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11.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ARLOS\Desktop\Canvis calculadora 082023\"/>
    </mc:Choice>
  </mc:AlternateContent>
  <bookViews>
    <workbookView xWindow="0" yWindow="0" windowWidth="20490" windowHeight="7755" tabRatio="905"/>
  </bookViews>
  <sheets>
    <sheet name="PORTADA" sheetId="1" r:id="rId1"/>
    <sheet name="0_Dades generals organització" sheetId="2" r:id="rId2"/>
    <sheet name="1_Instal·lacions fixes" sheetId="12" r:id="rId3"/>
    <sheet name="2_Vehicles i maquinària" sheetId="13" r:id="rId4"/>
    <sheet name="3_Emissions fugitives" sheetId="4" r:id="rId5"/>
    <sheet name="4_Emissions de procés" sheetId="5" r:id="rId6"/>
    <sheet name="5.1_Abast 2 Illes Balears" sheetId="6" r:id="rId7"/>
    <sheet name="5.2_Abast 2 Espanya" sheetId="7" r:id="rId8"/>
    <sheet name="6_Informació addicional" sheetId="8" r:id="rId9"/>
    <sheet name="7.1_Resultats Illes Balears" sheetId="9" r:id="rId10"/>
    <sheet name="7.2_Resultats Espanya" sheetId="14" r:id="rId11"/>
    <sheet name="Dades" sheetId="11" state="hidden" r:id="rId12"/>
  </sheets>
  <definedNames>
    <definedName name="_Com2011">Dades!$J$423:$J$447</definedName>
    <definedName name="_Com2012">Dades!$L$423:$L$449</definedName>
    <definedName name="_Com2013">Dades!$N$423:$N$459</definedName>
    <definedName name="_Com2014">Dades!$P$423:$P$465</definedName>
    <definedName name="_Com2015">Dades!$R$423:$R$489</definedName>
    <definedName name="_Com2016">Dades!$T$423:$T$542</definedName>
    <definedName name="_Com2017">Dades!$V$423:$V$546</definedName>
    <definedName name="_Com2018">Dades!$X$423:$X$597</definedName>
    <definedName name="_Com2019">Dades!$Z$423:$Z$622</definedName>
    <definedName name="_Com2020">Dades!$AB$423:$AB$667</definedName>
    <definedName name="_Com2021">Dades!$AD$423:$AD$658</definedName>
    <definedName name="_Mix2011">Dades!$K$423:$K$447</definedName>
    <definedName name="_Mix2012">Dades!$M$423:$M$449</definedName>
    <definedName name="_Mix2013">Dades!$O$423:$O$459</definedName>
    <definedName name="_Mix2014">Dades!$Q$423:$Q$465</definedName>
    <definedName name="_Mix2015">Dades!$S$423:$S$489</definedName>
    <definedName name="_Mix2016">Dades!$U$423:$U$542</definedName>
    <definedName name="_Mix2017">Dades!$W$423:$W$546</definedName>
    <definedName name="_Mix2018">Dades!$Y$423:$Y$597</definedName>
    <definedName name="_Mix2019">Dades!$AA$423:$AA$622</definedName>
    <definedName name="_Mix2020">Dades!$AC$423:$AC$667</definedName>
    <definedName name="_Mix2021">Dades!$AE$423:$AE$658</definedName>
    <definedName name="_MixIB">Dades!$C$438:$D$447</definedName>
    <definedName name="Año">Dades!$C$7:$C$16</definedName>
    <definedName name="_xlnm.Print_Area" localSheetId="9">'7.1_Resultats Illes Balears'!$C$1:$W$320</definedName>
    <definedName name="_xlnm.Print_Area" localSheetId="10">'7.2_Resultats Espanya'!$C$1:$W$309</definedName>
    <definedName name="Comb_Maq_1_2012">Dades!$C$312:$C$315</definedName>
    <definedName name="Comb_Maq_1_2013">Dades!$F$312:$F$315</definedName>
    <definedName name="Comb_Maq_1_2014">Dades!$I$312:$I$315</definedName>
    <definedName name="Comb_Maq_1_2015">Dades!$L$312:$L$315</definedName>
    <definedName name="Comb_Maq_1_2016">Dades!$O$312:$O$315</definedName>
    <definedName name="Comb_Maq_1_2017">Dades!$R$312:$R$315</definedName>
    <definedName name="Comb_Maq_1_2018">Dades!$U$312:$U$315</definedName>
    <definedName name="Comb_Maq_1_2019">Dades!$X$312:$X$319</definedName>
    <definedName name="Comb_Maq_1_2020">Dades!$AA$312:$AA$319</definedName>
    <definedName name="Comb_Maq_1_2021">Dades!$AD$312:$AD$319</definedName>
    <definedName name="Comb_Maq_2_2012">Dades!$D$312:$D$316</definedName>
    <definedName name="Comb_Maq_2_2013">Dades!$G$312:$G$316</definedName>
    <definedName name="Comb_Maq_2_2014">Dades!$J$312:$J$316</definedName>
    <definedName name="Comb_Maq_2_2015">Dades!$M$312:$M$316</definedName>
    <definedName name="Comb_Maq_2_2016">Dades!$P$312:$P$316</definedName>
    <definedName name="Comb_Maq_2_2017">Dades!$S$312:$S$316</definedName>
    <definedName name="Comb_Maq_2_2018">Dades!$V$312:$V$316</definedName>
    <definedName name="Comb_Maq_2_2019">Dades!$Y$312:$Y$323</definedName>
    <definedName name="Comb_Maq_2_2020">Dades!$AB$312:$AB$323</definedName>
    <definedName name="Comb_Maq_2_2021">Dades!$AE$312:$AE$323</definedName>
    <definedName name="Comb_Maq_3_2012">Dades!$E$312:$E$316</definedName>
    <definedName name="Comb_Maq_3_2013">Dades!$H$312:$H$316</definedName>
    <definedName name="Comb_Maq_3_2014">Dades!$K$312:$K$316</definedName>
    <definedName name="Comb_Maq_3_2015">Dades!$N$312:$N$316</definedName>
    <definedName name="Comb_Maq_3_2016">Dades!$Q$312:$Q$316</definedName>
    <definedName name="Comb_Maq_3_2017">Dades!$T$312:$T$316</definedName>
    <definedName name="Comb_Maq_3_2018">Dades!$W$312:$W$316</definedName>
    <definedName name="Comb_Maq_3_2019">Dades!$Z$312:$Z$323</definedName>
    <definedName name="Comb_Maq_3_2020">Dades!$AC$312:$AC$323</definedName>
    <definedName name="Comb_Maq_3_2021">Dades!$AF$312:$AF$323</definedName>
    <definedName name="Comb_No_Carr_1">Dades!$G$237:$G$239</definedName>
    <definedName name="Comb_No_Carr_2">Dades!$H$237:$H$240</definedName>
    <definedName name="Comb_No_Carr_3">Dades!$I$237:$I$240</definedName>
    <definedName name="Comb_Veh_1_2012">Dades!$C$207:$C$211</definedName>
    <definedName name="Comb_Veh_1_2013">Dades!$G$207:$G$211</definedName>
    <definedName name="Comb_Veh_1_2014">Dades!$K$207:$K$211</definedName>
    <definedName name="Comb_Veh_1_2015">Dades!$O$207:$O$211</definedName>
    <definedName name="Comb_Veh_1_2016">Dades!$S$207:$S$211</definedName>
    <definedName name="Comb_Veh_1_2017">Dades!$W$207:$W$211</definedName>
    <definedName name="Comb_Veh_1_2018">Dades!$AA$207:$AA$211</definedName>
    <definedName name="Comb_Veh_1_2019">Dades!$AE$207:$AE$218</definedName>
    <definedName name="Comb_Veh_1_2020">Dades!$AI$207:$AI$218</definedName>
    <definedName name="Comb_Veh_1_2021">Dades!$AM$207:$AM$218</definedName>
    <definedName name="Comb_Veh_2_2012">Dades!$D$207:$D$210</definedName>
    <definedName name="Comb_Veh_2_2013">Dades!$H$207:$H$210</definedName>
    <definedName name="Comb_Veh_2_2014">Dades!$L$207:$L$210</definedName>
    <definedName name="Comb_Veh_2_2015">Dades!$P$207:$P$210</definedName>
    <definedName name="Comb_Veh_2_2016">Dades!$T$207:$T$210</definedName>
    <definedName name="Comb_Veh_2_2017">Dades!$X$207:$X$210</definedName>
    <definedName name="Comb_Veh_2_2018">Dades!$AB$207:$AB$210</definedName>
    <definedName name="Comb_Veh_2_2019">Dades!$AF$207:$AF$217</definedName>
    <definedName name="Comb_Veh_2_2020">Dades!$AJ$207:$AJ$217</definedName>
    <definedName name="Comb_Veh_2_2021">Dades!$AN$207:$AN$217</definedName>
    <definedName name="Comb_Veh_3_2012">Dades!$E$207:$E$211</definedName>
    <definedName name="Comb_Veh_3_2013">Dades!$I$207:$I$211</definedName>
    <definedName name="Comb_Veh_3_2014">Dades!$M$207:$M$211</definedName>
    <definedName name="Comb_Veh_3_2015">Dades!$Q$207:$Q$211</definedName>
    <definedName name="Comb_Veh_3_2016">Dades!$U$207:$U$211</definedName>
    <definedName name="Comb_Veh_3_2017">Dades!$Y$207:$Y$211</definedName>
    <definedName name="Comb_Veh_3_2018">Dades!$AC$207:$AC$211</definedName>
    <definedName name="Comb_Veh_3_2019">Dades!$AG$207:$AG$218</definedName>
    <definedName name="Comb_Veh_3_2020">Dades!$AK$207:$AK$218</definedName>
    <definedName name="Comb_Veh_3_2021">Dades!$AO$207:$AO$218</definedName>
    <definedName name="Comb_Veh_4_2012">Dades!$F$207:$F$209</definedName>
    <definedName name="Comb_Veh_4_2013">Dades!$J$207:$J$209</definedName>
    <definedName name="Comb_Veh_4_2014">Dades!$N$207:$N$209</definedName>
    <definedName name="Comb_Veh_4_2015">Dades!$R$207:$R$209</definedName>
    <definedName name="Comb_Veh_4_2016">Dades!$V$207:$V$209</definedName>
    <definedName name="Comb_Veh_4_2017">Dades!$Z$207:$Z$209</definedName>
    <definedName name="Comb_Veh_4_2018">Dades!$AD$207:$AD$209</definedName>
    <definedName name="Comb_Veh_4_2019">Dades!$AH$207:$AH$212</definedName>
    <definedName name="Comb_Veh_4_2020">Dades!$AL$207:$AL$212</definedName>
    <definedName name="Comb_Veh_4_2021">Dades!$AP$207:$AP$212</definedName>
    <definedName name="Sector">Dades!$E$7:$E$27</definedName>
    <definedName name="Tipo_Biomasa">Dades!$D$673:$D$678</definedName>
    <definedName name="Tipo_ER">Dades!$C$673:$C$677</definedName>
    <definedName name="TipoOrg">Dades!$D$7:$D$14</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N52" i="14" l="1"/>
  <c r="N50" i="14"/>
  <c r="N48" i="14"/>
  <c r="N44" i="14"/>
  <c r="N42" i="14"/>
  <c r="N40" i="14"/>
  <c r="G52" i="14"/>
  <c r="G50" i="14"/>
  <c r="G48" i="14"/>
  <c r="J79" i="7" l="1"/>
  <c r="K727" i="11" l="1"/>
  <c r="O727" i="11"/>
  <c r="S727" i="11"/>
  <c r="W727" i="11"/>
  <c r="G727" i="11"/>
  <c r="M26" i="14"/>
  <c r="J26" i="14"/>
  <c r="H26" i="14"/>
  <c r="E310" i="14"/>
  <c r="E311" i="14"/>
  <c r="E312" i="14"/>
  <c r="E313" i="14"/>
  <c r="E314" i="14"/>
  <c r="E315" i="14"/>
  <c r="E316" i="14"/>
  <c r="E317" i="14"/>
  <c r="E318" i="14"/>
  <c r="E319" i="14"/>
  <c r="E320" i="14"/>
  <c r="P48" i="14"/>
  <c r="I48" i="14"/>
  <c r="P40" i="14"/>
  <c r="I40" i="14"/>
  <c r="M32" i="14"/>
  <c r="J32" i="14"/>
  <c r="H32" i="14"/>
  <c r="M14" i="14"/>
  <c r="L14" i="14"/>
  <c r="J14" i="14"/>
  <c r="H14" i="14"/>
  <c r="L13" i="14"/>
  <c r="G10" i="14"/>
  <c r="G683" i="11"/>
  <c r="S3" i="9" s="1"/>
  <c r="S3" i="14" l="1"/>
  <c r="H26" i="2"/>
  <c r="H30" i="2"/>
  <c r="H29" i="2"/>
  <c r="H28" i="2"/>
  <c r="H42" i="2"/>
  <c r="H41" i="2"/>
  <c r="H40" i="2"/>
  <c r="H38" i="2"/>
  <c r="F45" i="12"/>
  <c r="F46" i="12"/>
  <c r="F47" i="12"/>
  <c r="F48" i="12"/>
  <c r="F49" i="12"/>
  <c r="F50" i="12"/>
  <c r="F51" i="12"/>
  <c r="F52" i="12"/>
  <c r="F53" i="12"/>
  <c r="F54" i="12"/>
  <c r="F55" i="12"/>
  <c r="F56" i="12"/>
  <c r="F57" i="12"/>
  <c r="F58" i="12"/>
  <c r="F44" i="12"/>
  <c r="F16" i="12"/>
  <c r="F17" i="12"/>
  <c r="F18" i="12"/>
  <c r="F19" i="12"/>
  <c r="F20" i="12"/>
  <c r="F21" i="12"/>
  <c r="F22" i="12"/>
  <c r="F23" i="12"/>
  <c r="F24" i="12"/>
  <c r="F25" i="12"/>
  <c r="F26" i="12"/>
  <c r="F27" i="12"/>
  <c r="F28" i="12"/>
  <c r="F29" i="12"/>
  <c r="F30" i="12"/>
  <c r="F31" i="12"/>
  <c r="F32" i="12"/>
  <c r="F33" i="12"/>
  <c r="F34" i="12"/>
  <c r="F35" i="12"/>
  <c r="F36" i="12"/>
  <c r="F15" i="12"/>
  <c r="F101" i="13"/>
  <c r="F102" i="13"/>
  <c r="F103" i="13"/>
  <c r="F104" i="13"/>
  <c r="F105" i="13"/>
  <c r="F106" i="13"/>
  <c r="F107" i="13"/>
  <c r="F108" i="13"/>
  <c r="F109" i="13"/>
  <c r="F100" i="13"/>
  <c r="F84" i="13"/>
  <c r="F85" i="13"/>
  <c r="F86" i="13"/>
  <c r="F87" i="13"/>
  <c r="F88" i="13"/>
  <c r="F89" i="13"/>
  <c r="F90" i="13"/>
  <c r="F91" i="13"/>
  <c r="F92" i="13"/>
  <c r="F83" i="13"/>
  <c r="F52" i="13"/>
  <c r="F53" i="13"/>
  <c r="F54" i="13"/>
  <c r="F55" i="13"/>
  <c r="F56" i="13"/>
  <c r="F57" i="13"/>
  <c r="F58" i="13"/>
  <c r="F59" i="13"/>
  <c r="F60" i="13"/>
  <c r="F61" i="13"/>
  <c r="F62" i="13"/>
  <c r="F63" i="13"/>
  <c r="F64" i="13"/>
  <c r="F65" i="13"/>
  <c r="F66" i="13"/>
  <c r="F67" i="13"/>
  <c r="F68" i="13"/>
  <c r="F69" i="13"/>
  <c r="F70" i="13"/>
  <c r="F51" i="13"/>
  <c r="F24" i="13"/>
  <c r="F25" i="13"/>
  <c r="F26" i="13"/>
  <c r="F27" i="13"/>
  <c r="F28" i="13"/>
  <c r="F29" i="13"/>
  <c r="F30" i="13"/>
  <c r="F31" i="13"/>
  <c r="F32" i="13"/>
  <c r="F33" i="13"/>
  <c r="F34" i="13"/>
  <c r="F35" i="13"/>
  <c r="F36" i="13"/>
  <c r="F37" i="13"/>
  <c r="F38" i="13"/>
  <c r="F39" i="13"/>
  <c r="F40" i="13"/>
  <c r="F41" i="13"/>
  <c r="F42" i="13"/>
  <c r="F43" i="13"/>
  <c r="F44" i="13"/>
  <c r="F23" i="13"/>
  <c r="F16" i="4"/>
  <c r="F17" i="4"/>
  <c r="F18" i="4"/>
  <c r="F19" i="4"/>
  <c r="F20" i="4"/>
  <c r="F21" i="4"/>
  <c r="F22" i="4"/>
  <c r="F23" i="4"/>
  <c r="F24" i="4"/>
  <c r="F25" i="4"/>
  <c r="F26" i="4"/>
  <c r="F27" i="4"/>
  <c r="F28" i="4"/>
  <c r="F29" i="4"/>
  <c r="F30" i="4"/>
  <c r="F31" i="4"/>
  <c r="F32" i="4"/>
  <c r="F33" i="4"/>
  <c r="F34" i="4"/>
  <c r="F35" i="4"/>
  <c r="F36" i="4"/>
  <c r="F15" i="4"/>
  <c r="F50" i="4"/>
  <c r="F51" i="4"/>
  <c r="F52" i="4"/>
  <c r="F53" i="4"/>
  <c r="F54" i="4"/>
  <c r="F55" i="4"/>
  <c r="F56" i="4"/>
  <c r="F57" i="4"/>
  <c r="F58" i="4"/>
  <c r="F49" i="4"/>
  <c r="F14" i="5"/>
  <c r="F15" i="5"/>
  <c r="F16" i="5"/>
  <c r="F17" i="5"/>
  <c r="F18" i="5"/>
  <c r="F19" i="5"/>
  <c r="F20" i="5"/>
  <c r="F21" i="5"/>
  <c r="F22" i="5"/>
  <c r="F23" i="5"/>
  <c r="F24" i="5"/>
  <c r="F25" i="5"/>
  <c r="F26" i="5"/>
  <c r="F27" i="5"/>
  <c r="F13" i="5"/>
  <c r="M32" i="9"/>
  <c r="M14" i="9" s="1"/>
  <c r="J32" i="9"/>
  <c r="J14" i="9" s="1"/>
  <c r="H32" i="9"/>
  <c r="H14" i="9" s="1"/>
  <c r="L14" i="9"/>
  <c r="L13" i="9"/>
  <c r="P48" i="9"/>
  <c r="P40" i="9"/>
  <c r="I48" i="9"/>
  <c r="I40" i="9"/>
  <c r="M14" i="5" l="1"/>
  <c r="M15" i="5"/>
  <c r="M16" i="5"/>
  <c r="M17" i="5"/>
  <c r="M18" i="5"/>
  <c r="M19" i="5"/>
  <c r="M20" i="5"/>
  <c r="M21" i="5"/>
  <c r="M22" i="5"/>
  <c r="M23" i="5"/>
  <c r="M24" i="5"/>
  <c r="M25" i="5"/>
  <c r="M26" i="5"/>
  <c r="M27" i="5"/>
  <c r="H50" i="4"/>
  <c r="N50" i="4" s="1"/>
  <c r="K50" i="4"/>
  <c r="H51" i="4"/>
  <c r="N51" i="4" s="1"/>
  <c r="K51" i="4"/>
  <c r="H52" i="4"/>
  <c r="N52" i="4" s="1"/>
  <c r="K52" i="4"/>
  <c r="H53" i="4"/>
  <c r="N53" i="4" s="1"/>
  <c r="K53" i="4"/>
  <c r="H54" i="4"/>
  <c r="N54" i="4" s="1"/>
  <c r="K54" i="4"/>
  <c r="H55" i="4"/>
  <c r="N55" i="4" s="1"/>
  <c r="K55" i="4"/>
  <c r="H56" i="4"/>
  <c r="N56" i="4" s="1"/>
  <c r="K56" i="4"/>
  <c r="H57" i="4"/>
  <c r="N57" i="4" s="1"/>
  <c r="K57" i="4"/>
  <c r="H58" i="4"/>
  <c r="N58" i="4" s="1"/>
  <c r="K58" i="4"/>
  <c r="K49" i="4"/>
  <c r="H49" i="4"/>
  <c r="N49" i="4" s="1"/>
  <c r="H16" i="4"/>
  <c r="O16" i="4" s="1"/>
  <c r="H17" i="4"/>
  <c r="O17" i="4" s="1"/>
  <c r="H18" i="4"/>
  <c r="O18" i="4" s="1"/>
  <c r="H19" i="4"/>
  <c r="O19" i="4" s="1"/>
  <c r="H20" i="4"/>
  <c r="O20" i="4" s="1"/>
  <c r="H21" i="4"/>
  <c r="O21" i="4" s="1"/>
  <c r="H22" i="4"/>
  <c r="O22" i="4" s="1"/>
  <c r="H23" i="4"/>
  <c r="O23" i="4" s="1"/>
  <c r="H24" i="4"/>
  <c r="O24" i="4" s="1"/>
  <c r="H25" i="4"/>
  <c r="O25" i="4" s="1"/>
  <c r="H26" i="4"/>
  <c r="O26" i="4" s="1"/>
  <c r="H27" i="4"/>
  <c r="O27" i="4" s="1"/>
  <c r="H28" i="4"/>
  <c r="O28" i="4" s="1"/>
  <c r="H29" i="4"/>
  <c r="O29" i="4" s="1"/>
  <c r="H30" i="4"/>
  <c r="O30" i="4" s="1"/>
  <c r="H31" i="4"/>
  <c r="O31" i="4" s="1"/>
  <c r="H32" i="4"/>
  <c r="O32" i="4" s="1"/>
  <c r="H33" i="4"/>
  <c r="O33" i="4" s="1"/>
  <c r="H34" i="4"/>
  <c r="O34" i="4" s="1"/>
  <c r="H35" i="4"/>
  <c r="O35" i="4" s="1"/>
  <c r="H36" i="4"/>
  <c r="O36" i="4" s="1"/>
  <c r="H15" i="4"/>
  <c r="O15" i="4" s="1"/>
  <c r="R109" i="13"/>
  <c r="Q109" i="13"/>
  <c r="P109" i="13"/>
  <c r="R108" i="13"/>
  <c r="Q108" i="13"/>
  <c r="P108" i="13"/>
  <c r="R107" i="13"/>
  <c r="Q107" i="13"/>
  <c r="P107" i="13"/>
  <c r="R106" i="13"/>
  <c r="Q106" i="13"/>
  <c r="P106" i="13"/>
  <c r="R105" i="13"/>
  <c r="Q105" i="13"/>
  <c r="P105" i="13"/>
  <c r="R104" i="13"/>
  <c r="Q104" i="13"/>
  <c r="P104" i="13"/>
  <c r="R103" i="13"/>
  <c r="Q103" i="13"/>
  <c r="P103" i="13"/>
  <c r="R102" i="13"/>
  <c r="Q102" i="13"/>
  <c r="P102" i="13"/>
  <c r="R101" i="13"/>
  <c r="Q101" i="13"/>
  <c r="P101" i="13"/>
  <c r="R92" i="13"/>
  <c r="Q92" i="13"/>
  <c r="P92" i="13"/>
  <c r="R91" i="13"/>
  <c r="Q91" i="13"/>
  <c r="P91" i="13"/>
  <c r="R90" i="13"/>
  <c r="Q90" i="13"/>
  <c r="P90" i="13"/>
  <c r="R89" i="13"/>
  <c r="Q89" i="13"/>
  <c r="P89" i="13"/>
  <c r="R88" i="13"/>
  <c r="Q88" i="13"/>
  <c r="P88" i="13"/>
  <c r="R87" i="13"/>
  <c r="Q87" i="13"/>
  <c r="P87" i="13"/>
  <c r="R86" i="13"/>
  <c r="Q86" i="13"/>
  <c r="P86" i="13"/>
  <c r="R85" i="13"/>
  <c r="Q85" i="13"/>
  <c r="P85" i="13"/>
  <c r="R84" i="13"/>
  <c r="Q84" i="13"/>
  <c r="P84" i="13"/>
  <c r="AF311" i="11"/>
  <c r="AE311" i="11"/>
  <c r="AD311" i="11"/>
  <c r="AC311" i="11"/>
  <c r="AB311" i="11"/>
  <c r="AA311" i="11"/>
  <c r="Z311" i="11"/>
  <c r="Y311" i="11"/>
  <c r="X311" i="11"/>
  <c r="W311" i="11"/>
  <c r="V311" i="11"/>
  <c r="U311" i="11"/>
  <c r="T311" i="11"/>
  <c r="S311" i="11"/>
  <c r="R311" i="11"/>
  <c r="Q311" i="11"/>
  <c r="P311" i="11"/>
  <c r="O311" i="11"/>
  <c r="N311" i="11"/>
  <c r="M311" i="11"/>
  <c r="L311" i="11"/>
  <c r="K311" i="11"/>
  <c r="J311" i="11"/>
  <c r="I311" i="11"/>
  <c r="H311" i="11"/>
  <c r="G311" i="11"/>
  <c r="F311" i="11"/>
  <c r="E311" i="11"/>
  <c r="D311" i="11"/>
  <c r="C311" i="11"/>
  <c r="E287" i="11"/>
  <c r="E286" i="11"/>
  <c r="E285" i="11"/>
  <c r="E284" i="11"/>
  <c r="E283" i="11"/>
  <c r="E282" i="11"/>
  <c r="E281" i="11"/>
  <c r="E280" i="11"/>
  <c r="E279" i="11"/>
  <c r="E278" i="11"/>
  <c r="E277" i="11"/>
  <c r="E276" i="11"/>
  <c r="E275" i="11"/>
  <c r="E274" i="11"/>
  <c r="E273" i="11"/>
  <c r="E272" i="11"/>
  <c r="E271" i="11"/>
  <c r="E270" i="11"/>
  <c r="E269" i="11"/>
  <c r="E268" i="11"/>
  <c r="E267" i="11"/>
  <c r="E266" i="11"/>
  <c r="E265" i="11"/>
  <c r="E264" i="11"/>
  <c r="E263" i="11"/>
  <c r="E262" i="11"/>
  <c r="E261" i="11"/>
  <c r="E260" i="11"/>
  <c r="E259" i="11"/>
  <c r="E258" i="11"/>
  <c r="E257" i="11"/>
  <c r="BA256" i="11"/>
  <c r="AZ256" i="11"/>
  <c r="AY256" i="11"/>
  <c r="AX256" i="11"/>
  <c r="AW256" i="11"/>
  <c r="AV256" i="11"/>
  <c r="AU256" i="11"/>
  <c r="AT256" i="11"/>
  <c r="AS256" i="11"/>
  <c r="AR256" i="11"/>
  <c r="AQ256" i="11"/>
  <c r="AP256" i="11"/>
  <c r="AO256" i="11"/>
  <c r="AN256" i="11"/>
  <c r="AM256" i="11"/>
  <c r="AL256" i="11"/>
  <c r="AK256" i="11"/>
  <c r="AJ256" i="11"/>
  <c r="AI256" i="11"/>
  <c r="AH256" i="11"/>
  <c r="AG256" i="11"/>
  <c r="AF256" i="11"/>
  <c r="AE256" i="11"/>
  <c r="AD256" i="11"/>
  <c r="AC256" i="11"/>
  <c r="AB256" i="11"/>
  <c r="AA256" i="11"/>
  <c r="Z256" i="11"/>
  <c r="Y256" i="11"/>
  <c r="X256" i="11"/>
  <c r="W256" i="11"/>
  <c r="V256" i="11"/>
  <c r="U256" i="11"/>
  <c r="T256" i="11"/>
  <c r="S256" i="11"/>
  <c r="R256" i="11"/>
  <c r="Q256" i="11"/>
  <c r="P256" i="11"/>
  <c r="O256" i="11"/>
  <c r="N256" i="11"/>
  <c r="M256" i="11"/>
  <c r="L256" i="11"/>
  <c r="K256" i="11"/>
  <c r="J256" i="11"/>
  <c r="I256" i="11"/>
  <c r="H256" i="11"/>
  <c r="G256" i="11"/>
  <c r="F256" i="11"/>
  <c r="N25" i="9" l="1"/>
  <c r="U706" i="11" s="1"/>
  <c r="M13" i="5"/>
  <c r="N59" i="4"/>
  <c r="S105" i="13"/>
  <c r="S106" i="13"/>
  <c r="S109" i="13"/>
  <c r="S101" i="13"/>
  <c r="S102" i="13"/>
  <c r="S103" i="13"/>
  <c r="S104" i="13"/>
  <c r="S86" i="13"/>
  <c r="S90" i="13"/>
  <c r="S108" i="13"/>
  <c r="S107" i="13"/>
  <c r="S92" i="13"/>
  <c r="S85" i="13"/>
  <c r="S84" i="13"/>
  <c r="S88" i="13"/>
  <c r="S89" i="13"/>
  <c r="S87" i="13"/>
  <c r="S91" i="13"/>
  <c r="E231" i="11"/>
  <c r="E230" i="11"/>
  <c r="E229" i="11"/>
  <c r="E228" i="11"/>
  <c r="E227" i="11"/>
  <c r="BA226" i="11"/>
  <c r="AZ226" i="11"/>
  <c r="AY226" i="11"/>
  <c r="AX226" i="11"/>
  <c r="AW226" i="11"/>
  <c r="AV226" i="11"/>
  <c r="AU226" i="11"/>
  <c r="AT226" i="11"/>
  <c r="AS226" i="11"/>
  <c r="AR226" i="11"/>
  <c r="AQ226" i="11"/>
  <c r="AP226" i="11"/>
  <c r="AO226" i="11"/>
  <c r="AN226" i="11"/>
  <c r="AM226" i="11"/>
  <c r="AL226" i="11"/>
  <c r="AK226" i="11"/>
  <c r="AJ226" i="11"/>
  <c r="AI226" i="11"/>
  <c r="AH226" i="11"/>
  <c r="AG226" i="11"/>
  <c r="AF226" i="11"/>
  <c r="AE226" i="11"/>
  <c r="AD226" i="11"/>
  <c r="AC226" i="11"/>
  <c r="AB226" i="11"/>
  <c r="AA226" i="11"/>
  <c r="Z226" i="11"/>
  <c r="Y226" i="11"/>
  <c r="X226" i="11"/>
  <c r="W226" i="11"/>
  <c r="V226" i="11"/>
  <c r="U226" i="11"/>
  <c r="T226" i="11"/>
  <c r="S226" i="11"/>
  <c r="R226" i="11"/>
  <c r="Q226" i="11"/>
  <c r="P226" i="11"/>
  <c r="O226" i="11"/>
  <c r="N226" i="11"/>
  <c r="M226" i="11"/>
  <c r="L226" i="11"/>
  <c r="K226" i="11"/>
  <c r="J226" i="11"/>
  <c r="I226" i="11"/>
  <c r="H226" i="11"/>
  <c r="G226" i="11"/>
  <c r="K52" i="13" l="1"/>
  <c r="K53" i="13"/>
  <c r="K54" i="13"/>
  <c r="K55" i="13"/>
  <c r="K56" i="13"/>
  <c r="K57" i="13"/>
  <c r="K58" i="13"/>
  <c r="K59" i="13"/>
  <c r="K60" i="13"/>
  <c r="K61" i="13"/>
  <c r="K62" i="13"/>
  <c r="K63" i="13"/>
  <c r="K64" i="13"/>
  <c r="K65" i="13"/>
  <c r="K66" i="13"/>
  <c r="K67" i="13"/>
  <c r="K68" i="13"/>
  <c r="K69" i="13"/>
  <c r="K70" i="13"/>
  <c r="K51" i="13"/>
  <c r="P24" i="13"/>
  <c r="Q24" i="13"/>
  <c r="R24" i="13"/>
  <c r="P25" i="13"/>
  <c r="Q25" i="13"/>
  <c r="R25" i="13"/>
  <c r="P26" i="13"/>
  <c r="Q26" i="13"/>
  <c r="R26" i="13"/>
  <c r="P27" i="13"/>
  <c r="Q27" i="13"/>
  <c r="R27" i="13"/>
  <c r="P28" i="13"/>
  <c r="Q28" i="13"/>
  <c r="R28" i="13"/>
  <c r="P29" i="13"/>
  <c r="Q29" i="13"/>
  <c r="R29" i="13"/>
  <c r="P30" i="13"/>
  <c r="Q30" i="13"/>
  <c r="R30" i="13"/>
  <c r="P31" i="13"/>
  <c r="Q31" i="13"/>
  <c r="R31" i="13"/>
  <c r="P32" i="13"/>
  <c r="Q32" i="13"/>
  <c r="R32" i="13"/>
  <c r="P33" i="13"/>
  <c r="Q33" i="13"/>
  <c r="R33" i="13"/>
  <c r="P34" i="13"/>
  <c r="Q34" i="13"/>
  <c r="R34" i="13"/>
  <c r="P35" i="13"/>
  <c r="Q35" i="13"/>
  <c r="R35" i="13"/>
  <c r="P36" i="13"/>
  <c r="Q36" i="13"/>
  <c r="R36" i="13"/>
  <c r="P37" i="13"/>
  <c r="Q37" i="13"/>
  <c r="R37" i="13"/>
  <c r="P38" i="13"/>
  <c r="Q38" i="13"/>
  <c r="R38" i="13"/>
  <c r="P39" i="13"/>
  <c r="Q39" i="13"/>
  <c r="R39" i="13"/>
  <c r="P40" i="13"/>
  <c r="Q40" i="13"/>
  <c r="R40" i="13"/>
  <c r="P41" i="13"/>
  <c r="Q41" i="13"/>
  <c r="R41" i="13"/>
  <c r="P42" i="13"/>
  <c r="Q42" i="13"/>
  <c r="R42" i="13"/>
  <c r="P43" i="13"/>
  <c r="Q43" i="13"/>
  <c r="R43" i="13"/>
  <c r="P44" i="13"/>
  <c r="Q44" i="13"/>
  <c r="R44" i="13"/>
  <c r="C206" i="11"/>
  <c r="D206" i="11"/>
  <c r="E206" i="11"/>
  <c r="F206" i="11"/>
  <c r="G206" i="11"/>
  <c r="H206" i="11"/>
  <c r="I206" i="11"/>
  <c r="J206" i="11"/>
  <c r="K206" i="11"/>
  <c r="L206" i="11"/>
  <c r="M206" i="11"/>
  <c r="N206" i="11"/>
  <c r="O206" i="11"/>
  <c r="P206" i="11"/>
  <c r="Q206" i="11"/>
  <c r="R206" i="11"/>
  <c r="S206" i="11"/>
  <c r="T206" i="11"/>
  <c r="U206" i="11"/>
  <c r="V206" i="11"/>
  <c r="W206" i="11"/>
  <c r="X206" i="11"/>
  <c r="Y206" i="11"/>
  <c r="Z206" i="11"/>
  <c r="AA206" i="11"/>
  <c r="AB206" i="11"/>
  <c r="AC206" i="11"/>
  <c r="AD206" i="11"/>
  <c r="AE206" i="11"/>
  <c r="AF206" i="11"/>
  <c r="AG206" i="11"/>
  <c r="AH206" i="11"/>
  <c r="AI206" i="11"/>
  <c r="AJ206" i="11"/>
  <c r="AK206" i="11"/>
  <c r="AL206" i="11"/>
  <c r="AM206" i="11"/>
  <c r="AN206" i="11"/>
  <c r="AO206" i="11"/>
  <c r="AP206" i="11"/>
  <c r="K71" i="13" l="1"/>
  <c r="S42" i="13"/>
  <c r="S38" i="13"/>
  <c r="S34" i="13"/>
  <c r="S30" i="13"/>
  <c r="S26" i="13"/>
  <c r="S43" i="13"/>
  <c r="S39" i="13"/>
  <c r="S35" i="13"/>
  <c r="S31" i="13"/>
  <c r="S27" i="13"/>
  <c r="S44" i="13"/>
  <c r="S40" i="13"/>
  <c r="S36" i="13"/>
  <c r="S32" i="13"/>
  <c r="S28" i="13"/>
  <c r="S24" i="13"/>
  <c r="S41" i="13"/>
  <c r="S37" i="13"/>
  <c r="S33" i="13"/>
  <c r="S29" i="13"/>
  <c r="S25" i="13"/>
  <c r="E182" i="11"/>
  <c r="E181" i="11"/>
  <c r="E180" i="11"/>
  <c r="E179" i="11"/>
  <c r="E178" i="11"/>
  <c r="E177" i="11"/>
  <c r="E176" i="11"/>
  <c r="E175" i="11"/>
  <c r="E174" i="11"/>
  <c r="E173" i="11"/>
  <c r="E172" i="11"/>
  <c r="E171" i="11"/>
  <c r="E170" i="11"/>
  <c r="E169" i="11"/>
  <c r="E168" i="11"/>
  <c r="E167" i="11"/>
  <c r="E166" i="11"/>
  <c r="E165" i="11"/>
  <c r="E164" i="11"/>
  <c r="E163" i="11"/>
  <c r="E162" i="11"/>
  <c r="E161" i="11"/>
  <c r="E160" i="11"/>
  <c r="E159" i="11"/>
  <c r="E158" i="11"/>
  <c r="E157" i="11"/>
  <c r="E156" i="11"/>
  <c r="E155" i="11"/>
  <c r="E154" i="11"/>
  <c r="E153" i="11"/>
  <c r="E152" i="11"/>
  <c r="E151" i="11"/>
  <c r="E150" i="11"/>
  <c r="E149" i="11"/>
  <c r="E148" i="11"/>
  <c r="E147" i="11"/>
  <c r="E146" i="11"/>
  <c r="E145" i="11"/>
  <c r="E144" i="11"/>
  <c r="E143" i="11"/>
  <c r="O17" i="12"/>
  <c r="P17" i="12"/>
  <c r="Q17" i="12"/>
  <c r="O18" i="12"/>
  <c r="P18" i="12"/>
  <c r="Q18" i="12"/>
  <c r="O19" i="12"/>
  <c r="P19" i="12"/>
  <c r="Q19" i="12"/>
  <c r="O20" i="12"/>
  <c r="P20" i="12"/>
  <c r="Q20" i="12"/>
  <c r="O22" i="12"/>
  <c r="P22" i="12"/>
  <c r="Q22" i="12"/>
  <c r="O23" i="12"/>
  <c r="P23" i="12"/>
  <c r="Q23" i="12"/>
  <c r="O24" i="12"/>
  <c r="P24" i="12"/>
  <c r="Q24" i="12"/>
  <c r="O25" i="12"/>
  <c r="P25" i="12"/>
  <c r="Q25" i="12"/>
  <c r="O26" i="12"/>
  <c r="P26" i="12"/>
  <c r="Q26" i="12"/>
  <c r="O27" i="12"/>
  <c r="P27" i="12"/>
  <c r="Q27" i="12"/>
  <c r="O28" i="12"/>
  <c r="P28" i="12"/>
  <c r="Q28" i="12"/>
  <c r="O31" i="12"/>
  <c r="P31" i="12"/>
  <c r="Q31" i="12"/>
  <c r="O32" i="12"/>
  <c r="P32" i="12"/>
  <c r="Q32" i="12"/>
  <c r="O33" i="12"/>
  <c r="P33" i="12"/>
  <c r="Q33" i="12"/>
  <c r="O34" i="12"/>
  <c r="P34" i="12"/>
  <c r="Q34" i="12"/>
  <c r="O35" i="12"/>
  <c r="P35" i="12"/>
  <c r="Q35" i="12"/>
  <c r="L45" i="12"/>
  <c r="L46" i="12"/>
  <c r="L47" i="12"/>
  <c r="L48" i="12"/>
  <c r="L49" i="12"/>
  <c r="L50" i="12"/>
  <c r="L51" i="12"/>
  <c r="L52" i="12"/>
  <c r="L53" i="12"/>
  <c r="L54" i="12"/>
  <c r="L55" i="12"/>
  <c r="L56" i="12"/>
  <c r="L57" i="12"/>
  <c r="L58" i="12"/>
  <c r="L44" i="12"/>
  <c r="R28" i="12" l="1"/>
  <c r="R20" i="12"/>
  <c r="R35" i="12"/>
  <c r="R31" i="12"/>
  <c r="R27" i="12"/>
  <c r="R23" i="12"/>
  <c r="R19" i="12"/>
  <c r="R32" i="12"/>
  <c r="R24" i="12"/>
  <c r="R33" i="12"/>
  <c r="R25" i="12"/>
  <c r="R22" i="12"/>
  <c r="R17" i="12"/>
  <c r="R34" i="12"/>
  <c r="R26" i="12"/>
  <c r="R18" i="12"/>
  <c r="L59" i="12"/>
  <c r="J98" i="7" l="1"/>
  <c r="J97" i="7"/>
  <c r="J96" i="7"/>
  <c r="J95" i="7"/>
  <c r="J94" i="7"/>
  <c r="J93" i="7"/>
  <c r="J92" i="7"/>
  <c r="J91" i="7"/>
  <c r="J90" i="7"/>
  <c r="J89" i="7"/>
  <c r="J88" i="7"/>
  <c r="J87" i="7"/>
  <c r="J86" i="7"/>
  <c r="J85" i="7"/>
  <c r="J84" i="7"/>
  <c r="J83" i="7"/>
  <c r="J82" i="7"/>
  <c r="J81" i="7"/>
  <c r="J80" i="7"/>
  <c r="J95" i="6"/>
  <c r="J94" i="6"/>
  <c r="J93" i="6"/>
  <c r="J92" i="6"/>
  <c r="J91" i="6"/>
  <c r="J90" i="6"/>
  <c r="J89" i="6"/>
  <c r="J88" i="6"/>
  <c r="J87" i="6"/>
  <c r="J86" i="6"/>
  <c r="J85" i="6"/>
  <c r="J84" i="6"/>
  <c r="J83" i="6"/>
  <c r="J82" i="6"/>
  <c r="J81" i="6"/>
  <c r="J80" i="6"/>
  <c r="J79" i="6"/>
  <c r="J78" i="6"/>
  <c r="J77" i="6"/>
  <c r="J76" i="6"/>
  <c r="J96" i="6" l="1"/>
  <c r="N31" i="9" s="1"/>
  <c r="J99" i="7"/>
  <c r="N31" i="14" s="1"/>
  <c r="C706" i="11" s="1"/>
  <c r="Q706" i="11" l="1"/>
  <c r="J51" i="7"/>
  <c r="K51" i="7" s="1"/>
  <c r="J52" i="7"/>
  <c r="K52" i="7" s="1"/>
  <c r="J53" i="7"/>
  <c r="K53" i="7" s="1"/>
  <c r="J54" i="7"/>
  <c r="K54" i="7" s="1"/>
  <c r="J55" i="7"/>
  <c r="K55" i="7" s="1"/>
  <c r="J56" i="7"/>
  <c r="K56" i="7" s="1"/>
  <c r="J57" i="7"/>
  <c r="K57" i="7" s="1"/>
  <c r="J58" i="7"/>
  <c r="K58" i="7" s="1"/>
  <c r="J59" i="7"/>
  <c r="K59" i="7" s="1"/>
  <c r="J60" i="7"/>
  <c r="K60" i="7" s="1"/>
  <c r="J61" i="7"/>
  <c r="K61" i="7" s="1"/>
  <c r="J62" i="7"/>
  <c r="K62" i="7" s="1"/>
  <c r="J63" i="7"/>
  <c r="K63" i="7" s="1"/>
  <c r="J64" i="7"/>
  <c r="K64" i="7" s="1"/>
  <c r="J65" i="7"/>
  <c r="K65" i="7" s="1"/>
  <c r="J66" i="7"/>
  <c r="K66" i="7" s="1"/>
  <c r="J67" i="7"/>
  <c r="K67" i="7" s="1"/>
  <c r="J68" i="7"/>
  <c r="K68" i="7" s="1"/>
  <c r="I20" i="7"/>
  <c r="J20" i="7" s="1"/>
  <c r="I21" i="7"/>
  <c r="J21" i="7" s="1"/>
  <c r="I22" i="7"/>
  <c r="I23" i="7"/>
  <c r="J23" i="7" s="1"/>
  <c r="I24" i="7"/>
  <c r="J24" i="7" s="1"/>
  <c r="I25" i="7"/>
  <c r="J25" i="7" s="1"/>
  <c r="I26" i="7"/>
  <c r="J26" i="7" s="1"/>
  <c r="I27" i="7"/>
  <c r="J27" i="7" s="1"/>
  <c r="I28" i="7"/>
  <c r="J28" i="7" s="1"/>
  <c r="I29" i="7"/>
  <c r="J29" i="7" s="1"/>
  <c r="I30" i="7"/>
  <c r="J30" i="7" s="1"/>
  <c r="I31" i="7"/>
  <c r="J31" i="7" s="1"/>
  <c r="I33" i="7"/>
  <c r="J33" i="7" s="1"/>
  <c r="I34" i="7"/>
  <c r="J34" i="7" s="1"/>
  <c r="I35" i="7"/>
  <c r="J35" i="7" s="1"/>
  <c r="I36" i="7"/>
  <c r="I37" i="7"/>
  <c r="J37" i="7" s="1"/>
  <c r="I38" i="7"/>
  <c r="J38" i="7" s="1"/>
  <c r="J22" i="7"/>
  <c r="J49" i="6"/>
  <c r="K49" i="6" s="1"/>
  <c r="J50" i="6"/>
  <c r="K50" i="6" s="1"/>
  <c r="J51" i="6"/>
  <c r="K51" i="6" s="1"/>
  <c r="J52" i="6"/>
  <c r="K52" i="6" s="1"/>
  <c r="J53" i="6"/>
  <c r="K53" i="6" s="1"/>
  <c r="J54" i="6"/>
  <c r="K54" i="6" s="1"/>
  <c r="J55" i="6"/>
  <c r="K55" i="6" s="1"/>
  <c r="J56" i="6"/>
  <c r="K56" i="6" s="1"/>
  <c r="J57" i="6"/>
  <c r="K57" i="6" s="1"/>
  <c r="J58" i="6"/>
  <c r="K58" i="6" s="1"/>
  <c r="J59" i="6"/>
  <c r="K59" i="6" s="1"/>
  <c r="J60" i="6"/>
  <c r="K60" i="6" s="1"/>
  <c r="J61" i="6"/>
  <c r="K61" i="6" s="1"/>
  <c r="J62" i="6"/>
  <c r="K62" i="6" s="1"/>
  <c r="J63" i="6"/>
  <c r="K63" i="6" s="1"/>
  <c r="J64" i="6"/>
  <c r="K64" i="6" s="1"/>
  <c r="J65" i="6"/>
  <c r="K65" i="6" s="1"/>
  <c r="J66" i="6"/>
  <c r="K66" i="6" s="1"/>
  <c r="J67" i="6"/>
  <c r="K67" i="6" s="1"/>
  <c r="I20" i="6"/>
  <c r="J20" i="6" s="1"/>
  <c r="I21" i="6"/>
  <c r="J21" i="6" s="1"/>
  <c r="I22" i="6"/>
  <c r="J22" i="6" s="1"/>
  <c r="I23" i="6"/>
  <c r="J23" i="6" s="1"/>
  <c r="I24" i="6"/>
  <c r="J24" i="6" s="1"/>
  <c r="I25" i="6"/>
  <c r="J25" i="6" s="1"/>
  <c r="I26" i="6"/>
  <c r="J26" i="6" s="1"/>
  <c r="I27" i="6"/>
  <c r="J27" i="6" s="1"/>
  <c r="I28" i="6"/>
  <c r="J28" i="6" s="1"/>
  <c r="I29" i="6"/>
  <c r="J29" i="6" s="1"/>
  <c r="I30" i="6"/>
  <c r="J30" i="6" s="1"/>
  <c r="I31" i="6"/>
  <c r="J31" i="6" s="1"/>
  <c r="I32" i="6"/>
  <c r="J32" i="6" s="1"/>
  <c r="I33" i="6"/>
  <c r="J33" i="6" s="1"/>
  <c r="I34" i="6"/>
  <c r="J34" i="6" s="1"/>
  <c r="I35" i="6"/>
  <c r="J35" i="6" s="1"/>
  <c r="I36" i="6"/>
  <c r="J36" i="6" s="1"/>
  <c r="I37" i="6"/>
  <c r="J37" i="6" s="1"/>
  <c r="I38" i="6"/>
  <c r="J38" i="6" s="1"/>
  <c r="I39" i="6"/>
  <c r="J39" i="6" s="1"/>
  <c r="K16" i="4"/>
  <c r="K17" i="4"/>
  <c r="K18" i="4"/>
  <c r="K19" i="4"/>
  <c r="K20" i="4"/>
  <c r="K21" i="4"/>
  <c r="K22" i="4"/>
  <c r="K23" i="4"/>
  <c r="K24" i="4"/>
  <c r="K25" i="4"/>
  <c r="K26" i="4"/>
  <c r="K27" i="4"/>
  <c r="K28" i="4"/>
  <c r="K29" i="4"/>
  <c r="K30" i="4"/>
  <c r="K31" i="4"/>
  <c r="K32" i="4"/>
  <c r="K33" i="4"/>
  <c r="K34" i="4"/>
  <c r="K35" i="4"/>
  <c r="K36" i="4"/>
  <c r="K15" i="4"/>
  <c r="F24" i="8" l="1"/>
  <c r="F25" i="8"/>
  <c r="F26" i="8"/>
  <c r="F27" i="8"/>
  <c r="F28" i="8"/>
  <c r="F23" i="8"/>
  <c r="F12" i="8"/>
  <c r="F13" i="8"/>
  <c r="F14" i="8"/>
  <c r="F15" i="8"/>
  <c r="F11" i="8"/>
  <c r="C730" i="11" l="1"/>
  <c r="E61" i="14" s="1"/>
  <c r="C731" i="11"/>
  <c r="E62" i="14" s="1"/>
  <c r="C732" i="11"/>
  <c r="E63" i="14" s="1"/>
  <c r="C733" i="11"/>
  <c r="E64" i="14" s="1"/>
  <c r="C734" i="11"/>
  <c r="E65" i="14" s="1"/>
  <c r="C735" i="11"/>
  <c r="E66" i="14" s="1"/>
  <c r="C736" i="11"/>
  <c r="E67" i="14" s="1"/>
  <c r="C737" i="11"/>
  <c r="E68" i="14" s="1"/>
  <c r="C738" i="11"/>
  <c r="E69" i="14" s="1"/>
  <c r="C739" i="11"/>
  <c r="E70" i="14" s="1"/>
  <c r="C740" i="11"/>
  <c r="E71" i="14" s="1"/>
  <c r="C741" i="11"/>
  <c r="E72" i="14" s="1"/>
  <c r="C742" i="11"/>
  <c r="E73" i="14" s="1"/>
  <c r="C743" i="11"/>
  <c r="E74" i="14" s="1"/>
  <c r="C744" i="11"/>
  <c r="E75" i="14" s="1"/>
  <c r="C745" i="11"/>
  <c r="E76" i="14" s="1"/>
  <c r="C746" i="11"/>
  <c r="E77" i="14" s="1"/>
  <c r="C747" i="11"/>
  <c r="E78" i="14" s="1"/>
  <c r="C748" i="11"/>
  <c r="E79" i="14" s="1"/>
  <c r="C749" i="11"/>
  <c r="E80" i="14" s="1"/>
  <c r="C750" i="11"/>
  <c r="E81" i="14" s="1"/>
  <c r="C751" i="11"/>
  <c r="E82" i="14" s="1"/>
  <c r="C752" i="11"/>
  <c r="E83" i="14" s="1"/>
  <c r="C753" i="11"/>
  <c r="E84" i="14" s="1"/>
  <c r="C754" i="11"/>
  <c r="E85" i="14" s="1"/>
  <c r="C755" i="11"/>
  <c r="E86" i="14" s="1"/>
  <c r="C756" i="11"/>
  <c r="E87" i="14" s="1"/>
  <c r="C757" i="11"/>
  <c r="E88" i="14" s="1"/>
  <c r="C758" i="11"/>
  <c r="E89" i="14" s="1"/>
  <c r="C759" i="11"/>
  <c r="E90" i="14" s="1"/>
  <c r="C760" i="11"/>
  <c r="E91" i="14" s="1"/>
  <c r="C761" i="11"/>
  <c r="E92" i="14" s="1"/>
  <c r="C762" i="11"/>
  <c r="E93" i="14" s="1"/>
  <c r="C763" i="11"/>
  <c r="E94" i="14" s="1"/>
  <c r="C764" i="11"/>
  <c r="E95" i="14" s="1"/>
  <c r="C765" i="11"/>
  <c r="E96" i="14" s="1"/>
  <c r="C766" i="11"/>
  <c r="E97" i="14" s="1"/>
  <c r="C767" i="11"/>
  <c r="E98" i="14" s="1"/>
  <c r="C768" i="11"/>
  <c r="E99" i="14" s="1"/>
  <c r="C769" i="11"/>
  <c r="E100" i="14" s="1"/>
  <c r="C770" i="11"/>
  <c r="E101" i="14" s="1"/>
  <c r="C771" i="11"/>
  <c r="E102" i="14" s="1"/>
  <c r="C772" i="11"/>
  <c r="E103" i="14" s="1"/>
  <c r="C773" i="11"/>
  <c r="E104" i="14" s="1"/>
  <c r="C774" i="11"/>
  <c r="E105" i="14" s="1"/>
  <c r="C775" i="11"/>
  <c r="E106" i="14" s="1"/>
  <c r="C776" i="11"/>
  <c r="E107" i="14" s="1"/>
  <c r="C777" i="11"/>
  <c r="E108" i="14" s="1"/>
  <c r="C778" i="11"/>
  <c r="E109" i="14" s="1"/>
  <c r="C779" i="11"/>
  <c r="E110" i="14" s="1"/>
  <c r="C780" i="11"/>
  <c r="E111" i="14" s="1"/>
  <c r="C781" i="11"/>
  <c r="E112" i="14" s="1"/>
  <c r="C782" i="11"/>
  <c r="E113" i="14" s="1"/>
  <c r="C783" i="11"/>
  <c r="E114" i="14" s="1"/>
  <c r="C784" i="11"/>
  <c r="E115" i="14" s="1"/>
  <c r="C785" i="11"/>
  <c r="E116" i="14" s="1"/>
  <c r="C786" i="11"/>
  <c r="E117" i="14" s="1"/>
  <c r="C787" i="11"/>
  <c r="E118" i="14" s="1"/>
  <c r="C788" i="11"/>
  <c r="E119" i="14" s="1"/>
  <c r="C789" i="11"/>
  <c r="E120" i="14" s="1"/>
  <c r="C790" i="11"/>
  <c r="E121" i="14" s="1"/>
  <c r="C791" i="11"/>
  <c r="E122" i="14" s="1"/>
  <c r="C792" i="11"/>
  <c r="E123" i="14" s="1"/>
  <c r="C793" i="11"/>
  <c r="E124" i="14" s="1"/>
  <c r="C794" i="11"/>
  <c r="E125" i="14" s="1"/>
  <c r="C795" i="11"/>
  <c r="E126" i="14" s="1"/>
  <c r="C796" i="11"/>
  <c r="E127" i="14" s="1"/>
  <c r="C797" i="11"/>
  <c r="E128" i="14" s="1"/>
  <c r="C798" i="11"/>
  <c r="E129" i="14" s="1"/>
  <c r="C799" i="11"/>
  <c r="E130" i="14" s="1"/>
  <c r="C800" i="11"/>
  <c r="E131" i="14" s="1"/>
  <c r="C801" i="11"/>
  <c r="E132" i="14" s="1"/>
  <c r="C802" i="11"/>
  <c r="E133" i="14" s="1"/>
  <c r="C803" i="11"/>
  <c r="E134" i="14" s="1"/>
  <c r="C804" i="11"/>
  <c r="E135" i="14" s="1"/>
  <c r="C805" i="11"/>
  <c r="E136" i="14" s="1"/>
  <c r="C806" i="11"/>
  <c r="E137" i="14" s="1"/>
  <c r="C807" i="11"/>
  <c r="E138" i="14" s="1"/>
  <c r="C808" i="11"/>
  <c r="E139" i="14" s="1"/>
  <c r="C809" i="11"/>
  <c r="E140" i="14" s="1"/>
  <c r="C810" i="11"/>
  <c r="E141" i="14" s="1"/>
  <c r="C811" i="11"/>
  <c r="E142" i="14" s="1"/>
  <c r="C812" i="11"/>
  <c r="E143" i="14" s="1"/>
  <c r="C813" i="11"/>
  <c r="E144" i="14" s="1"/>
  <c r="C814" i="11"/>
  <c r="E145" i="14" s="1"/>
  <c r="C815" i="11"/>
  <c r="E146" i="14" s="1"/>
  <c r="C816" i="11"/>
  <c r="E147" i="14" s="1"/>
  <c r="C817" i="11"/>
  <c r="E148" i="14" s="1"/>
  <c r="C818" i="11"/>
  <c r="E149" i="14" s="1"/>
  <c r="C819" i="11"/>
  <c r="E150" i="14" s="1"/>
  <c r="C820" i="11"/>
  <c r="E151" i="14" s="1"/>
  <c r="C821" i="11"/>
  <c r="E152" i="14" s="1"/>
  <c r="C822" i="11"/>
  <c r="E153" i="14" s="1"/>
  <c r="C823" i="11"/>
  <c r="E154" i="14" s="1"/>
  <c r="C824" i="11"/>
  <c r="E155" i="14" s="1"/>
  <c r="C825" i="11"/>
  <c r="E156" i="14" s="1"/>
  <c r="C826" i="11"/>
  <c r="E157" i="14" s="1"/>
  <c r="C827" i="11"/>
  <c r="E158" i="14" s="1"/>
  <c r="C828" i="11"/>
  <c r="E159" i="14" s="1"/>
  <c r="C829" i="11"/>
  <c r="E160" i="14" s="1"/>
  <c r="C830" i="11"/>
  <c r="E161" i="14" s="1"/>
  <c r="C831" i="11"/>
  <c r="E162" i="14" s="1"/>
  <c r="C832" i="11"/>
  <c r="E163" i="14" s="1"/>
  <c r="C833" i="11"/>
  <c r="E164" i="14" s="1"/>
  <c r="C834" i="11"/>
  <c r="E165" i="14" s="1"/>
  <c r="C835" i="11"/>
  <c r="E166" i="14" s="1"/>
  <c r="C836" i="11"/>
  <c r="E167" i="14" s="1"/>
  <c r="C837" i="11"/>
  <c r="E168" i="14" s="1"/>
  <c r="C838" i="11"/>
  <c r="E169" i="14" s="1"/>
  <c r="C839" i="11"/>
  <c r="E170" i="14" s="1"/>
  <c r="C840" i="11"/>
  <c r="E171" i="14" s="1"/>
  <c r="C841" i="11"/>
  <c r="E172" i="14" s="1"/>
  <c r="C842" i="11"/>
  <c r="E173" i="14" s="1"/>
  <c r="C843" i="11"/>
  <c r="E174" i="14" s="1"/>
  <c r="C844" i="11"/>
  <c r="E175" i="14" s="1"/>
  <c r="C845" i="11"/>
  <c r="E176" i="14" s="1"/>
  <c r="C846" i="11"/>
  <c r="E177" i="14" s="1"/>
  <c r="C847" i="11"/>
  <c r="E178" i="14" s="1"/>
  <c r="C848" i="11"/>
  <c r="E179" i="14" s="1"/>
  <c r="C849" i="11"/>
  <c r="E180" i="14" s="1"/>
  <c r="C850" i="11"/>
  <c r="E181" i="14" s="1"/>
  <c r="C851" i="11"/>
  <c r="E182" i="14" s="1"/>
  <c r="C852" i="11"/>
  <c r="E183" i="14" s="1"/>
  <c r="C853" i="11"/>
  <c r="E184" i="14" s="1"/>
  <c r="C854" i="11"/>
  <c r="E185" i="14" s="1"/>
  <c r="C855" i="11"/>
  <c r="E186" i="14" s="1"/>
  <c r="C856" i="11"/>
  <c r="E187" i="14" s="1"/>
  <c r="C857" i="11"/>
  <c r="E188" i="14" s="1"/>
  <c r="C858" i="11"/>
  <c r="E189" i="14" s="1"/>
  <c r="C859" i="11"/>
  <c r="E190" i="14" s="1"/>
  <c r="C860" i="11"/>
  <c r="E191" i="14" s="1"/>
  <c r="C861" i="11"/>
  <c r="E192" i="14" s="1"/>
  <c r="C862" i="11"/>
  <c r="E193" i="14" s="1"/>
  <c r="C863" i="11"/>
  <c r="E194" i="14" s="1"/>
  <c r="C864" i="11"/>
  <c r="E195" i="14" s="1"/>
  <c r="C865" i="11"/>
  <c r="E196" i="14" s="1"/>
  <c r="C866" i="11"/>
  <c r="E197" i="14" s="1"/>
  <c r="C867" i="11"/>
  <c r="E198" i="14" s="1"/>
  <c r="C868" i="11"/>
  <c r="E199" i="14" s="1"/>
  <c r="C869" i="11"/>
  <c r="E200" i="14" s="1"/>
  <c r="C870" i="11"/>
  <c r="E201" i="14" s="1"/>
  <c r="C871" i="11"/>
  <c r="E202" i="14" s="1"/>
  <c r="C872" i="11"/>
  <c r="E203" i="14" s="1"/>
  <c r="C873" i="11"/>
  <c r="E204" i="14" s="1"/>
  <c r="C874" i="11"/>
  <c r="E205" i="14" s="1"/>
  <c r="C875" i="11"/>
  <c r="E206" i="14" s="1"/>
  <c r="C876" i="11"/>
  <c r="E207" i="14" s="1"/>
  <c r="C877" i="11"/>
  <c r="E208" i="14" s="1"/>
  <c r="C878" i="11"/>
  <c r="E209" i="14" s="1"/>
  <c r="C879" i="11"/>
  <c r="E210" i="14" s="1"/>
  <c r="C880" i="11"/>
  <c r="E211" i="14" s="1"/>
  <c r="C881" i="11"/>
  <c r="E212" i="14" s="1"/>
  <c r="C882" i="11"/>
  <c r="E213" i="14" s="1"/>
  <c r="C883" i="11"/>
  <c r="E214" i="14" s="1"/>
  <c r="C884" i="11"/>
  <c r="E215" i="14" s="1"/>
  <c r="C885" i="11"/>
  <c r="E216" i="14" s="1"/>
  <c r="C886" i="11"/>
  <c r="E217" i="14" s="1"/>
  <c r="C887" i="11"/>
  <c r="E218" i="14" s="1"/>
  <c r="C888" i="11"/>
  <c r="E219" i="14" s="1"/>
  <c r="C889" i="11"/>
  <c r="E220" i="14" s="1"/>
  <c r="C890" i="11"/>
  <c r="E221" i="14" s="1"/>
  <c r="C891" i="11"/>
  <c r="E222" i="14" s="1"/>
  <c r="C892" i="11"/>
  <c r="E223" i="14" s="1"/>
  <c r="C893" i="11"/>
  <c r="E224" i="14" s="1"/>
  <c r="C894" i="11"/>
  <c r="E225" i="14" s="1"/>
  <c r="C895" i="11"/>
  <c r="E226" i="14" s="1"/>
  <c r="C896" i="11"/>
  <c r="E227" i="14" s="1"/>
  <c r="C897" i="11"/>
  <c r="E228" i="14" s="1"/>
  <c r="C898" i="11"/>
  <c r="E229" i="14" s="1"/>
  <c r="C899" i="11"/>
  <c r="E230" i="14" s="1"/>
  <c r="C900" i="11"/>
  <c r="E231" i="14" s="1"/>
  <c r="C901" i="11"/>
  <c r="E232" i="14" s="1"/>
  <c r="C902" i="11"/>
  <c r="E233" i="14" s="1"/>
  <c r="C903" i="11"/>
  <c r="E234" i="14" s="1"/>
  <c r="C904" i="11"/>
  <c r="E235" i="14" s="1"/>
  <c r="C905" i="11"/>
  <c r="E236" i="14" s="1"/>
  <c r="C906" i="11"/>
  <c r="E237" i="14" s="1"/>
  <c r="C907" i="11"/>
  <c r="E238" i="14" s="1"/>
  <c r="C908" i="11"/>
  <c r="E239" i="14" s="1"/>
  <c r="C909" i="11"/>
  <c r="E240" i="14" s="1"/>
  <c r="C910" i="11"/>
  <c r="E241" i="14" s="1"/>
  <c r="C911" i="11"/>
  <c r="E242" i="14" s="1"/>
  <c r="C912" i="11"/>
  <c r="E243" i="14" s="1"/>
  <c r="C913" i="11"/>
  <c r="E244" i="14" s="1"/>
  <c r="C914" i="11"/>
  <c r="E245" i="14" s="1"/>
  <c r="C915" i="11"/>
  <c r="E246" i="14" s="1"/>
  <c r="C916" i="11"/>
  <c r="E247" i="14" s="1"/>
  <c r="C917" i="11"/>
  <c r="E248" i="14" s="1"/>
  <c r="C918" i="11"/>
  <c r="E249" i="14" s="1"/>
  <c r="C919" i="11"/>
  <c r="E250" i="14" s="1"/>
  <c r="C920" i="11"/>
  <c r="E251" i="14" s="1"/>
  <c r="C921" i="11"/>
  <c r="E252" i="14" s="1"/>
  <c r="C922" i="11"/>
  <c r="E253" i="14" s="1"/>
  <c r="C923" i="11"/>
  <c r="E254" i="14" s="1"/>
  <c r="C924" i="11"/>
  <c r="E255" i="14" s="1"/>
  <c r="C925" i="11"/>
  <c r="E256" i="14" s="1"/>
  <c r="C926" i="11"/>
  <c r="E257" i="14" s="1"/>
  <c r="C927" i="11"/>
  <c r="E258" i="14" s="1"/>
  <c r="C928" i="11"/>
  <c r="E259" i="14" s="1"/>
  <c r="C929" i="11"/>
  <c r="E260" i="14" s="1"/>
  <c r="C930" i="11"/>
  <c r="E261" i="14" s="1"/>
  <c r="C931" i="11"/>
  <c r="E262" i="14" s="1"/>
  <c r="C932" i="11"/>
  <c r="E263" i="14" s="1"/>
  <c r="C933" i="11"/>
  <c r="E264" i="14" s="1"/>
  <c r="C934" i="11"/>
  <c r="E265" i="14" s="1"/>
  <c r="C935" i="11"/>
  <c r="E266" i="14" s="1"/>
  <c r="C936" i="11"/>
  <c r="E267" i="14" s="1"/>
  <c r="C937" i="11"/>
  <c r="E268" i="14" s="1"/>
  <c r="C938" i="11"/>
  <c r="E269" i="14" s="1"/>
  <c r="C939" i="11"/>
  <c r="E270" i="14" s="1"/>
  <c r="C940" i="11"/>
  <c r="E271" i="14" s="1"/>
  <c r="C941" i="11"/>
  <c r="E272" i="14" s="1"/>
  <c r="C942" i="11"/>
  <c r="E273" i="14" s="1"/>
  <c r="C943" i="11"/>
  <c r="E274" i="14" s="1"/>
  <c r="C944" i="11"/>
  <c r="E275" i="14" s="1"/>
  <c r="C945" i="11"/>
  <c r="E276" i="14" s="1"/>
  <c r="C946" i="11"/>
  <c r="E277" i="14" s="1"/>
  <c r="C947" i="11"/>
  <c r="E278" i="14" s="1"/>
  <c r="C948" i="11"/>
  <c r="E279" i="14" s="1"/>
  <c r="C949" i="11"/>
  <c r="E280" i="14" s="1"/>
  <c r="C950" i="11"/>
  <c r="E281" i="14" s="1"/>
  <c r="C951" i="11"/>
  <c r="E282" i="14" s="1"/>
  <c r="C952" i="11"/>
  <c r="E283" i="14" s="1"/>
  <c r="C953" i="11"/>
  <c r="E284" i="14" s="1"/>
  <c r="C954" i="11"/>
  <c r="E285" i="14" s="1"/>
  <c r="C955" i="11"/>
  <c r="E286" i="14" s="1"/>
  <c r="C956" i="11"/>
  <c r="E287" i="14" s="1"/>
  <c r="C957" i="11"/>
  <c r="E288" i="14" s="1"/>
  <c r="C958" i="11"/>
  <c r="E289" i="14" s="1"/>
  <c r="C959" i="11"/>
  <c r="E290" i="14" s="1"/>
  <c r="C960" i="11"/>
  <c r="E291" i="14" s="1"/>
  <c r="C961" i="11"/>
  <c r="E292" i="14" s="1"/>
  <c r="C962" i="11"/>
  <c r="E293" i="14" s="1"/>
  <c r="C963" i="11"/>
  <c r="E294" i="14" s="1"/>
  <c r="C964" i="11"/>
  <c r="E295" i="14" s="1"/>
  <c r="C965" i="11"/>
  <c r="E296" i="14" s="1"/>
  <c r="C966" i="11"/>
  <c r="E297" i="14" s="1"/>
  <c r="C967" i="11"/>
  <c r="E298" i="14" s="1"/>
  <c r="C968" i="11"/>
  <c r="E299" i="14" s="1"/>
  <c r="C969" i="11"/>
  <c r="E300" i="14" s="1"/>
  <c r="C970" i="11"/>
  <c r="E301" i="14" s="1"/>
  <c r="C971" i="11"/>
  <c r="E302" i="14" s="1"/>
  <c r="C972" i="11"/>
  <c r="E303" i="14" s="1"/>
  <c r="C973" i="11"/>
  <c r="E304" i="14" s="1"/>
  <c r="C974" i="11"/>
  <c r="E305" i="14" s="1"/>
  <c r="C975" i="11"/>
  <c r="E306" i="14" s="1"/>
  <c r="C976" i="11"/>
  <c r="E307" i="14" s="1"/>
  <c r="C977" i="11"/>
  <c r="E308" i="14" s="1"/>
  <c r="C978" i="11"/>
  <c r="E309" i="14" s="1"/>
  <c r="C729" i="11"/>
  <c r="E60" i="14" s="1"/>
  <c r="P60" i="14" l="1"/>
  <c r="P61" i="14" s="1"/>
  <c r="P62" i="14" s="1"/>
  <c r="P63" i="14" s="1"/>
  <c r="N60" i="14"/>
  <c r="N61" i="14" s="1"/>
  <c r="N62" i="14" s="1"/>
  <c r="N63" i="14" s="1"/>
  <c r="N64" i="14" s="1"/>
  <c r="N65" i="14" s="1"/>
  <c r="H60" i="14"/>
  <c r="H61" i="14" s="1"/>
  <c r="I60" i="14"/>
  <c r="D763" i="11"/>
  <c r="D955" i="11"/>
  <c r="D939" i="11"/>
  <c r="D900" i="11"/>
  <c r="D919" i="11"/>
  <c r="D857" i="11"/>
  <c r="D971" i="11"/>
  <c r="D967" i="11"/>
  <c r="D935" i="11"/>
  <c r="D811" i="11"/>
  <c r="D755" i="11"/>
  <c r="D923" i="11"/>
  <c r="D909" i="11"/>
  <c r="D795" i="11"/>
  <c r="D739" i="11"/>
  <c r="D951" i="11"/>
  <c r="D779" i="11"/>
  <c r="D908" i="11"/>
  <c r="D843" i="11"/>
  <c r="D975" i="11"/>
  <c r="D959" i="11"/>
  <c r="D943" i="11"/>
  <c r="D927" i="11"/>
  <c r="D911" i="11"/>
  <c r="D747" i="11"/>
  <c r="D851" i="11"/>
  <c r="D825" i="11"/>
  <c r="D803" i="11"/>
  <c r="D771" i="11"/>
  <c r="D910" i="11"/>
  <c r="D895" i="11"/>
  <c r="D963" i="11"/>
  <c r="D947" i="11"/>
  <c r="D931" i="11"/>
  <c r="D915" i="11"/>
  <c r="D904" i="11"/>
  <c r="D883" i="11"/>
  <c r="D787" i="11"/>
  <c r="D950" i="11"/>
  <c r="D897" i="11"/>
  <c r="D887" i="11"/>
  <c r="D880" i="11"/>
  <c r="D868" i="11"/>
  <c r="D842" i="11"/>
  <c r="D817" i="11"/>
  <c r="D797" i="11"/>
  <c r="D778" i="11"/>
  <c r="D759" i="11"/>
  <c r="D749" i="11"/>
  <c r="D746" i="11"/>
  <c r="D743" i="11"/>
  <c r="D733" i="11"/>
  <c r="D976" i="11"/>
  <c r="D973" i="11"/>
  <c r="D968" i="11"/>
  <c r="D965" i="11"/>
  <c r="D960" i="11"/>
  <c r="D957" i="11"/>
  <c r="D952" i="11"/>
  <c r="D949" i="11"/>
  <c r="D944" i="11"/>
  <c r="D941" i="11"/>
  <c r="D936" i="11"/>
  <c r="D933" i="11"/>
  <c r="D928" i="11"/>
  <c r="D925" i="11"/>
  <c r="D920" i="11"/>
  <c r="D917" i="11"/>
  <c r="D912" i="11"/>
  <c r="D905" i="11"/>
  <c r="D902" i="11"/>
  <c r="D896" i="11"/>
  <c r="D893" i="11"/>
  <c r="D889" i="11"/>
  <c r="D886" i="11"/>
  <c r="D879" i="11"/>
  <c r="D875" i="11"/>
  <c r="D871" i="11"/>
  <c r="D867" i="11"/>
  <c r="D863" i="11"/>
  <c r="D860" i="11"/>
  <c r="D854" i="11"/>
  <c r="D848" i="11"/>
  <c r="D844" i="11"/>
  <c r="D841" i="11"/>
  <c r="D837" i="11"/>
  <c r="D833" i="11"/>
  <c r="D830" i="11"/>
  <c r="D826" i="11"/>
  <c r="D823" i="11"/>
  <c r="D819" i="11"/>
  <c r="D816" i="11"/>
  <c r="D812" i="11"/>
  <c r="D809" i="11"/>
  <c r="D806" i="11"/>
  <c r="D800" i="11"/>
  <c r="D796" i="11"/>
  <c r="D793" i="11"/>
  <c r="D790" i="11"/>
  <c r="D784" i="11"/>
  <c r="D780" i="11"/>
  <c r="D777" i="11"/>
  <c r="D774" i="11"/>
  <c r="D768" i="11"/>
  <c r="D764" i="11"/>
  <c r="D761" i="11"/>
  <c r="D752" i="11"/>
  <c r="D748" i="11"/>
  <c r="D745" i="11"/>
  <c r="D742" i="11"/>
  <c r="D736" i="11"/>
  <c r="D974" i="11"/>
  <c r="D966" i="11"/>
  <c r="D958" i="11"/>
  <c r="D934" i="11"/>
  <c r="D926" i="11"/>
  <c r="D918" i="11"/>
  <c r="D890" i="11"/>
  <c r="D876" i="11"/>
  <c r="D861" i="11"/>
  <c r="D834" i="11"/>
  <c r="D824" i="11"/>
  <c r="D813" i="11"/>
  <c r="D807" i="11"/>
  <c r="D791" i="11"/>
  <c r="D781" i="11"/>
  <c r="D765" i="11"/>
  <c r="D930" i="11"/>
  <c r="D922" i="11"/>
  <c r="D914" i="11"/>
  <c r="D907" i="11"/>
  <c r="D899" i="11"/>
  <c r="D892" i="11"/>
  <c r="D885" i="11"/>
  <c r="D882" i="11"/>
  <c r="D878" i="11"/>
  <c r="D874" i="11"/>
  <c r="D870" i="11"/>
  <c r="D866" i="11"/>
  <c r="D859" i="11"/>
  <c r="D856" i="11"/>
  <c r="D853" i="11"/>
  <c r="D850" i="11"/>
  <c r="D847" i="11"/>
  <c r="D840" i="11"/>
  <c r="D836" i="11"/>
  <c r="D832" i="11"/>
  <c r="D829" i="11"/>
  <c r="D822" i="11"/>
  <c r="D815" i="11"/>
  <c r="D805" i="11"/>
  <c r="D802" i="11"/>
  <c r="D799" i="11"/>
  <c r="D789" i="11"/>
  <c r="D786" i="11"/>
  <c r="D783" i="11"/>
  <c r="D773" i="11"/>
  <c r="D770" i="11"/>
  <c r="D767" i="11"/>
  <c r="D757" i="11"/>
  <c r="D754" i="11"/>
  <c r="D751" i="11"/>
  <c r="D741" i="11"/>
  <c r="D738" i="11"/>
  <c r="D735" i="11"/>
  <c r="D942" i="11"/>
  <c r="D903" i="11"/>
  <c r="D894" i="11"/>
  <c r="D872" i="11"/>
  <c r="D864" i="11"/>
  <c r="D845" i="11"/>
  <c r="D838" i="11"/>
  <c r="D827" i="11"/>
  <c r="D820" i="11"/>
  <c r="D810" i="11"/>
  <c r="D794" i="11"/>
  <c r="D775" i="11"/>
  <c r="D762" i="11"/>
  <c r="D970" i="11"/>
  <c r="D962" i="11"/>
  <c r="D954" i="11"/>
  <c r="D946" i="11"/>
  <c r="D938" i="11"/>
  <c r="D972" i="11"/>
  <c r="D969" i="11"/>
  <c r="D964" i="11"/>
  <c r="D961" i="11"/>
  <c r="D956" i="11"/>
  <c r="D953" i="11"/>
  <c r="D948" i="11"/>
  <c r="D945" i="11"/>
  <c r="D940" i="11"/>
  <c r="D937" i="11"/>
  <c r="D932" i="11"/>
  <c r="D929" i="11"/>
  <c r="D924" i="11"/>
  <c r="D921" i="11"/>
  <c r="D916" i="11"/>
  <c r="D913" i="11"/>
  <c r="D906" i="11"/>
  <c r="D901" i="11"/>
  <c r="D898" i="11"/>
  <c r="D891" i="11"/>
  <c r="D888" i="11"/>
  <c r="D884" i="11"/>
  <c r="D881" i="11"/>
  <c r="D877" i="11"/>
  <c r="D873" i="11"/>
  <c r="D869" i="11"/>
  <c r="D865" i="11"/>
  <c r="D862" i="11"/>
  <c r="D858" i="11"/>
  <c r="D855" i="11"/>
  <c r="D852" i="11"/>
  <c r="D849" i="11"/>
  <c r="D846" i="11"/>
  <c r="D839" i="11"/>
  <c r="D835" i="11"/>
  <c r="D831" i="11"/>
  <c r="D828" i="11"/>
  <c r="D821" i="11"/>
  <c r="D818" i="11"/>
  <c r="D814" i="11"/>
  <c r="D808" i="11"/>
  <c r="D804" i="11"/>
  <c r="D801" i="11"/>
  <c r="D798" i="11"/>
  <c r="D792" i="11"/>
  <c r="D788" i="11"/>
  <c r="D785" i="11"/>
  <c r="D782" i="11"/>
  <c r="D776" i="11"/>
  <c r="D772" i="11"/>
  <c r="D769" i="11"/>
  <c r="D766" i="11"/>
  <c r="D760" i="11"/>
  <c r="D756" i="11"/>
  <c r="D753" i="11"/>
  <c r="D750" i="11"/>
  <c r="D744" i="11"/>
  <c r="D740" i="11"/>
  <c r="D737" i="11"/>
  <c r="D734" i="11"/>
  <c r="D977" i="11"/>
  <c r="D978" i="11"/>
  <c r="D758" i="11"/>
  <c r="D730" i="11"/>
  <c r="D732" i="11"/>
  <c r="D731" i="11"/>
  <c r="D729" i="11"/>
  <c r="E729" i="11" l="1"/>
  <c r="E60" i="9" s="1"/>
  <c r="H60" i="9" s="1"/>
  <c r="I61" i="14"/>
  <c r="I62" i="14" s="1"/>
  <c r="I63" i="14" s="1"/>
  <c r="I64" i="14" s="1"/>
  <c r="I65" i="14" s="1"/>
  <c r="H62" i="14"/>
  <c r="H63" i="14" s="1"/>
  <c r="H64" i="14" s="1"/>
  <c r="N66" i="14"/>
  <c r="P64" i="14"/>
  <c r="E730" i="11" l="1"/>
  <c r="E61" i="9" s="1"/>
  <c r="F729" i="11"/>
  <c r="X729" i="11" s="1"/>
  <c r="I60" i="9"/>
  <c r="O60" i="9"/>
  <c r="P60" i="9"/>
  <c r="I66" i="14"/>
  <c r="I67" i="14" s="1"/>
  <c r="N67" i="14"/>
  <c r="N68" i="14" s="1"/>
  <c r="N69" i="14" s="1"/>
  <c r="H65" i="14"/>
  <c r="P65" i="14"/>
  <c r="W729" i="11" l="1"/>
  <c r="Z729" i="11"/>
  <c r="Y729" i="11"/>
  <c r="E731" i="11"/>
  <c r="F731" i="11" s="1"/>
  <c r="F730" i="11"/>
  <c r="X730" i="11" s="1"/>
  <c r="I68" i="14"/>
  <c r="I69" i="14" s="1"/>
  <c r="I70" i="14" s="1"/>
  <c r="I71" i="14" s="1"/>
  <c r="I72" i="14" s="1"/>
  <c r="I73" i="14" s="1"/>
  <c r="I74" i="14" s="1"/>
  <c r="I75" i="14" s="1"/>
  <c r="I76" i="14" s="1"/>
  <c r="I77" i="14" s="1"/>
  <c r="I78" i="14" s="1"/>
  <c r="I79" i="14" s="1"/>
  <c r="I80" i="14" s="1"/>
  <c r="I81" i="14" s="1"/>
  <c r="I82" i="14" s="1"/>
  <c r="I83" i="14" s="1"/>
  <c r="I84" i="14" s="1"/>
  <c r="I85" i="14" s="1"/>
  <c r="I86" i="14" s="1"/>
  <c r="I87" i="14" s="1"/>
  <c r="I88" i="14" s="1"/>
  <c r="I89" i="14" s="1"/>
  <c r="I90" i="14" s="1"/>
  <c r="I91" i="14" s="1"/>
  <c r="I92" i="14" s="1"/>
  <c r="I93" i="14" s="1"/>
  <c r="I94" i="14" s="1"/>
  <c r="I95" i="14" s="1"/>
  <c r="I96" i="14" s="1"/>
  <c r="I97" i="14" s="1"/>
  <c r="I98" i="14" s="1"/>
  <c r="I99" i="14" s="1"/>
  <c r="I100" i="14" s="1"/>
  <c r="I101" i="14" s="1"/>
  <c r="I102" i="14" s="1"/>
  <c r="I103" i="14" s="1"/>
  <c r="I104" i="14" s="1"/>
  <c r="I105" i="14" s="1"/>
  <c r="I106" i="14" s="1"/>
  <c r="I107" i="14" s="1"/>
  <c r="I108" i="14" s="1"/>
  <c r="I109" i="14" s="1"/>
  <c r="I110" i="14" s="1"/>
  <c r="I111" i="14" s="1"/>
  <c r="I112" i="14" s="1"/>
  <c r="I113" i="14" s="1"/>
  <c r="I114" i="14" s="1"/>
  <c r="I115" i="14" s="1"/>
  <c r="I116" i="14" s="1"/>
  <c r="I117" i="14" s="1"/>
  <c r="I118" i="14" s="1"/>
  <c r="I119" i="14" s="1"/>
  <c r="I120" i="14" s="1"/>
  <c r="I121" i="14" s="1"/>
  <c r="I122" i="14" s="1"/>
  <c r="I123" i="14" s="1"/>
  <c r="I124" i="14" s="1"/>
  <c r="I125" i="14" s="1"/>
  <c r="I126" i="14" s="1"/>
  <c r="I127" i="14" s="1"/>
  <c r="I128" i="14" s="1"/>
  <c r="I129" i="14" s="1"/>
  <c r="I130" i="14" s="1"/>
  <c r="I131" i="14" s="1"/>
  <c r="I132" i="14" s="1"/>
  <c r="I133" i="14" s="1"/>
  <c r="I134" i="14" s="1"/>
  <c r="I135" i="14" s="1"/>
  <c r="I136" i="14" s="1"/>
  <c r="I137" i="14" s="1"/>
  <c r="I138" i="14" s="1"/>
  <c r="I139" i="14" s="1"/>
  <c r="I140" i="14" s="1"/>
  <c r="I141" i="14" s="1"/>
  <c r="I142" i="14" s="1"/>
  <c r="I143" i="14" s="1"/>
  <c r="I144" i="14" s="1"/>
  <c r="I145" i="14" s="1"/>
  <c r="I146" i="14" s="1"/>
  <c r="I147" i="14" s="1"/>
  <c r="I148" i="14" s="1"/>
  <c r="I149" i="14" s="1"/>
  <c r="I150" i="14" s="1"/>
  <c r="I151" i="14" s="1"/>
  <c r="I152" i="14" s="1"/>
  <c r="I153" i="14" s="1"/>
  <c r="I154" i="14" s="1"/>
  <c r="I155" i="14" s="1"/>
  <c r="I156" i="14" s="1"/>
  <c r="I157" i="14" s="1"/>
  <c r="I158" i="14" s="1"/>
  <c r="I159" i="14" s="1"/>
  <c r="I160" i="14" s="1"/>
  <c r="I161" i="14" s="1"/>
  <c r="I162" i="14" s="1"/>
  <c r="I163" i="14" s="1"/>
  <c r="I164" i="14" s="1"/>
  <c r="I165" i="14" s="1"/>
  <c r="I166" i="14" s="1"/>
  <c r="I167" i="14" s="1"/>
  <c r="I168" i="14" s="1"/>
  <c r="I169" i="14" s="1"/>
  <c r="I170" i="14" s="1"/>
  <c r="I171" i="14" s="1"/>
  <c r="I172" i="14" s="1"/>
  <c r="I173" i="14" s="1"/>
  <c r="I174" i="14" s="1"/>
  <c r="I175" i="14" s="1"/>
  <c r="I176" i="14" s="1"/>
  <c r="I177" i="14" s="1"/>
  <c r="I178" i="14" s="1"/>
  <c r="I179" i="14" s="1"/>
  <c r="I180" i="14" s="1"/>
  <c r="I181" i="14" s="1"/>
  <c r="I182" i="14" s="1"/>
  <c r="I183" i="14" s="1"/>
  <c r="I184" i="14" s="1"/>
  <c r="I185" i="14" s="1"/>
  <c r="I186" i="14" s="1"/>
  <c r="I187" i="14" s="1"/>
  <c r="I188" i="14" s="1"/>
  <c r="I189" i="14" s="1"/>
  <c r="I190" i="14" s="1"/>
  <c r="I191" i="14" s="1"/>
  <c r="I192" i="14" s="1"/>
  <c r="I193" i="14" s="1"/>
  <c r="I194" i="14" s="1"/>
  <c r="I195" i="14" s="1"/>
  <c r="I196" i="14" s="1"/>
  <c r="I197" i="14" s="1"/>
  <c r="I198" i="14" s="1"/>
  <c r="I199" i="14" s="1"/>
  <c r="I200" i="14" s="1"/>
  <c r="I201" i="14" s="1"/>
  <c r="I202" i="14" s="1"/>
  <c r="I203" i="14" s="1"/>
  <c r="I204" i="14" s="1"/>
  <c r="I205" i="14" s="1"/>
  <c r="I206" i="14" s="1"/>
  <c r="I207" i="14" s="1"/>
  <c r="I208" i="14" s="1"/>
  <c r="I209" i="14" s="1"/>
  <c r="I210" i="14" s="1"/>
  <c r="I211" i="14" s="1"/>
  <c r="I212" i="14" s="1"/>
  <c r="I213" i="14" s="1"/>
  <c r="I214" i="14" s="1"/>
  <c r="I215" i="14" s="1"/>
  <c r="I216" i="14" s="1"/>
  <c r="I217" i="14" s="1"/>
  <c r="I218" i="14" s="1"/>
  <c r="I219" i="14" s="1"/>
  <c r="I220" i="14" s="1"/>
  <c r="I221" i="14" s="1"/>
  <c r="I222" i="14" s="1"/>
  <c r="I223" i="14" s="1"/>
  <c r="I224" i="14" s="1"/>
  <c r="I225" i="14" s="1"/>
  <c r="I226" i="14" s="1"/>
  <c r="I227" i="14" s="1"/>
  <c r="I228" i="14" s="1"/>
  <c r="I229" i="14" s="1"/>
  <c r="I230" i="14" s="1"/>
  <c r="I231" i="14" s="1"/>
  <c r="I232" i="14" s="1"/>
  <c r="I233" i="14" s="1"/>
  <c r="I234" i="14" s="1"/>
  <c r="I235" i="14" s="1"/>
  <c r="I236" i="14" s="1"/>
  <c r="I237" i="14" s="1"/>
  <c r="I238" i="14" s="1"/>
  <c r="I239" i="14" s="1"/>
  <c r="I240" i="14" s="1"/>
  <c r="I241" i="14" s="1"/>
  <c r="I242" i="14" s="1"/>
  <c r="I243" i="14" s="1"/>
  <c r="I244" i="14" s="1"/>
  <c r="I245" i="14" s="1"/>
  <c r="I246" i="14" s="1"/>
  <c r="I247" i="14" s="1"/>
  <c r="I248" i="14" s="1"/>
  <c r="I249" i="14" s="1"/>
  <c r="I250" i="14" s="1"/>
  <c r="I251" i="14" s="1"/>
  <c r="I252" i="14" s="1"/>
  <c r="I253" i="14" s="1"/>
  <c r="I254" i="14" s="1"/>
  <c r="I255" i="14" s="1"/>
  <c r="I256" i="14" s="1"/>
  <c r="I257" i="14" s="1"/>
  <c r="I258" i="14" s="1"/>
  <c r="I259" i="14" s="1"/>
  <c r="I260" i="14" s="1"/>
  <c r="I261" i="14" s="1"/>
  <c r="I262" i="14" s="1"/>
  <c r="I263" i="14" s="1"/>
  <c r="I264" i="14" s="1"/>
  <c r="I265" i="14" s="1"/>
  <c r="I266" i="14" s="1"/>
  <c r="I267" i="14" s="1"/>
  <c r="I268" i="14" s="1"/>
  <c r="I269" i="14" s="1"/>
  <c r="I270" i="14" s="1"/>
  <c r="I271" i="14" s="1"/>
  <c r="I272" i="14" s="1"/>
  <c r="I273" i="14" s="1"/>
  <c r="I274" i="14" s="1"/>
  <c r="I275" i="14" s="1"/>
  <c r="I276" i="14" s="1"/>
  <c r="I277" i="14" s="1"/>
  <c r="I278" i="14" s="1"/>
  <c r="I279" i="14" s="1"/>
  <c r="I280" i="14" s="1"/>
  <c r="I281" i="14" s="1"/>
  <c r="I282" i="14" s="1"/>
  <c r="I283" i="14" s="1"/>
  <c r="I284" i="14" s="1"/>
  <c r="I285" i="14" s="1"/>
  <c r="I286" i="14" s="1"/>
  <c r="I287" i="14" s="1"/>
  <c r="I288" i="14" s="1"/>
  <c r="I289" i="14" s="1"/>
  <c r="I290" i="14" s="1"/>
  <c r="I291" i="14" s="1"/>
  <c r="I292" i="14" s="1"/>
  <c r="I293" i="14" s="1"/>
  <c r="I294" i="14" s="1"/>
  <c r="I295" i="14" s="1"/>
  <c r="I296" i="14" s="1"/>
  <c r="I297" i="14" s="1"/>
  <c r="I298" i="14" s="1"/>
  <c r="I299" i="14" s="1"/>
  <c r="I300" i="14" s="1"/>
  <c r="I301" i="14" s="1"/>
  <c r="I302" i="14" s="1"/>
  <c r="I303" i="14" s="1"/>
  <c r="I304" i="14" s="1"/>
  <c r="I305" i="14" s="1"/>
  <c r="I306" i="14" s="1"/>
  <c r="I307" i="14" s="1"/>
  <c r="I308" i="14" s="1"/>
  <c r="I309" i="14" s="1"/>
  <c r="H66" i="14"/>
  <c r="H67" i="14" s="1"/>
  <c r="H68" i="14" s="1"/>
  <c r="Z730" i="11"/>
  <c r="P66" i="14"/>
  <c r="P67" i="14" s="1"/>
  <c r="P68" i="14" s="1"/>
  <c r="N70" i="14"/>
  <c r="O61" i="9"/>
  <c r="I61" i="9"/>
  <c r="H61" i="9"/>
  <c r="P61" i="9"/>
  <c r="W730" i="11" l="1"/>
  <c r="E62" i="9"/>
  <c r="P62" i="9" s="1"/>
  <c r="Y730" i="11"/>
  <c r="E732" i="11"/>
  <c r="E733" i="11" s="1"/>
  <c r="F733" i="11" s="1"/>
  <c r="W733" i="11" s="1"/>
  <c r="H69" i="14"/>
  <c r="H70" i="14" s="1"/>
  <c r="H71" i="14" s="1"/>
  <c r="H72" i="14" s="1"/>
  <c r="H73" i="14" s="1"/>
  <c r="H74" i="14" s="1"/>
  <c r="H75" i="14" s="1"/>
  <c r="H76" i="14" s="1"/>
  <c r="H77" i="14" s="1"/>
  <c r="H78" i="14" s="1"/>
  <c r="H79" i="14" s="1"/>
  <c r="H80" i="14" s="1"/>
  <c r="H81" i="14" s="1"/>
  <c r="H82" i="14" s="1"/>
  <c r="H83" i="14" s="1"/>
  <c r="H84" i="14" s="1"/>
  <c r="H85" i="14" s="1"/>
  <c r="H86" i="14" s="1"/>
  <c r="H87" i="14" s="1"/>
  <c r="H88" i="14" s="1"/>
  <c r="H89" i="14" s="1"/>
  <c r="H90" i="14" s="1"/>
  <c r="H91" i="14" s="1"/>
  <c r="H92" i="14" s="1"/>
  <c r="H93" i="14" s="1"/>
  <c r="H94" i="14" s="1"/>
  <c r="H95" i="14" s="1"/>
  <c r="H96" i="14" s="1"/>
  <c r="H97" i="14" s="1"/>
  <c r="H98" i="14" s="1"/>
  <c r="H99" i="14" s="1"/>
  <c r="H100" i="14" s="1"/>
  <c r="H101" i="14" s="1"/>
  <c r="H102" i="14" s="1"/>
  <c r="H103" i="14" s="1"/>
  <c r="H104" i="14" s="1"/>
  <c r="H105" i="14" s="1"/>
  <c r="H106" i="14" s="1"/>
  <c r="H107" i="14" s="1"/>
  <c r="H108" i="14" s="1"/>
  <c r="H109" i="14" s="1"/>
  <c r="H110" i="14" s="1"/>
  <c r="H111" i="14" s="1"/>
  <c r="H112" i="14" s="1"/>
  <c r="H113" i="14" s="1"/>
  <c r="H114" i="14" s="1"/>
  <c r="H115" i="14" s="1"/>
  <c r="H116" i="14" s="1"/>
  <c r="H117" i="14" s="1"/>
  <c r="H118" i="14" s="1"/>
  <c r="H119" i="14" s="1"/>
  <c r="H120" i="14" s="1"/>
  <c r="H121" i="14" s="1"/>
  <c r="H122" i="14" s="1"/>
  <c r="H123" i="14" s="1"/>
  <c r="H124" i="14" s="1"/>
  <c r="H125" i="14" s="1"/>
  <c r="H126" i="14" s="1"/>
  <c r="H127" i="14" s="1"/>
  <c r="H128" i="14" s="1"/>
  <c r="H129" i="14" s="1"/>
  <c r="H130" i="14" s="1"/>
  <c r="H131" i="14" s="1"/>
  <c r="H132" i="14" s="1"/>
  <c r="H133" i="14" s="1"/>
  <c r="H134" i="14" s="1"/>
  <c r="H135" i="14" s="1"/>
  <c r="H136" i="14" s="1"/>
  <c r="H137" i="14" s="1"/>
  <c r="H138" i="14" s="1"/>
  <c r="H139" i="14" s="1"/>
  <c r="H140" i="14" s="1"/>
  <c r="H141" i="14" s="1"/>
  <c r="H142" i="14" s="1"/>
  <c r="H143" i="14" s="1"/>
  <c r="H144" i="14" s="1"/>
  <c r="H145" i="14" s="1"/>
  <c r="H146" i="14" s="1"/>
  <c r="H147" i="14" s="1"/>
  <c r="H148" i="14" s="1"/>
  <c r="H149" i="14" s="1"/>
  <c r="H150" i="14" s="1"/>
  <c r="H151" i="14" s="1"/>
  <c r="H152" i="14" s="1"/>
  <c r="H153" i="14" s="1"/>
  <c r="H154" i="14" s="1"/>
  <c r="H155" i="14" s="1"/>
  <c r="H156" i="14" s="1"/>
  <c r="H157" i="14" s="1"/>
  <c r="H158" i="14" s="1"/>
  <c r="H159" i="14" s="1"/>
  <c r="H160" i="14" s="1"/>
  <c r="H161" i="14" s="1"/>
  <c r="H162" i="14" s="1"/>
  <c r="H163" i="14" s="1"/>
  <c r="H164" i="14" s="1"/>
  <c r="H165" i="14" s="1"/>
  <c r="H166" i="14" s="1"/>
  <c r="H167" i="14" s="1"/>
  <c r="H168" i="14" s="1"/>
  <c r="H169" i="14" s="1"/>
  <c r="H170" i="14" s="1"/>
  <c r="H171" i="14" s="1"/>
  <c r="H172" i="14" s="1"/>
  <c r="H173" i="14" s="1"/>
  <c r="H174" i="14" s="1"/>
  <c r="H175" i="14" s="1"/>
  <c r="H176" i="14" s="1"/>
  <c r="H177" i="14" s="1"/>
  <c r="H178" i="14" s="1"/>
  <c r="H179" i="14" s="1"/>
  <c r="H180" i="14" s="1"/>
  <c r="H181" i="14" s="1"/>
  <c r="H182" i="14" s="1"/>
  <c r="H183" i="14" s="1"/>
  <c r="H184" i="14" s="1"/>
  <c r="H185" i="14" s="1"/>
  <c r="H186" i="14" s="1"/>
  <c r="H187" i="14" s="1"/>
  <c r="H188" i="14" s="1"/>
  <c r="H189" i="14" s="1"/>
  <c r="H190" i="14" s="1"/>
  <c r="H191" i="14" s="1"/>
  <c r="H192" i="14" s="1"/>
  <c r="H193" i="14" s="1"/>
  <c r="H194" i="14" s="1"/>
  <c r="H195" i="14" s="1"/>
  <c r="H196" i="14" s="1"/>
  <c r="H197" i="14" s="1"/>
  <c r="H198" i="14" s="1"/>
  <c r="H199" i="14" s="1"/>
  <c r="H200" i="14" s="1"/>
  <c r="H201" i="14" s="1"/>
  <c r="H202" i="14" s="1"/>
  <c r="H203" i="14" s="1"/>
  <c r="H204" i="14" s="1"/>
  <c r="H205" i="14" s="1"/>
  <c r="H206" i="14" s="1"/>
  <c r="H207" i="14" s="1"/>
  <c r="H208" i="14" s="1"/>
  <c r="H209" i="14" s="1"/>
  <c r="H210" i="14" s="1"/>
  <c r="H211" i="14" s="1"/>
  <c r="H212" i="14" s="1"/>
  <c r="H213" i="14" s="1"/>
  <c r="H214" i="14" s="1"/>
  <c r="H215" i="14" s="1"/>
  <c r="H216" i="14" s="1"/>
  <c r="H217" i="14" s="1"/>
  <c r="H218" i="14" s="1"/>
  <c r="H219" i="14" s="1"/>
  <c r="H220" i="14" s="1"/>
  <c r="H221" i="14" s="1"/>
  <c r="H222" i="14" s="1"/>
  <c r="H223" i="14" s="1"/>
  <c r="H224" i="14" s="1"/>
  <c r="H225" i="14" s="1"/>
  <c r="H226" i="14" s="1"/>
  <c r="H227" i="14" s="1"/>
  <c r="H228" i="14" s="1"/>
  <c r="H229" i="14" s="1"/>
  <c r="H230" i="14" s="1"/>
  <c r="H231" i="14" s="1"/>
  <c r="H232" i="14" s="1"/>
  <c r="H233" i="14" s="1"/>
  <c r="H234" i="14" s="1"/>
  <c r="H235" i="14" s="1"/>
  <c r="H236" i="14" s="1"/>
  <c r="H237" i="14" s="1"/>
  <c r="H238" i="14" s="1"/>
  <c r="H239" i="14" s="1"/>
  <c r="H240" i="14" s="1"/>
  <c r="H241" i="14" s="1"/>
  <c r="H242" i="14" s="1"/>
  <c r="H243" i="14" s="1"/>
  <c r="H244" i="14" s="1"/>
  <c r="H245" i="14" s="1"/>
  <c r="H246" i="14" s="1"/>
  <c r="H247" i="14" s="1"/>
  <c r="H248" i="14" s="1"/>
  <c r="H249" i="14" s="1"/>
  <c r="H250" i="14" s="1"/>
  <c r="H251" i="14" s="1"/>
  <c r="H252" i="14" s="1"/>
  <c r="H253" i="14" s="1"/>
  <c r="H254" i="14" s="1"/>
  <c r="H255" i="14" s="1"/>
  <c r="H256" i="14" s="1"/>
  <c r="H257" i="14" s="1"/>
  <c r="H258" i="14" s="1"/>
  <c r="H259" i="14" s="1"/>
  <c r="H260" i="14" s="1"/>
  <c r="H261" i="14" s="1"/>
  <c r="H262" i="14" s="1"/>
  <c r="H263" i="14" s="1"/>
  <c r="H264" i="14" s="1"/>
  <c r="H265" i="14" s="1"/>
  <c r="H266" i="14" s="1"/>
  <c r="H267" i="14" s="1"/>
  <c r="H268" i="14" s="1"/>
  <c r="H269" i="14" s="1"/>
  <c r="H270" i="14" s="1"/>
  <c r="H271" i="14" s="1"/>
  <c r="H272" i="14" s="1"/>
  <c r="H273" i="14" s="1"/>
  <c r="H274" i="14" s="1"/>
  <c r="H275" i="14" s="1"/>
  <c r="H276" i="14" s="1"/>
  <c r="H277" i="14" s="1"/>
  <c r="H278" i="14" s="1"/>
  <c r="H279" i="14" s="1"/>
  <c r="H280" i="14" s="1"/>
  <c r="H281" i="14" s="1"/>
  <c r="H282" i="14" s="1"/>
  <c r="H283" i="14" s="1"/>
  <c r="H284" i="14" s="1"/>
  <c r="H285" i="14" s="1"/>
  <c r="H286" i="14" s="1"/>
  <c r="H287" i="14" s="1"/>
  <c r="H288" i="14" s="1"/>
  <c r="H289" i="14" s="1"/>
  <c r="H290" i="14" s="1"/>
  <c r="H291" i="14" s="1"/>
  <c r="H292" i="14" s="1"/>
  <c r="H293" i="14" s="1"/>
  <c r="H294" i="14" s="1"/>
  <c r="H295" i="14" s="1"/>
  <c r="H296" i="14" s="1"/>
  <c r="H297" i="14" s="1"/>
  <c r="H298" i="14" s="1"/>
  <c r="H299" i="14" s="1"/>
  <c r="H300" i="14" s="1"/>
  <c r="H301" i="14" s="1"/>
  <c r="H302" i="14" s="1"/>
  <c r="H303" i="14" s="1"/>
  <c r="H304" i="14" s="1"/>
  <c r="H305" i="14" s="1"/>
  <c r="H306" i="14" s="1"/>
  <c r="H307" i="14" s="1"/>
  <c r="H308" i="14" s="1"/>
  <c r="H309" i="14" s="1"/>
  <c r="N71" i="14"/>
  <c r="N72" i="14" s="1"/>
  <c r="P69" i="14"/>
  <c r="X731" i="11"/>
  <c r="Y731" i="11"/>
  <c r="Z731" i="11"/>
  <c r="W731" i="11"/>
  <c r="O62" i="9" l="1"/>
  <c r="I62" i="9"/>
  <c r="H62" i="9"/>
  <c r="E734" i="11"/>
  <c r="F734" i="11" s="1"/>
  <c r="F732" i="11"/>
  <c r="X732" i="11" s="1"/>
  <c r="O733" i="11"/>
  <c r="I733" i="11"/>
  <c r="R733" i="11"/>
  <c r="U733" i="11"/>
  <c r="Y733" i="11"/>
  <c r="E63" i="9"/>
  <c r="G733" i="11"/>
  <c r="N733" i="11"/>
  <c r="Q733" i="11"/>
  <c r="T733" i="11"/>
  <c r="X733" i="11"/>
  <c r="E64" i="9"/>
  <c r="P64" i="9" s="1"/>
  <c r="H733" i="11"/>
  <c r="J733" i="11"/>
  <c r="L733" i="11"/>
  <c r="V733" i="11"/>
  <c r="Z733" i="11"/>
  <c r="K733" i="11"/>
  <c r="M733" i="11"/>
  <c r="P733" i="11"/>
  <c r="S733" i="11"/>
  <c r="H63" i="9"/>
  <c r="I63" i="9"/>
  <c r="W732" i="11"/>
  <c r="R732" i="11"/>
  <c r="N73" i="14"/>
  <c r="N74" i="14" s="1"/>
  <c r="N75" i="14" s="1"/>
  <c r="N76" i="14" s="1"/>
  <c r="N77" i="14" s="1"/>
  <c r="N78" i="14" s="1"/>
  <c r="N79" i="14" s="1"/>
  <c r="N80" i="14" s="1"/>
  <c r="N81" i="14" s="1"/>
  <c r="N82" i="14" s="1"/>
  <c r="N83" i="14" s="1"/>
  <c r="N84" i="14" s="1"/>
  <c r="N85" i="14" s="1"/>
  <c r="N86" i="14" s="1"/>
  <c r="N87" i="14" s="1"/>
  <c r="N88" i="14" s="1"/>
  <c r="N89" i="14" s="1"/>
  <c r="N90" i="14" s="1"/>
  <c r="N91" i="14" s="1"/>
  <c r="N92" i="14" s="1"/>
  <c r="N93" i="14" s="1"/>
  <c r="N94" i="14" s="1"/>
  <c r="N95" i="14" s="1"/>
  <c r="N96" i="14" s="1"/>
  <c r="N97" i="14" s="1"/>
  <c r="N98" i="14" s="1"/>
  <c r="N99" i="14" s="1"/>
  <c r="N100" i="14" s="1"/>
  <c r="N101" i="14" s="1"/>
  <c r="N102" i="14" s="1"/>
  <c r="N103" i="14" s="1"/>
  <c r="N104" i="14" s="1"/>
  <c r="N105" i="14" s="1"/>
  <c r="N106" i="14" s="1"/>
  <c r="N107" i="14" s="1"/>
  <c r="N108" i="14" s="1"/>
  <c r="N109" i="14" s="1"/>
  <c r="N110" i="14" s="1"/>
  <c r="N111" i="14" s="1"/>
  <c r="N112" i="14" s="1"/>
  <c r="N113" i="14" s="1"/>
  <c r="N114" i="14" s="1"/>
  <c r="N115" i="14" s="1"/>
  <c r="N116" i="14" s="1"/>
  <c r="N117" i="14" s="1"/>
  <c r="N118" i="14" s="1"/>
  <c r="N119" i="14" s="1"/>
  <c r="N120" i="14" s="1"/>
  <c r="N121" i="14" s="1"/>
  <c r="N122" i="14" s="1"/>
  <c r="N123" i="14" s="1"/>
  <c r="N124" i="14" s="1"/>
  <c r="N125" i="14" s="1"/>
  <c r="N126" i="14" s="1"/>
  <c r="N127" i="14" s="1"/>
  <c r="N128" i="14" s="1"/>
  <c r="N129" i="14" s="1"/>
  <c r="N130" i="14" s="1"/>
  <c r="N131" i="14" s="1"/>
  <c r="N132" i="14" s="1"/>
  <c r="N133" i="14" s="1"/>
  <c r="N134" i="14" s="1"/>
  <c r="N135" i="14" s="1"/>
  <c r="N136" i="14" s="1"/>
  <c r="N137" i="14" s="1"/>
  <c r="N138" i="14" s="1"/>
  <c r="N139" i="14" s="1"/>
  <c r="N140" i="14" s="1"/>
  <c r="N141" i="14" s="1"/>
  <c r="N142" i="14" s="1"/>
  <c r="N143" i="14" s="1"/>
  <c r="N144" i="14" s="1"/>
  <c r="N145" i="14" s="1"/>
  <c r="N146" i="14" s="1"/>
  <c r="N147" i="14" s="1"/>
  <c r="N148" i="14" s="1"/>
  <c r="N149" i="14" s="1"/>
  <c r="N150" i="14" s="1"/>
  <c r="N151" i="14" s="1"/>
  <c r="N152" i="14" s="1"/>
  <c r="N153" i="14" s="1"/>
  <c r="N154" i="14" s="1"/>
  <c r="N155" i="14" s="1"/>
  <c r="N156" i="14" s="1"/>
  <c r="N157" i="14" s="1"/>
  <c r="N158" i="14" s="1"/>
  <c r="N159" i="14" s="1"/>
  <c r="N160" i="14" s="1"/>
  <c r="N161" i="14" s="1"/>
  <c r="N162" i="14" s="1"/>
  <c r="N163" i="14" s="1"/>
  <c r="N164" i="14" s="1"/>
  <c r="N165" i="14" s="1"/>
  <c r="N166" i="14" s="1"/>
  <c r="N167" i="14" s="1"/>
  <c r="N168" i="14" s="1"/>
  <c r="N169" i="14" s="1"/>
  <c r="N170" i="14" s="1"/>
  <c r="N171" i="14" s="1"/>
  <c r="N172" i="14" s="1"/>
  <c r="N173" i="14" s="1"/>
  <c r="N174" i="14" s="1"/>
  <c r="N175" i="14" s="1"/>
  <c r="N176" i="14" s="1"/>
  <c r="N177" i="14" s="1"/>
  <c r="N178" i="14" s="1"/>
  <c r="N179" i="14" s="1"/>
  <c r="N180" i="14" s="1"/>
  <c r="N181" i="14" s="1"/>
  <c r="N182" i="14" s="1"/>
  <c r="N183" i="14" s="1"/>
  <c r="N184" i="14" s="1"/>
  <c r="N185" i="14" s="1"/>
  <c r="N186" i="14" s="1"/>
  <c r="N187" i="14" s="1"/>
  <c r="N188" i="14" s="1"/>
  <c r="N189" i="14" s="1"/>
  <c r="N190" i="14" s="1"/>
  <c r="N191" i="14" s="1"/>
  <c r="N192" i="14" s="1"/>
  <c r="N193" i="14" s="1"/>
  <c r="N194" i="14" s="1"/>
  <c r="N195" i="14" s="1"/>
  <c r="N196" i="14" s="1"/>
  <c r="N197" i="14" s="1"/>
  <c r="N198" i="14" s="1"/>
  <c r="N199" i="14" s="1"/>
  <c r="N200" i="14" s="1"/>
  <c r="N201" i="14" s="1"/>
  <c r="N202" i="14" s="1"/>
  <c r="N203" i="14" s="1"/>
  <c r="N204" i="14" s="1"/>
  <c r="N205" i="14" s="1"/>
  <c r="N206" i="14" s="1"/>
  <c r="N207" i="14" s="1"/>
  <c r="N208" i="14" s="1"/>
  <c r="N209" i="14" s="1"/>
  <c r="N210" i="14" s="1"/>
  <c r="N211" i="14" s="1"/>
  <c r="N212" i="14" s="1"/>
  <c r="N213" i="14" s="1"/>
  <c r="N214" i="14" s="1"/>
  <c r="N215" i="14" s="1"/>
  <c r="N216" i="14" s="1"/>
  <c r="N217" i="14" s="1"/>
  <c r="N218" i="14" s="1"/>
  <c r="N219" i="14" s="1"/>
  <c r="N220" i="14" s="1"/>
  <c r="N221" i="14" s="1"/>
  <c r="N222" i="14" s="1"/>
  <c r="N223" i="14" s="1"/>
  <c r="N224" i="14" s="1"/>
  <c r="N225" i="14" s="1"/>
  <c r="N226" i="14" s="1"/>
  <c r="N227" i="14" s="1"/>
  <c r="N228" i="14" s="1"/>
  <c r="N229" i="14" s="1"/>
  <c r="N230" i="14" s="1"/>
  <c r="N231" i="14" s="1"/>
  <c r="N232" i="14" s="1"/>
  <c r="N233" i="14" s="1"/>
  <c r="N234" i="14" s="1"/>
  <c r="N235" i="14" s="1"/>
  <c r="N236" i="14" s="1"/>
  <c r="N237" i="14" s="1"/>
  <c r="N238" i="14" s="1"/>
  <c r="N239" i="14" s="1"/>
  <c r="N240" i="14" s="1"/>
  <c r="N241" i="14" s="1"/>
  <c r="N242" i="14" s="1"/>
  <c r="N243" i="14" s="1"/>
  <c r="N244" i="14" s="1"/>
  <c r="N245" i="14" s="1"/>
  <c r="N246" i="14" s="1"/>
  <c r="N247" i="14" s="1"/>
  <c r="N248" i="14" s="1"/>
  <c r="N249" i="14" s="1"/>
  <c r="N250" i="14" s="1"/>
  <c r="N251" i="14" s="1"/>
  <c r="N252" i="14" s="1"/>
  <c r="N253" i="14" s="1"/>
  <c r="N254" i="14" s="1"/>
  <c r="N255" i="14" s="1"/>
  <c r="N256" i="14" s="1"/>
  <c r="N257" i="14" s="1"/>
  <c r="N258" i="14" s="1"/>
  <c r="N259" i="14" s="1"/>
  <c r="N260" i="14" s="1"/>
  <c r="N261" i="14" s="1"/>
  <c r="N262" i="14" s="1"/>
  <c r="N263" i="14" s="1"/>
  <c r="N264" i="14" s="1"/>
  <c r="N265" i="14" s="1"/>
  <c r="N266" i="14" s="1"/>
  <c r="N267" i="14" s="1"/>
  <c r="N268" i="14" s="1"/>
  <c r="N269" i="14" s="1"/>
  <c r="N270" i="14" s="1"/>
  <c r="N271" i="14" s="1"/>
  <c r="N272" i="14" s="1"/>
  <c r="N273" i="14" s="1"/>
  <c r="N274" i="14" s="1"/>
  <c r="N275" i="14" s="1"/>
  <c r="N276" i="14" s="1"/>
  <c r="N277" i="14" s="1"/>
  <c r="N278" i="14" s="1"/>
  <c r="N279" i="14" s="1"/>
  <c r="N280" i="14" s="1"/>
  <c r="N281" i="14" s="1"/>
  <c r="N282" i="14" s="1"/>
  <c r="N283" i="14" s="1"/>
  <c r="N284" i="14" s="1"/>
  <c r="N285" i="14" s="1"/>
  <c r="N286" i="14" s="1"/>
  <c r="N287" i="14" s="1"/>
  <c r="N288" i="14" s="1"/>
  <c r="N289" i="14" s="1"/>
  <c r="N290" i="14" s="1"/>
  <c r="N291" i="14" s="1"/>
  <c r="N292" i="14" s="1"/>
  <c r="N293" i="14" s="1"/>
  <c r="N294" i="14" s="1"/>
  <c r="N295" i="14" s="1"/>
  <c r="N296" i="14" s="1"/>
  <c r="N297" i="14" s="1"/>
  <c r="N298" i="14" s="1"/>
  <c r="N299" i="14" s="1"/>
  <c r="N300" i="14" s="1"/>
  <c r="N301" i="14" s="1"/>
  <c r="N302" i="14" s="1"/>
  <c r="N303" i="14" s="1"/>
  <c r="N304" i="14" s="1"/>
  <c r="N305" i="14" s="1"/>
  <c r="N306" i="14" s="1"/>
  <c r="N307" i="14" s="1"/>
  <c r="N308" i="14" s="1"/>
  <c r="N309" i="14" s="1"/>
  <c r="P70" i="14"/>
  <c r="P71" i="14" s="1"/>
  <c r="P72" i="14" s="1"/>
  <c r="P73" i="14" s="1"/>
  <c r="P74" i="14" s="1"/>
  <c r="P75" i="14" s="1"/>
  <c r="P76" i="14" s="1"/>
  <c r="P77" i="14" s="1"/>
  <c r="P78" i="14" s="1"/>
  <c r="P79" i="14" s="1"/>
  <c r="P80" i="14" s="1"/>
  <c r="P81" i="14" s="1"/>
  <c r="P82" i="14" s="1"/>
  <c r="P83" i="14" s="1"/>
  <c r="P84" i="14" s="1"/>
  <c r="P85" i="14" s="1"/>
  <c r="P86" i="14" s="1"/>
  <c r="P87" i="14" s="1"/>
  <c r="P88" i="14" s="1"/>
  <c r="P89" i="14" s="1"/>
  <c r="P90" i="14" s="1"/>
  <c r="P91" i="14" s="1"/>
  <c r="P92" i="14" s="1"/>
  <c r="P93" i="14" s="1"/>
  <c r="P94" i="14" s="1"/>
  <c r="P95" i="14" s="1"/>
  <c r="P96" i="14" s="1"/>
  <c r="P97" i="14" s="1"/>
  <c r="P98" i="14" s="1"/>
  <c r="P99" i="14" s="1"/>
  <c r="P100" i="14" s="1"/>
  <c r="P101" i="14" s="1"/>
  <c r="P102" i="14" s="1"/>
  <c r="P103" i="14" s="1"/>
  <c r="P104" i="14" s="1"/>
  <c r="P105" i="14" s="1"/>
  <c r="P106" i="14" s="1"/>
  <c r="P107" i="14" s="1"/>
  <c r="P108" i="14" s="1"/>
  <c r="P109" i="14" s="1"/>
  <c r="P110" i="14" s="1"/>
  <c r="P111" i="14" s="1"/>
  <c r="P112" i="14" s="1"/>
  <c r="P113" i="14" s="1"/>
  <c r="P114" i="14" s="1"/>
  <c r="P115" i="14" s="1"/>
  <c r="P116" i="14" s="1"/>
  <c r="P117" i="14" s="1"/>
  <c r="P118" i="14" s="1"/>
  <c r="P119" i="14" s="1"/>
  <c r="P120" i="14" s="1"/>
  <c r="P121" i="14" s="1"/>
  <c r="P122" i="14" s="1"/>
  <c r="P123" i="14" s="1"/>
  <c r="P124" i="14" s="1"/>
  <c r="P125" i="14" s="1"/>
  <c r="P126" i="14" s="1"/>
  <c r="P127" i="14" s="1"/>
  <c r="P128" i="14" s="1"/>
  <c r="P129" i="14" s="1"/>
  <c r="P130" i="14" s="1"/>
  <c r="P131" i="14" s="1"/>
  <c r="P132" i="14" s="1"/>
  <c r="P133" i="14" s="1"/>
  <c r="P134" i="14" s="1"/>
  <c r="P135" i="14" s="1"/>
  <c r="P136" i="14" s="1"/>
  <c r="P137" i="14" s="1"/>
  <c r="P138" i="14" s="1"/>
  <c r="P139" i="14" s="1"/>
  <c r="P140" i="14" s="1"/>
  <c r="P141" i="14" s="1"/>
  <c r="P142" i="14" s="1"/>
  <c r="P143" i="14" s="1"/>
  <c r="P144" i="14" s="1"/>
  <c r="P145" i="14" s="1"/>
  <c r="P146" i="14" s="1"/>
  <c r="P147" i="14" s="1"/>
  <c r="P148" i="14" s="1"/>
  <c r="P149" i="14" s="1"/>
  <c r="P150" i="14" s="1"/>
  <c r="P151" i="14" s="1"/>
  <c r="P152" i="14" s="1"/>
  <c r="P153" i="14" s="1"/>
  <c r="P154" i="14" s="1"/>
  <c r="P155" i="14" s="1"/>
  <c r="P156" i="14" s="1"/>
  <c r="P157" i="14" s="1"/>
  <c r="P158" i="14" s="1"/>
  <c r="P159" i="14" s="1"/>
  <c r="P160" i="14" s="1"/>
  <c r="P161" i="14" s="1"/>
  <c r="P162" i="14" s="1"/>
  <c r="P163" i="14" s="1"/>
  <c r="P164" i="14" s="1"/>
  <c r="P165" i="14" s="1"/>
  <c r="P166" i="14" s="1"/>
  <c r="P167" i="14" s="1"/>
  <c r="P168" i="14" s="1"/>
  <c r="P169" i="14" s="1"/>
  <c r="P170" i="14" s="1"/>
  <c r="P171" i="14" s="1"/>
  <c r="P172" i="14" s="1"/>
  <c r="P173" i="14" s="1"/>
  <c r="P174" i="14" s="1"/>
  <c r="P175" i="14" s="1"/>
  <c r="P176" i="14" s="1"/>
  <c r="P177" i="14" s="1"/>
  <c r="P178" i="14" s="1"/>
  <c r="P179" i="14" s="1"/>
  <c r="P180" i="14" s="1"/>
  <c r="P181" i="14" s="1"/>
  <c r="P182" i="14" s="1"/>
  <c r="P183" i="14" s="1"/>
  <c r="P184" i="14" s="1"/>
  <c r="P185" i="14" s="1"/>
  <c r="P186" i="14" s="1"/>
  <c r="P187" i="14" s="1"/>
  <c r="P188" i="14" s="1"/>
  <c r="P189" i="14" s="1"/>
  <c r="P190" i="14" s="1"/>
  <c r="P191" i="14" s="1"/>
  <c r="P192" i="14" s="1"/>
  <c r="P193" i="14" s="1"/>
  <c r="P194" i="14" s="1"/>
  <c r="P195" i="14" s="1"/>
  <c r="P196" i="14" s="1"/>
  <c r="P197" i="14" s="1"/>
  <c r="P198" i="14" s="1"/>
  <c r="P199" i="14" s="1"/>
  <c r="P200" i="14" s="1"/>
  <c r="P201" i="14" s="1"/>
  <c r="P202" i="14" s="1"/>
  <c r="P203" i="14" s="1"/>
  <c r="P204" i="14" s="1"/>
  <c r="P205" i="14" s="1"/>
  <c r="P206" i="14" s="1"/>
  <c r="P207" i="14" s="1"/>
  <c r="P208" i="14" s="1"/>
  <c r="P209" i="14" s="1"/>
  <c r="P210" i="14" s="1"/>
  <c r="P211" i="14" s="1"/>
  <c r="P212" i="14" s="1"/>
  <c r="P213" i="14" s="1"/>
  <c r="P214" i="14" s="1"/>
  <c r="P215" i="14" s="1"/>
  <c r="P216" i="14" s="1"/>
  <c r="P217" i="14" s="1"/>
  <c r="P218" i="14" s="1"/>
  <c r="P219" i="14" s="1"/>
  <c r="P220" i="14" s="1"/>
  <c r="P221" i="14" s="1"/>
  <c r="P222" i="14" s="1"/>
  <c r="P223" i="14" s="1"/>
  <c r="P224" i="14" s="1"/>
  <c r="P225" i="14" s="1"/>
  <c r="P226" i="14" s="1"/>
  <c r="P227" i="14" s="1"/>
  <c r="P228" i="14" s="1"/>
  <c r="P229" i="14" s="1"/>
  <c r="P230" i="14" s="1"/>
  <c r="P231" i="14" s="1"/>
  <c r="P232" i="14" s="1"/>
  <c r="P233" i="14" s="1"/>
  <c r="P234" i="14" s="1"/>
  <c r="P235" i="14" s="1"/>
  <c r="P236" i="14" s="1"/>
  <c r="P237" i="14" s="1"/>
  <c r="P238" i="14" s="1"/>
  <c r="P239" i="14" s="1"/>
  <c r="P240" i="14" s="1"/>
  <c r="P241" i="14" s="1"/>
  <c r="P242" i="14" s="1"/>
  <c r="P243" i="14" s="1"/>
  <c r="P244" i="14" s="1"/>
  <c r="P245" i="14" s="1"/>
  <c r="P246" i="14" s="1"/>
  <c r="P247" i="14" s="1"/>
  <c r="P248" i="14" s="1"/>
  <c r="P249" i="14" s="1"/>
  <c r="P250" i="14" s="1"/>
  <c r="P251" i="14" s="1"/>
  <c r="P252" i="14" s="1"/>
  <c r="P253" i="14" s="1"/>
  <c r="P254" i="14" s="1"/>
  <c r="P255" i="14" s="1"/>
  <c r="P256" i="14" s="1"/>
  <c r="P257" i="14" s="1"/>
  <c r="P258" i="14" s="1"/>
  <c r="P259" i="14" s="1"/>
  <c r="P260" i="14" s="1"/>
  <c r="P261" i="14" s="1"/>
  <c r="P262" i="14" s="1"/>
  <c r="P263" i="14" s="1"/>
  <c r="P264" i="14" s="1"/>
  <c r="P265" i="14" s="1"/>
  <c r="P266" i="14" s="1"/>
  <c r="P267" i="14" s="1"/>
  <c r="P268" i="14" s="1"/>
  <c r="P269" i="14" s="1"/>
  <c r="P270" i="14" s="1"/>
  <c r="P271" i="14" s="1"/>
  <c r="P272" i="14" s="1"/>
  <c r="P273" i="14" s="1"/>
  <c r="P274" i="14" s="1"/>
  <c r="P275" i="14" s="1"/>
  <c r="P276" i="14" s="1"/>
  <c r="P277" i="14" s="1"/>
  <c r="P278" i="14" s="1"/>
  <c r="P279" i="14" s="1"/>
  <c r="P280" i="14" s="1"/>
  <c r="P281" i="14" s="1"/>
  <c r="P282" i="14" s="1"/>
  <c r="P283" i="14" s="1"/>
  <c r="P284" i="14" s="1"/>
  <c r="P285" i="14" s="1"/>
  <c r="P286" i="14" s="1"/>
  <c r="P287" i="14" s="1"/>
  <c r="P288" i="14" s="1"/>
  <c r="P289" i="14" s="1"/>
  <c r="P290" i="14" s="1"/>
  <c r="P291" i="14" s="1"/>
  <c r="P292" i="14" s="1"/>
  <c r="P293" i="14" s="1"/>
  <c r="P294" i="14" s="1"/>
  <c r="P295" i="14" s="1"/>
  <c r="P296" i="14" s="1"/>
  <c r="P297" i="14" s="1"/>
  <c r="P298" i="14" s="1"/>
  <c r="P299" i="14" s="1"/>
  <c r="P300" i="14" s="1"/>
  <c r="P301" i="14" s="1"/>
  <c r="P302" i="14" s="1"/>
  <c r="P303" i="14" s="1"/>
  <c r="P304" i="14" s="1"/>
  <c r="P305" i="14" s="1"/>
  <c r="P306" i="14" s="1"/>
  <c r="P307" i="14" s="1"/>
  <c r="P308" i="14" s="1"/>
  <c r="P309" i="14" s="1"/>
  <c r="P310" i="14" s="1"/>
  <c r="I23" i="8"/>
  <c r="I11" i="8"/>
  <c r="G693" i="11"/>
  <c r="F693" i="11"/>
  <c r="E693" i="11"/>
  <c r="D693" i="11"/>
  <c r="G692" i="11"/>
  <c r="F692" i="11"/>
  <c r="E692" i="11"/>
  <c r="D692" i="11"/>
  <c r="G691" i="11"/>
  <c r="F691" i="11"/>
  <c r="E691" i="11"/>
  <c r="D691" i="11"/>
  <c r="K732" i="11" l="1"/>
  <c r="G64" i="9"/>
  <c r="I732" i="11"/>
  <c r="P732" i="11"/>
  <c r="N732" i="11"/>
  <c r="U732" i="11"/>
  <c r="I64" i="9"/>
  <c r="H732" i="11"/>
  <c r="L732" i="11"/>
  <c r="S732" i="11"/>
  <c r="O64" i="9"/>
  <c r="Z732" i="11"/>
  <c r="F64" i="9"/>
  <c r="N64" i="9"/>
  <c r="H64" i="9"/>
  <c r="G732" i="11"/>
  <c r="M732" i="11"/>
  <c r="V732" i="11"/>
  <c r="Y732" i="11"/>
  <c r="J732" i="11"/>
  <c r="O732" i="11"/>
  <c r="Q732" i="11"/>
  <c r="T732" i="11"/>
  <c r="O63" i="9"/>
  <c r="P63" i="9"/>
  <c r="E65" i="9"/>
  <c r="E735" i="11"/>
  <c r="E66" i="9" s="1"/>
  <c r="P66" i="9" s="1"/>
  <c r="W734" i="11"/>
  <c r="X734" i="11"/>
  <c r="Y734" i="11"/>
  <c r="Z734" i="11"/>
  <c r="S734" i="11"/>
  <c r="T734" i="11"/>
  <c r="U734" i="11"/>
  <c r="V734" i="11"/>
  <c r="P734" i="11"/>
  <c r="Q734" i="11"/>
  <c r="R734" i="11"/>
  <c r="O734" i="11"/>
  <c r="L734" i="11"/>
  <c r="M734" i="11"/>
  <c r="N734" i="11"/>
  <c r="I734" i="11"/>
  <c r="J734" i="11"/>
  <c r="G734" i="11"/>
  <c r="H734" i="11"/>
  <c r="K734" i="11"/>
  <c r="R718" i="11"/>
  <c r="T715" i="11" s="1"/>
  <c r="T717" i="11"/>
  <c r="R717" i="11"/>
  <c r="V716" i="11" s="1"/>
  <c r="T697" i="11"/>
  <c r="T709" i="11" s="1"/>
  <c r="S697" i="11"/>
  <c r="S709" i="11" s="1"/>
  <c r="R697" i="11"/>
  <c r="R709" i="11" s="1"/>
  <c r="U693" i="11"/>
  <c r="T693" i="11"/>
  <c r="S693" i="11"/>
  <c r="R693" i="11"/>
  <c r="U692" i="11"/>
  <c r="T692" i="11"/>
  <c r="S692" i="11"/>
  <c r="R692" i="11"/>
  <c r="U691" i="11"/>
  <c r="T691" i="11"/>
  <c r="S691" i="11"/>
  <c r="R691" i="11"/>
  <c r="U690" i="11"/>
  <c r="U696" i="11" s="1"/>
  <c r="T690" i="11"/>
  <c r="T696" i="11" s="1"/>
  <c r="S690" i="11"/>
  <c r="S708" i="11" s="1"/>
  <c r="R690" i="11"/>
  <c r="R708" i="11" s="1"/>
  <c r="D718" i="11"/>
  <c r="F715" i="11" s="1"/>
  <c r="F717" i="11"/>
  <c r="D717" i="11"/>
  <c r="H716" i="11" s="1"/>
  <c r="F697" i="11"/>
  <c r="F709" i="11" s="1"/>
  <c r="E697" i="11"/>
  <c r="E709" i="11" s="1"/>
  <c r="D697" i="11"/>
  <c r="D709" i="11" s="1"/>
  <c r="D712" i="11" s="1"/>
  <c r="G690" i="11"/>
  <c r="G708" i="11" s="1"/>
  <c r="F690" i="11"/>
  <c r="E690" i="11"/>
  <c r="E708" i="11" s="1"/>
  <c r="D690" i="11"/>
  <c r="D696" i="11" s="1"/>
  <c r="E685" i="11"/>
  <c r="F2" i="11"/>
  <c r="G10" i="9"/>
  <c r="G11" i="5"/>
  <c r="L30" i="2"/>
  <c r="L29" i="2"/>
  <c r="L28" i="2"/>
  <c r="Y6" i="2"/>
  <c r="E684" i="11" s="1"/>
  <c r="G5" i="14" s="1"/>
  <c r="Y5" i="2"/>
  <c r="E683" i="11" s="1"/>
  <c r="G3" i="14" s="1"/>
  <c r="AF425" i="11"/>
  <c r="AF424" i="11"/>
  <c r="AG429" i="11"/>
  <c r="AF429" i="11"/>
  <c r="AG426" i="11"/>
  <c r="AG654" i="11"/>
  <c r="AF427" i="11"/>
  <c r="AF423" i="11"/>
  <c r="AF426" i="11"/>
  <c r="AG423" i="11"/>
  <c r="AF428" i="11"/>
  <c r="AG424" i="11"/>
  <c r="AG427" i="11"/>
  <c r="AG428" i="11"/>
  <c r="AG425" i="11"/>
  <c r="E736" i="11" l="1"/>
  <c r="E67" i="9" s="1"/>
  <c r="I65" i="9"/>
  <c r="P65" i="9"/>
  <c r="G65" i="9"/>
  <c r="F65" i="9"/>
  <c r="O65" i="9"/>
  <c r="H65" i="9"/>
  <c r="N65" i="9"/>
  <c r="F735" i="11"/>
  <c r="W735" i="11" s="1"/>
  <c r="I66" i="9"/>
  <c r="F66" i="9"/>
  <c r="N66" i="9"/>
  <c r="G66" i="9"/>
  <c r="O66" i="9"/>
  <c r="H66" i="9"/>
  <c r="M42" i="9"/>
  <c r="M42" i="14"/>
  <c r="F708" i="11"/>
  <c r="M50" i="14"/>
  <c r="F42" i="9"/>
  <c r="F42" i="14"/>
  <c r="L102" i="13"/>
  <c r="K104" i="13"/>
  <c r="L106" i="13"/>
  <c r="J109" i="13"/>
  <c r="L103" i="13"/>
  <c r="L105" i="13"/>
  <c r="K100" i="13"/>
  <c r="Q100" i="13" s="1"/>
  <c r="L104" i="13"/>
  <c r="L100" i="13"/>
  <c r="R100" i="13" s="1"/>
  <c r="J102" i="13"/>
  <c r="J103" i="13"/>
  <c r="J104" i="13"/>
  <c r="L107" i="13"/>
  <c r="K102" i="13"/>
  <c r="L101" i="13"/>
  <c r="L108" i="13"/>
  <c r="K103" i="13"/>
  <c r="J107" i="13"/>
  <c r="J105" i="13"/>
  <c r="K105" i="13"/>
  <c r="L109" i="13"/>
  <c r="J100" i="13"/>
  <c r="P100" i="13" s="1"/>
  <c r="K101" i="13"/>
  <c r="K106" i="13"/>
  <c r="J101" i="13"/>
  <c r="J108" i="13"/>
  <c r="K107" i="13"/>
  <c r="K109" i="13"/>
  <c r="K108" i="13"/>
  <c r="J106" i="13"/>
  <c r="K92" i="13"/>
  <c r="L88" i="13"/>
  <c r="K89" i="13"/>
  <c r="J91" i="13"/>
  <c r="L87" i="13"/>
  <c r="J84" i="13"/>
  <c r="L90" i="13"/>
  <c r="L89" i="13"/>
  <c r="K83" i="13"/>
  <c r="Q83" i="13" s="1"/>
  <c r="K86" i="13"/>
  <c r="J87" i="13"/>
  <c r="L84" i="13"/>
  <c r="J90" i="13"/>
  <c r="J92" i="13"/>
  <c r="L92" i="13"/>
  <c r="J89" i="13"/>
  <c r="K85" i="13"/>
  <c r="L83" i="13"/>
  <c r="R83" i="13" s="1"/>
  <c r="K88" i="13"/>
  <c r="J88" i="13"/>
  <c r="J86" i="13"/>
  <c r="K91" i="13"/>
  <c r="L85" i="13"/>
  <c r="J85" i="13"/>
  <c r="K90" i="13"/>
  <c r="L86" i="13"/>
  <c r="K84" i="13"/>
  <c r="K87" i="13"/>
  <c r="J83" i="13"/>
  <c r="P83" i="13" s="1"/>
  <c r="L91" i="13"/>
  <c r="L26" i="13"/>
  <c r="J32" i="13"/>
  <c r="K37" i="13"/>
  <c r="L42" i="13"/>
  <c r="K24" i="13"/>
  <c r="L29" i="13"/>
  <c r="J35" i="13"/>
  <c r="K40" i="13"/>
  <c r="J23" i="13"/>
  <c r="P23" i="13" s="1"/>
  <c r="J33" i="13"/>
  <c r="L24" i="13"/>
  <c r="J30" i="13"/>
  <c r="K35" i="13"/>
  <c r="L40" i="13"/>
  <c r="K26" i="13"/>
  <c r="J37" i="13"/>
  <c r="K25" i="13"/>
  <c r="K41" i="13"/>
  <c r="L33" i="13"/>
  <c r="K30" i="13"/>
  <c r="L28" i="13"/>
  <c r="L44" i="13"/>
  <c r="J28" i="13"/>
  <c r="K33" i="13"/>
  <c r="L38" i="13"/>
  <c r="J44" i="13"/>
  <c r="L25" i="13"/>
  <c r="J31" i="13"/>
  <c r="K36" i="13"/>
  <c r="L41" i="13"/>
  <c r="J25" i="13"/>
  <c r="L35" i="13"/>
  <c r="J26" i="13"/>
  <c r="K31" i="13"/>
  <c r="L36" i="13"/>
  <c r="J42" i="13"/>
  <c r="J29" i="13"/>
  <c r="J41" i="13"/>
  <c r="L30" i="13"/>
  <c r="K38" i="13"/>
  <c r="K28" i="13"/>
  <c r="K44" i="13"/>
  <c r="J34" i="13"/>
  <c r="K34" i="13"/>
  <c r="J24" i="13"/>
  <c r="K29" i="13"/>
  <c r="L34" i="13"/>
  <c r="J40" i="13"/>
  <c r="L23" i="13"/>
  <c r="R23" i="13" s="1"/>
  <c r="J27" i="13"/>
  <c r="K32" i="13"/>
  <c r="L37" i="13"/>
  <c r="J43" i="13"/>
  <c r="L27" i="13"/>
  <c r="L39" i="13"/>
  <c r="K27" i="13"/>
  <c r="L32" i="13"/>
  <c r="J38" i="13"/>
  <c r="K43" i="13"/>
  <c r="L31" i="13"/>
  <c r="K42" i="13"/>
  <c r="J36" i="13"/>
  <c r="J39" i="13"/>
  <c r="L43" i="13"/>
  <c r="K39" i="13"/>
  <c r="K23" i="13"/>
  <c r="Q23" i="13" s="1"/>
  <c r="I19" i="12"/>
  <c r="J16" i="12"/>
  <c r="P16" i="12" s="1"/>
  <c r="K17" i="12"/>
  <c r="J20" i="12"/>
  <c r="K21" i="12"/>
  <c r="Q21" i="12" s="1"/>
  <c r="I23" i="12"/>
  <c r="J24" i="12"/>
  <c r="K25" i="12"/>
  <c r="J28" i="12"/>
  <c r="K16" i="12"/>
  <c r="Q16" i="12" s="1"/>
  <c r="I18" i="12"/>
  <c r="J19" i="12"/>
  <c r="K20" i="12"/>
  <c r="I22" i="12"/>
  <c r="J23" i="12"/>
  <c r="K24" i="12"/>
  <c r="I26" i="12"/>
  <c r="J27" i="12"/>
  <c r="K28" i="12"/>
  <c r="I30" i="12"/>
  <c r="O30" i="12" s="1"/>
  <c r="J31" i="12"/>
  <c r="K32" i="12"/>
  <c r="I34" i="12"/>
  <c r="J35" i="12"/>
  <c r="K36" i="12"/>
  <c r="Q36" i="12" s="1"/>
  <c r="J17" i="12"/>
  <c r="I20" i="12"/>
  <c r="I24" i="12"/>
  <c r="K26" i="12"/>
  <c r="J29" i="12"/>
  <c r="P29" i="12" s="1"/>
  <c r="I32" i="12"/>
  <c r="K34" i="12"/>
  <c r="K15" i="12"/>
  <c r="Q15" i="12" s="1"/>
  <c r="I27" i="12"/>
  <c r="I31" i="12"/>
  <c r="K33" i="12"/>
  <c r="I35" i="12"/>
  <c r="I17" i="12"/>
  <c r="J18" i="12"/>
  <c r="K19" i="12"/>
  <c r="I21" i="12"/>
  <c r="O21" i="12" s="1"/>
  <c r="J22" i="12"/>
  <c r="K23" i="12"/>
  <c r="I25" i="12"/>
  <c r="J26" i="12"/>
  <c r="K27" i="12"/>
  <c r="I29" i="12"/>
  <c r="O29" i="12" s="1"/>
  <c r="J30" i="12"/>
  <c r="P30" i="12" s="1"/>
  <c r="K31" i="12"/>
  <c r="I33" i="12"/>
  <c r="J34" i="12"/>
  <c r="K35" i="12"/>
  <c r="J15" i="12"/>
  <c r="P15" i="12" s="1"/>
  <c r="I16" i="12"/>
  <c r="O16" i="12" s="1"/>
  <c r="K18" i="12"/>
  <c r="J21" i="12"/>
  <c r="P21" i="12" s="1"/>
  <c r="K22" i="12"/>
  <c r="J25" i="12"/>
  <c r="I28" i="12"/>
  <c r="K30" i="12"/>
  <c r="Q30" i="12" s="1"/>
  <c r="J33" i="12"/>
  <c r="I36" i="12"/>
  <c r="O36" i="12" s="1"/>
  <c r="K29" i="12"/>
  <c r="Q29" i="12" s="1"/>
  <c r="J32" i="12"/>
  <c r="J36" i="12"/>
  <c r="P36" i="12" s="1"/>
  <c r="I15" i="12"/>
  <c r="O15" i="12" s="1"/>
  <c r="F716" i="11"/>
  <c r="T716" i="11"/>
  <c r="D710" i="11"/>
  <c r="M50" i="9"/>
  <c r="D711" i="11"/>
  <c r="R711" i="11"/>
  <c r="I28" i="2"/>
  <c r="G696" i="11"/>
  <c r="U708" i="11"/>
  <c r="S712" i="11"/>
  <c r="I30" i="2"/>
  <c r="E696" i="11"/>
  <c r="D708" i="11"/>
  <c r="F50" i="14" s="1"/>
  <c r="R712" i="11"/>
  <c r="G3" i="9"/>
  <c r="I29" i="2"/>
  <c r="G5" i="9"/>
  <c r="E710" i="11"/>
  <c r="E711" i="11"/>
  <c r="E712" i="11"/>
  <c r="F712" i="11"/>
  <c r="F711" i="11"/>
  <c r="F710" i="11"/>
  <c r="D431" i="11"/>
  <c r="D434" i="11" s="1"/>
  <c r="J48" i="6" s="1"/>
  <c r="K48" i="6" s="1"/>
  <c r="K68" i="6" s="1"/>
  <c r="N30" i="9" s="1"/>
  <c r="T712" i="11"/>
  <c r="T711" i="11"/>
  <c r="T710" i="11"/>
  <c r="F696" i="11"/>
  <c r="R710" i="11"/>
  <c r="R696" i="11"/>
  <c r="S696" i="11"/>
  <c r="S711" i="11"/>
  <c r="S710" i="11"/>
  <c r="T708" i="11"/>
  <c r="H729" i="11" l="1"/>
  <c r="I729" i="11"/>
  <c r="G729" i="11"/>
  <c r="G730" i="11" s="1"/>
  <c r="R21" i="12"/>
  <c r="H735" i="11"/>
  <c r="Z735" i="11"/>
  <c r="E737" i="11"/>
  <c r="E68" i="9" s="1"/>
  <c r="K735" i="11"/>
  <c r="F736" i="11"/>
  <c r="X736" i="11" s="1"/>
  <c r="L735" i="11"/>
  <c r="P735" i="11"/>
  <c r="I67" i="9"/>
  <c r="P67" i="9"/>
  <c r="G735" i="11"/>
  <c r="N735" i="11"/>
  <c r="R735" i="11"/>
  <c r="U735" i="11"/>
  <c r="Y735" i="11"/>
  <c r="J735" i="11"/>
  <c r="M735" i="11"/>
  <c r="V735" i="11"/>
  <c r="T735" i="11"/>
  <c r="X735" i="11"/>
  <c r="I735" i="11"/>
  <c r="O735" i="11"/>
  <c r="Q735" i="11"/>
  <c r="S735" i="11"/>
  <c r="G67" i="9"/>
  <c r="N67" i="9"/>
  <c r="F67" i="9"/>
  <c r="H67" i="9"/>
  <c r="O67" i="9"/>
  <c r="W736" i="11"/>
  <c r="M729" i="11"/>
  <c r="M730" i="11" s="1"/>
  <c r="K729" i="11"/>
  <c r="K730" i="11" s="1"/>
  <c r="U729" i="11"/>
  <c r="R16" i="12"/>
  <c r="G731" i="11"/>
  <c r="I730" i="11"/>
  <c r="I731" i="11" s="1"/>
  <c r="H730" i="11"/>
  <c r="H731" i="11" s="1"/>
  <c r="T729" i="11"/>
  <c r="T730" i="11" s="1"/>
  <c r="L729" i="11"/>
  <c r="L730" i="11" s="1"/>
  <c r="S729" i="11"/>
  <c r="S730" i="11" s="1"/>
  <c r="S731" i="11" s="1"/>
  <c r="O729" i="11"/>
  <c r="Q729" i="11"/>
  <c r="P729" i="11"/>
  <c r="R36" i="12"/>
  <c r="J729" i="11" s="1"/>
  <c r="R30" i="12"/>
  <c r="M23" i="14"/>
  <c r="H23" i="14"/>
  <c r="J23" i="14"/>
  <c r="J24" i="14"/>
  <c r="J22" i="14"/>
  <c r="H24" i="14"/>
  <c r="M22" i="14"/>
  <c r="H22" i="14"/>
  <c r="M24" i="14"/>
  <c r="M21" i="14"/>
  <c r="H21" i="14"/>
  <c r="R29" i="12"/>
  <c r="J21" i="14"/>
  <c r="N52" i="9"/>
  <c r="N48" i="9"/>
  <c r="N50" i="9"/>
  <c r="N42" i="9"/>
  <c r="N40" i="9"/>
  <c r="N44" i="9"/>
  <c r="G48" i="9"/>
  <c r="G52" i="9"/>
  <c r="G50" i="9"/>
  <c r="R706" i="11"/>
  <c r="I18" i="6"/>
  <c r="J18" i="6" s="1"/>
  <c r="I19" i="6"/>
  <c r="J19" i="6" s="1"/>
  <c r="S100" i="13"/>
  <c r="S83" i="13"/>
  <c r="S23" i="13"/>
  <c r="R15" i="12"/>
  <c r="AQ124" i="11"/>
  <c r="M28" i="5"/>
  <c r="N26" i="14" s="1"/>
  <c r="F706" i="11" s="1"/>
  <c r="F50" i="9"/>
  <c r="O37" i="4"/>
  <c r="N25" i="14" s="1"/>
  <c r="G706" i="11" s="1"/>
  <c r="K736" i="11" l="1"/>
  <c r="P736" i="11"/>
  <c r="M736" i="11"/>
  <c r="S736" i="11"/>
  <c r="N736" i="11"/>
  <c r="U736" i="11"/>
  <c r="G736" i="11"/>
  <c r="R736" i="11"/>
  <c r="Y736" i="11"/>
  <c r="P68" i="9"/>
  <c r="N68" i="9"/>
  <c r="F68" i="9"/>
  <c r="I68" i="9"/>
  <c r="H736" i="11"/>
  <c r="I736" i="11"/>
  <c r="L736" i="11"/>
  <c r="V736" i="11"/>
  <c r="Z736" i="11"/>
  <c r="F737" i="11"/>
  <c r="W737" i="11" s="1"/>
  <c r="E738" i="11"/>
  <c r="E69" i="9" s="1"/>
  <c r="J736" i="11"/>
  <c r="O736" i="11"/>
  <c r="Q736" i="11"/>
  <c r="T736" i="11"/>
  <c r="H68" i="9"/>
  <c r="O68" i="9"/>
  <c r="G68" i="9"/>
  <c r="X737" i="11"/>
  <c r="L731" i="11"/>
  <c r="T731" i="11"/>
  <c r="V729" i="11"/>
  <c r="V730" i="11" s="1"/>
  <c r="V731" i="11" s="1"/>
  <c r="K731" i="11"/>
  <c r="U730" i="11"/>
  <c r="U731" i="11" s="1"/>
  <c r="J730" i="11"/>
  <c r="J731" i="11" s="1"/>
  <c r="M731" i="11"/>
  <c r="N729" i="11"/>
  <c r="J27" i="14"/>
  <c r="J13" i="14" s="1"/>
  <c r="M27" i="14"/>
  <c r="M13" i="14" s="1"/>
  <c r="P730" i="11"/>
  <c r="P731" i="11" s="1"/>
  <c r="Q730" i="11"/>
  <c r="Q731" i="11" s="1"/>
  <c r="R729" i="11"/>
  <c r="R730" i="11" s="1"/>
  <c r="O730" i="11"/>
  <c r="O731" i="11" s="1"/>
  <c r="N60" i="9"/>
  <c r="N61" i="9" s="1"/>
  <c r="N62" i="9" s="1"/>
  <c r="F60" i="14"/>
  <c r="F60" i="9"/>
  <c r="G60" i="14"/>
  <c r="G61" i="14" s="1"/>
  <c r="G60" i="9"/>
  <c r="H27" i="14"/>
  <c r="H34" i="14" s="1"/>
  <c r="H16" i="14" s="1"/>
  <c r="S45" i="13"/>
  <c r="N22" i="14" s="1"/>
  <c r="J706" i="11" s="1"/>
  <c r="S93" i="13"/>
  <c r="N23" i="14" s="1"/>
  <c r="I706" i="11" s="1"/>
  <c r="S110" i="13"/>
  <c r="N24" i="14" s="1"/>
  <c r="H706" i="11" s="1"/>
  <c r="R37" i="12"/>
  <c r="N21" i="14" s="1"/>
  <c r="H737" i="11" l="1"/>
  <c r="R737" i="11"/>
  <c r="K737" i="11"/>
  <c r="N737" i="11"/>
  <c r="Y737" i="11"/>
  <c r="V737" i="11"/>
  <c r="I737" i="11"/>
  <c r="U737" i="11"/>
  <c r="G737" i="11"/>
  <c r="L737" i="11"/>
  <c r="T737" i="11"/>
  <c r="O737" i="11"/>
  <c r="Q737" i="11"/>
  <c r="Z737" i="11"/>
  <c r="P69" i="9"/>
  <c r="I69" i="9"/>
  <c r="F738" i="11"/>
  <c r="W738" i="11" s="1"/>
  <c r="E739" i="11"/>
  <c r="F739" i="11" s="1"/>
  <c r="J737" i="11"/>
  <c r="M737" i="11"/>
  <c r="P737" i="11"/>
  <c r="S737" i="11"/>
  <c r="J34" i="14"/>
  <c r="J16" i="14" s="1"/>
  <c r="M34" i="14"/>
  <c r="M16" i="14" s="1"/>
  <c r="H69" i="9"/>
  <c r="N69" i="9"/>
  <c r="F69" i="9"/>
  <c r="O69" i="9"/>
  <c r="G69" i="9"/>
  <c r="X738" i="11"/>
  <c r="M738" i="11"/>
  <c r="N730" i="11"/>
  <c r="N731" i="11" s="1"/>
  <c r="R731" i="11"/>
  <c r="K60" i="14"/>
  <c r="H13" i="14"/>
  <c r="Q60" i="9"/>
  <c r="N63" i="9"/>
  <c r="Q63" i="9" s="1"/>
  <c r="G61" i="9"/>
  <c r="G62" i="9" s="1"/>
  <c r="G63" i="9"/>
  <c r="F61" i="9"/>
  <c r="F62" i="9" s="1"/>
  <c r="F63" i="9"/>
  <c r="F61" i="14"/>
  <c r="K61" i="14" s="1"/>
  <c r="G62" i="14"/>
  <c r="K706" i="11"/>
  <c r="N27" i="14"/>
  <c r="N13" i="14" s="1"/>
  <c r="D701" i="11" s="1"/>
  <c r="Q61" i="9"/>
  <c r="J40" i="6"/>
  <c r="N29" i="9" s="1"/>
  <c r="G738" i="11" l="1"/>
  <c r="Y738" i="11"/>
  <c r="R738" i="11"/>
  <c r="V738" i="11"/>
  <c r="I738" i="11"/>
  <c r="U738" i="11"/>
  <c r="H738" i="11"/>
  <c r="O738" i="11"/>
  <c r="T738" i="11"/>
  <c r="K738" i="11"/>
  <c r="N738" i="11"/>
  <c r="Q738" i="11"/>
  <c r="Z738" i="11"/>
  <c r="E740" i="11"/>
  <c r="F740" i="11" s="1"/>
  <c r="E70" i="9"/>
  <c r="F70" i="9" s="1"/>
  <c r="J738" i="11"/>
  <c r="L738" i="11"/>
  <c r="P738" i="11"/>
  <c r="S738" i="11"/>
  <c r="F62" i="14"/>
  <c r="F63" i="14" s="1"/>
  <c r="F64" i="14" s="1"/>
  <c r="F65" i="14" s="1"/>
  <c r="W739" i="11"/>
  <c r="X739" i="11"/>
  <c r="Y739" i="11"/>
  <c r="Z739" i="11"/>
  <c r="S739" i="11"/>
  <c r="T739" i="11"/>
  <c r="U739" i="11"/>
  <c r="P739" i="11"/>
  <c r="Q739" i="11"/>
  <c r="R739" i="11"/>
  <c r="L739" i="11"/>
  <c r="O739" i="11"/>
  <c r="M739" i="11"/>
  <c r="N739" i="11"/>
  <c r="V739" i="11"/>
  <c r="K739" i="11"/>
  <c r="I739" i="11"/>
  <c r="J739" i="11"/>
  <c r="G739" i="11"/>
  <c r="H739" i="11"/>
  <c r="G63" i="14"/>
  <c r="Q64" i="9"/>
  <c r="Q62" i="9"/>
  <c r="S706" i="11"/>
  <c r="N32" i="9"/>
  <c r="AP124" i="11"/>
  <c r="H70" i="9" l="1"/>
  <c r="G70" i="9"/>
  <c r="I70" i="9"/>
  <c r="N70" i="9"/>
  <c r="E71" i="9"/>
  <c r="O71" i="9" s="1"/>
  <c r="E741" i="11"/>
  <c r="F741" i="11" s="1"/>
  <c r="Z741" i="11" s="1"/>
  <c r="O70" i="9"/>
  <c r="P70" i="9"/>
  <c r="K62" i="14"/>
  <c r="W740" i="11"/>
  <c r="X740" i="11"/>
  <c r="Y740" i="11"/>
  <c r="Z740" i="11"/>
  <c r="S740" i="11"/>
  <c r="T740" i="11"/>
  <c r="U740" i="11"/>
  <c r="V740" i="11"/>
  <c r="P740" i="11"/>
  <c r="Q740" i="11"/>
  <c r="R740" i="11"/>
  <c r="L740" i="11"/>
  <c r="M740" i="11"/>
  <c r="O740" i="11"/>
  <c r="N740" i="11"/>
  <c r="I740" i="11"/>
  <c r="K740" i="11"/>
  <c r="J740" i="11"/>
  <c r="G740" i="11"/>
  <c r="H740" i="11"/>
  <c r="F66" i="14"/>
  <c r="F67" i="14" s="1"/>
  <c r="F68" i="14" s="1"/>
  <c r="F69" i="14" s="1"/>
  <c r="K63" i="14"/>
  <c r="G64" i="14"/>
  <c r="Q65" i="9"/>
  <c r="N14" i="9"/>
  <c r="S701" i="11" s="1"/>
  <c r="K60" i="9"/>
  <c r="S60" i="9" s="1"/>
  <c r="P71" i="9" l="1"/>
  <c r="F71" i="9"/>
  <c r="G71" i="9"/>
  <c r="I71" i="9"/>
  <c r="N71" i="9"/>
  <c r="H71" i="9"/>
  <c r="G741" i="11"/>
  <c r="I741" i="11"/>
  <c r="R741" i="11"/>
  <c r="U741" i="11"/>
  <c r="Y741" i="11"/>
  <c r="E742" i="11"/>
  <c r="F742" i="11" s="1"/>
  <c r="X742" i="11" s="1"/>
  <c r="K741" i="11"/>
  <c r="N741" i="11"/>
  <c r="Q741" i="11"/>
  <c r="T741" i="11"/>
  <c r="X741" i="11"/>
  <c r="E72" i="9"/>
  <c r="H72" i="9" s="1"/>
  <c r="J741" i="11"/>
  <c r="M741" i="11"/>
  <c r="P741" i="11"/>
  <c r="S741" i="11"/>
  <c r="W741" i="11"/>
  <c r="H741" i="11"/>
  <c r="O741" i="11"/>
  <c r="L741" i="11"/>
  <c r="V741" i="11"/>
  <c r="O72" i="9"/>
  <c r="G65" i="14"/>
  <c r="K64" i="14"/>
  <c r="F70" i="14"/>
  <c r="F71" i="14" s="1"/>
  <c r="Q66" i="9"/>
  <c r="K61" i="9"/>
  <c r="S61" i="9" s="1"/>
  <c r="N72" i="9" l="1"/>
  <c r="F72" i="9"/>
  <c r="K742" i="11"/>
  <c r="N742" i="11"/>
  <c r="R742" i="11"/>
  <c r="U742" i="11"/>
  <c r="Y742" i="11"/>
  <c r="M742" i="11"/>
  <c r="Q742" i="11"/>
  <c r="T742" i="11"/>
  <c r="J742" i="11"/>
  <c r="L742" i="11"/>
  <c r="P742" i="11"/>
  <c r="S742" i="11"/>
  <c r="W742" i="11"/>
  <c r="P72" i="9"/>
  <c r="G72" i="9"/>
  <c r="I72" i="9"/>
  <c r="H742" i="11"/>
  <c r="I742" i="11"/>
  <c r="O742" i="11"/>
  <c r="V742" i="11"/>
  <c r="Z742" i="11"/>
  <c r="E73" i="9"/>
  <c r="P73" i="9" s="1"/>
  <c r="E743" i="11"/>
  <c r="F743" i="11" s="1"/>
  <c r="X743" i="11" s="1"/>
  <c r="G742" i="11"/>
  <c r="K65" i="14"/>
  <c r="G66" i="14"/>
  <c r="F72" i="14"/>
  <c r="Q67" i="9"/>
  <c r="K62" i="9"/>
  <c r="S62" i="9" s="1"/>
  <c r="G73" i="9" l="1"/>
  <c r="F73" i="9"/>
  <c r="N73" i="9"/>
  <c r="H73" i="9"/>
  <c r="M743" i="11"/>
  <c r="Q743" i="11"/>
  <c r="T743" i="11"/>
  <c r="I743" i="11"/>
  <c r="O743" i="11"/>
  <c r="P743" i="11"/>
  <c r="S743" i="11"/>
  <c r="W743" i="11"/>
  <c r="E744" i="11"/>
  <c r="F744" i="11" s="1"/>
  <c r="X744" i="11" s="1"/>
  <c r="O73" i="9"/>
  <c r="I73" i="9"/>
  <c r="H743" i="11"/>
  <c r="K743" i="11"/>
  <c r="L743" i="11"/>
  <c r="V743" i="11"/>
  <c r="Z743" i="11"/>
  <c r="E74" i="9"/>
  <c r="P74" i="9" s="1"/>
  <c r="G743" i="11"/>
  <c r="N743" i="11"/>
  <c r="R743" i="11"/>
  <c r="U743" i="11"/>
  <c r="Y743" i="11"/>
  <c r="J743" i="11"/>
  <c r="K66" i="14"/>
  <c r="G67" i="14"/>
  <c r="K67" i="14" s="1"/>
  <c r="F73" i="14"/>
  <c r="F74" i="14" s="1"/>
  <c r="Q68" i="9"/>
  <c r="K63" i="9"/>
  <c r="S63" i="9" s="1"/>
  <c r="N74" i="9" l="1"/>
  <c r="O74" i="9"/>
  <c r="H74" i="9"/>
  <c r="K744" i="11"/>
  <c r="M744" i="11"/>
  <c r="P744" i="11"/>
  <c r="S744" i="11"/>
  <c r="W744" i="11"/>
  <c r="I74" i="9"/>
  <c r="G74" i="9"/>
  <c r="G744" i="11"/>
  <c r="N744" i="11"/>
  <c r="R744" i="11"/>
  <c r="U744" i="11"/>
  <c r="Y744" i="11"/>
  <c r="H744" i="11"/>
  <c r="I744" i="11"/>
  <c r="L744" i="11"/>
  <c r="V744" i="11"/>
  <c r="Z744" i="11"/>
  <c r="E75" i="9"/>
  <c r="N75" i="9" s="1"/>
  <c r="E745" i="11"/>
  <c r="F745" i="11" s="1"/>
  <c r="W745" i="11" s="1"/>
  <c r="F74" i="9"/>
  <c r="J744" i="11"/>
  <c r="O744" i="11"/>
  <c r="Q744" i="11"/>
  <c r="T744" i="11"/>
  <c r="G68" i="14"/>
  <c r="K68" i="14" s="1"/>
  <c r="F75" i="14"/>
  <c r="Q69" i="9"/>
  <c r="J69" i="7"/>
  <c r="I39" i="7"/>
  <c r="I40" i="7"/>
  <c r="I32" i="7"/>
  <c r="J36" i="7"/>
  <c r="K64" i="9"/>
  <c r="S64" i="9" s="1"/>
  <c r="F75" i="9" l="1"/>
  <c r="G75" i="9"/>
  <c r="O75" i="9"/>
  <c r="I75" i="9"/>
  <c r="P75" i="9"/>
  <c r="H75" i="9"/>
  <c r="G745" i="11"/>
  <c r="I745" i="11"/>
  <c r="R745" i="11"/>
  <c r="U745" i="11"/>
  <c r="Y745" i="11"/>
  <c r="H745" i="11"/>
  <c r="J745" i="11"/>
  <c r="L745" i="11"/>
  <c r="V745" i="11"/>
  <c r="Z745" i="11"/>
  <c r="E76" i="9"/>
  <c r="P76" i="9" s="1"/>
  <c r="E746" i="11"/>
  <c r="F746" i="11" s="1"/>
  <c r="W746" i="11" s="1"/>
  <c r="K745" i="11"/>
  <c r="N745" i="11"/>
  <c r="Q745" i="11"/>
  <c r="T745" i="11"/>
  <c r="X745" i="11"/>
  <c r="O745" i="11"/>
  <c r="M745" i="11"/>
  <c r="P745" i="11"/>
  <c r="S745" i="11"/>
  <c r="G69" i="14"/>
  <c r="G70" i="14" s="1"/>
  <c r="F76" i="14"/>
  <c r="Q70" i="9"/>
  <c r="K69" i="7"/>
  <c r="J39" i="7"/>
  <c r="K66" i="9"/>
  <c r="S66" i="9" s="1"/>
  <c r="J40" i="7"/>
  <c r="J32" i="7"/>
  <c r="F76" i="9" l="1"/>
  <c r="O76" i="9"/>
  <c r="K746" i="11"/>
  <c r="I746" i="11"/>
  <c r="O746" i="11"/>
  <c r="V746" i="11"/>
  <c r="Z746" i="11"/>
  <c r="E77" i="9"/>
  <c r="P77" i="9" s="1"/>
  <c r="H746" i="11"/>
  <c r="N746" i="11"/>
  <c r="R746" i="11"/>
  <c r="U746" i="11"/>
  <c r="Y746" i="11"/>
  <c r="N76" i="9"/>
  <c r="G76" i="9"/>
  <c r="H76" i="9"/>
  <c r="E747" i="11"/>
  <c r="F747" i="11" s="1"/>
  <c r="X747" i="11" s="1"/>
  <c r="G746" i="11"/>
  <c r="M746" i="11"/>
  <c r="Q746" i="11"/>
  <c r="T746" i="11"/>
  <c r="X746" i="11"/>
  <c r="I76" i="9"/>
  <c r="J746" i="11"/>
  <c r="L746" i="11"/>
  <c r="P746" i="11"/>
  <c r="S746" i="11"/>
  <c r="F77" i="9"/>
  <c r="H77" i="9"/>
  <c r="K69" i="14"/>
  <c r="G71" i="14"/>
  <c r="K70" i="14"/>
  <c r="F77" i="14"/>
  <c r="Q72" i="9"/>
  <c r="K65" i="9"/>
  <c r="S65" i="9" s="1"/>
  <c r="K67" i="9"/>
  <c r="S67" i="9" s="1"/>
  <c r="O77" i="9" l="1"/>
  <c r="I77" i="9"/>
  <c r="N77" i="9"/>
  <c r="G77" i="9"/>
  <c r="E748" i="11"/>
  <c r="F748" i="11" s="1"/>
  <c r="Y748" i="11" s="1"/>
  <c r="I747" i="11"/>
  <c r="O747" i="11"/>
  <c r="V747" i="11"/>
  <c r="S747" i="11"/>
  <c r="W747" i="11"/>
  <c r="H747" i="11"/>
  <c r="K747" i="11"/>
  <c r="L747" i="11"/>
  <c r="P747" i="11"/>
  <c r="Z747" i="11"/>
  <c r="G747" i="11"/>
  <c r="N747" i="11"/>
  <c r="R747" i="11"/>
  <c r="U747" i="11"/>
  <c r="Y747" i="11"/>
  <c r="E78" i="9"/>
  <c r="O78" i="9" s="1"/>
  <c r="J747" i="11"/>
  <c r="M747" i="11"/>
  <c r="Q747" i="11"/>
  <c r="T747" i="11"/>
  <c r="G72" i="14"/>
  <c r="K71" i="14"/>
  <c r="F78" i="14"/>
  <c r="Q74" i="9"/>
  <c r="Q71" i="9"/>
  <c r="K68" i="9"/>
  <c r="S68" i="9" s="1"/>
  <c r="G78" i="9" l="1"/>
  <c r="H78" i="9"/>
  <c r="J748" i="11"/>
  <c r="O748" i="11"/>
  <c r="Q748" i="11"/>
  <c r="T748" i="11"/>
  <c r="X748" i="11"/>
  <c r="E749" i="11"/>
  <c r="F749" i="11" s="1"/>
  <c r="W749" i="11" s="1"/>
  <c r="F78" i="9"/>
  <c r="E79" i="9"/>
  <c r="P79" i="9" s="1"/>
  <c r="K748" i="11"/>
  <c r="M748" i="11"/>
  <c r="P748" i="11"/>
  <c r="S748" i="11"/>
  <c r="W748" i="11"/>
  <c r="I78" i="9"/>
  <c r="H748" i="11"/>
  <c r="I748" i="11"/>
  <c r="L748" i="11"/>
  <c r="V748" i="11"/>
  <c r="Z748" i="11"/>
  <c r="G748" i="11"/>
  <c r="N748" i="11"/>
  <c r="R748" i="11"/>
  <c r="U748" i="11"/>
  <c r="N78" i="9"/>
  <c r="P78" i="9"/>
  <c r="I79" i="9"/>
  <c r="F79" i="9"/>
  <c r="G79" i="9"/>
  <c r="G73" i="14"/>
  <c r="K72" i="14"/>
  <c r="F79" i="14"/>
  <c r="Q73" i="9"/>
  <c r="Q75" i="9"/>
  <c r="O79" i="9" l="1"/>
  <c r="H79" i="9"/>
  <c r="N79" i="9"/>
  <c r="H749" i="11"/>
  <c r="J749" i="11"/>
  <c r="L749" i="11"/>
  <c r="V749" i="11"/>
  <c r="Z749" i="11"/>
  <c r="O749" i="11"/>
  <c r="I749" i="11"/>
  <c r="R749" i="11"/>
  <c r="U749" i="11"/>
  <c r="Y749" i="11"/>
  <c r="E750" i="11"/>
  <c r="F750" i="11" s="1"/>
  <c r="Y750" i="11" s="1"/>
  <c r="G749" i="11"/>
  <c r="N749" i="11"/>
  <c r="Q749" i="11"/>
  <c r="T749" i="11"/>
  <c r="X749" i="11"/>
  <c r="K749" i="11"/>
  <c r="M749" i="11"/>
  <c r="P749" i="11"/>
  <c r="S749" i="11"/>
  <c r="E80" i="9"/>
  <c r="H80" i="9" s="1"/>
  <c r="J50" i="7"/>
  <c r="K50" i="7" s="1"/>
  <c r="I19" i="7"/>
  <c r="J19" i="7" s="1"/>
  <c r="J41" i="7" s="1"/>
  <c r="N29" i="14" s="1"/>
  <c r="G74" i="14"/>
  <c r="K73" i="14"/>
  <c r="F80" i="14"/>
  <c r="Q76" i="9"/>
  <c r="K69" i="9"/>
  <c r="S69" i="9" s="1"/>
  <c r="P80" i="9" l="1"/>
  <c r="F80" i="9"/>
  <c r="E751" i="11"/>
  <c r="F751" i="11" s="1"/>
  <c r="X751" i="11" s="1"/>
  <c r="N80" i="9"/>
  <c r="G750" i="11"/>
  <c r="M750" i="11"/>
  <c r="Q750" i="11"/>
  <c r="T750" i="11"/>
  <c r="X750" i="11"/>
  <c r="J750" i="11"/>
  <c r="L750" i="11"/>
  <c r="P750" i="11"/>
  <c r="S750" i="11"/>
  <c r="W750" i="11"/>
  <c r="K750" i="11"/>
  <c r="I750" i="11"/>
  <c r="O750" i="11"/>
  <c r="V750" i="11"/>
  <c r="Z750" i="11"/>
  <c r="I80" i="9"/>
  <c r="H750" i="11"/>
  <c r="N750" i="11"/>
  <c r="R750" i="11"/>
  <c r="U750" i="11"/>
  <c r="E81" i="9"/>
  <c r="G81" i="9" s="1"/>
  <c r="O80" i="9"/>
  <c r="G80" i="9"/>
  <c r="O60" i="14"/>
  <c r="O61" i="14" s="1"/>
  <c r="Q61" i="14" s="1"/>
  <c r="S61" i="14" s="1"/>
  <c r="K70" i="7"/>
  <c r="N30" i="14" s="1"/>
  <c r="D706" i="11" s="1"/>
  <c r="E706" i="11"/>
  <c r="G75" i="14"/>
  <c r="K74" i="14"/>
  <c r="F81" i="14"/>
  <c r="Q78" i="9"/>
  <c r="K70" i="9"/>
  <c r="S70" i="9" s="1"/>
  <c r="P81" i="9" l="1"/>
  <c r="O81" i="9"/>
  <c r="E82" i="9"/>
  <c r="P82" i="9" s="1"/>
  <c r="I751" i="11"/>
  <c r="O751" i="11"/>
  <c r="Q751" i="11"/>
  <c r="S751" i="11"/>
  <c r="W751" i="11"/>
  <c r="H751" i="11"/>
  <c r="K751" i="11"/>
  <c r="L751" i="11"/>
  <c r="P751" i="11"/>
  <c r="Z751" i="11"/>
  <c r="G751" i="11"/>
  <c r="N751" i="11"/>
  <c r="R751" i="11"/>
  <c r="U751" i="11"/>
  <c r="Y751" i="11"/>
  <c r="I81" i="9"/>
  <c r="N81" i="9"/>
  <c r="F81" i="9"/>
  <c r="E752" i="11"/>
  <c r="F752" i="11" s="1"/>
  <c r="Z752" i="11" s="1"/>
  <c r="J751" i="11"/>
  <c r="M751" i="11"/>
  <c r="V751" i="11"/>
  <c r="T751" i="11"/>
  <c r="H81" i="9"/>
  <c r="N32" i="14"/>
  <c r="N34" i="14" s="1"/>
  <c r="N16" i="14" s="1"/>
  <c r="E705" i="11"/>
  <c r="O62" i="14"/>
  <c r="Q62" i="14" s="1"/>
  <c r="S62" i="14" s="1"/>
  <c r="K705" i="11"/>
  <c r="H705" i="11"/>
  <c r="D705" i="11"/>
  <c r="I705" i="11"/>
  <c r="J705" i="11"/>
  <c r="F705" i="11"/>
  <c r="G705" i="11"/>
  <c r="C705" i="11"/>
  <c r="Q60" i="14"/>
  <c r="S60" i="14" s="1"/>
  <c r="G76" i="14"/>
  <c r="K75" i="14"/>
  <c r="F82" i="14"/>
  <c r="Q79" i="9"/>
  <c r="Q77" i="9"/>
  <c r="K71" i="9"/>
  <c r="S71" i="9" s="1"/>
  <c r="H82" i="9" l="1"/>
  <c r="G82" i="9"/>
  <c r="N82" i="9"/>
  <c r="I82" i="9"/>
  <c r="O82" i="9"/>
  <c r="F82" i="9"/>
  <c r="E753" i="11"/>
  <c r="F753" i="11" s="1"/>
  <c r="Z753" i="11" s="1"/>
  <c r="J752" i="11"/>
  <c r="O752" i="11"/>
  <c r="Q752" i="11"/>
  <c r="T752" i="11"/>
  <c r="X752" i="11"/>
  <c r="K752" i="11"/>
  <c r="M752" i="11"/>
  <c r="P752" i="11"/>
  <c r="S752" i="11"/>
  <c r="W752" i="11"/>
  <c r="G752" i="11"/>
  <c r="N752" i="11"/>
  <c r="R752" i="11"/>
  <c r="U752" i="11"/>
  <c r="Y752" i="11"/>
  <c r="H752" i="11"/>
  <c r="I752" i="11"/>
  <c r="L752" i="11"/>
  <c r="V752" i="11"/>
  <c r="E83" i="9"/>
  <c r="P83" i="9" s="1"/>
  <c r="N14" i="14"/>
  <c r="E701" i="11" s="1"/>
  <c r="O63" i="14"/>
  <c r="Q63" i="14" s="1"/>
  <c r="S63" i="14" s="1"/>
  <c r="E686" i="11"/>
  <c r="G697" i="11"/>
  <c r="G709" i="11" s="1"/>
  <c r="G77" i="14"/>
  <c r="K76" i="14"/>
  <c r="F83" i="14"/>
  <c r="Q80" i="9"/>
  <c r="K72" i="9"/>
  <c r="S72" i="9" s="1"/>
  <c r="F83" i="9" l="1"/>
  <c r="E84" i="9"/>
  <c r="P84" i="9" s="1"/>
  <c r="G753" i="11"/>
  <c r="O753" i="11"/>
  <c r="R753" i="11"/>
  <c r="U753" i="11"/>
  <c r="Y753" i="11"/>
  <c r="G83" i="9"/>
  <c r="K753" i="11"/>
  <c r="N753" i="11"/>
  <c r="Q753" i="11"/>
  <c r="T753" i="11"/>
  <c r="X753" i="11"/>
  <c r="N83" i="9"/>
  <c r="E754" i="11"/>
  <c r="F754" i="11" s="1"/>
  <c r="X754" i="11" s="1"/>
  <c r="J753" i="11"/>
  <c r="M753" i="11"/>
  <c r="P753" i="11"/>
  <c r="S753" i="11"/>
  <c r="W753" i="11"/>
  <c r="I83" i="9"/>
  <c r="H753" i="11"/>
  <c r="I753" i="11"/>
  <c r="L753" i="11"/>
  <c r="V753" i="11"/>
  <c r="O83" i="9"/>
  <c r="H83" i="9"/>
  <c r="O64" i="14"/>
  <c r="Q64" i="14" s="1"/>
  <c r="S64" i="14" s="1"/>
  <c r="G710" i="11"/>
  <c r="G40" i="14" s="1"/>
  <c r="G712" i="11"/>
  <c r="G44" i="14" s="1"/>
  <c r="G711" i="11"/>
  <c r="G42" i="14" s="1"/>
  <c r="I84" i="9"/>
  <c r="N84" i="9"/>
  <c r="H84" i="9"/>
  <c r="F84" i="9"/>
  <c r="O84" i="9"/>
  <c r="G84" i="9"/>
  <c r="G78" i="14"/>
  <c r="K77" i="14"/>
  <c r="F84" i="14"/>
  <c r="Q81" i="9"/>
  <c r="K73" i="9"/>
  <c r="S73" i="9" s="1"/>
  <c r="E85" i="9" l="1"/>
  <c r="P85" i="9" s="1"/>
  <c r="H754" i="11"/>
  <c r="N754" i="11"/>
  <c r="R754" i="11"/>
  <c r="U754" i="11"/>
  <c r="Y754" i="11"/>
  <c r="J754" i="11"/>
  <c r="L754" i="11"/>
  <c r="P754" i="11"/>
  <c r="S754" i="11"/>
  <c r="W754" i="11"/>
  <c r="K754" i="11"/>
  <c r="I754" i="11"/>
  <c r="O754" i="11"/>
  <c r="V754" i="11"/>
  <c r="Z754" i="11"/>
  <c r="E755" i="11"/>
  <c r="F755" i="11" s="1"/>
  <c r="Z755" i="11" s="1"/>
  <c r="G754" i="11"/>
  <c r="M754" i="11"/>
  <c r="Q754" i="11"/>
  <c r="T754" i="11"/>
  <c r="O65" i="14"/>
  <c r="O66" i="14" s="1"/>
  <c r="O67" i="14" s="1"/>
  <c r="Q67" i="14" s="1"/>
  <c r="S67" i="14" s="1"/>
  <c r="G79" i="14"/>
  <c r="K78" i="14"/>
  <c r="F85" i="14"/>
  <c r="K74" i="9"/>
  <c r="S74" i="9" s="1"/>
  <c r="F85" i="9" l="1"/>
  <c r="G85" i="9"/>
  <c r="N85" i="9"/>
  <c r="H85" i="9"/>
  <c r="G755" i="11"/>
  <c r="N755" i="11"/>
  <c r="V755" i="11"/>
  <c r="U755" i="11"/>
  <c r="Y755" i="11"/>
  <c r="O85" i="9"/>
  <c r="I85" i="9"/>
  <c r="J755" i="11"/>
  <c r="M755" i="11"/>
  <c r="R755" i="11"/>
  <c r="T755" i="11"/>
  <c r="X755" i="11"/>
  <c r="E756" i="11"/>
  <c r="F756" i="11" s="1"/>
  <c r="Y756" i="11" s="1"/>
  <c r="I755" i="11"/>
  <c r="O755" i="11"/>
  <c r="Q755" i="11"/>
  <c r="S755" i="11"/>
  <c r="W755" i="11"/>
  <c r="E86" i="9"/>
  <c r="P86" i="9" s="1"/>
  <c r="H755" i="11"/>
  <c r="K755" i="11"/>
  <c r="L755" i="11"/>
  <c r="P755" i="11"/>
  <c r="Q65" i="14"/>
  <c r="S65" i="14" s="1"/>
  <c r="Q66" i="14"/>
  <c r="S66" i="14" s="1"/>
  <c r="O68" i="14"/>
  <c r="Q68" i="14" s="1"/>
  <c r="S68" i="14" s="1"/>
  <c r="G80" i="14"/>
  <c r="K79" i="14"/>
  <c r="F86" i="14"/>
  <c r="Q83" i="9"/>
  <c r="Q82" i="9"/>
  <c r="Q84" i="9"/>
  <c r="K75" i="9"/>
  <c r="S75" i="9" s="1"/>
  <c r="K76" i="9"/>
  <c r="S76" i="9" s="1"/>
  <c r="N86" i="9" l="1"/>
  <c r="G86" i="9"/>
  <c r="J756" i="11"/>
  <c r="O756" i="11"/>
  <c r="Q756" i="11"/>
  <c r="T756" i="11"/>
  <c r="X756" i="11"/>
  <c r="E87" i="9"/>
  <c r="P87" i="9" s="1"/>
  <c r="O86" i="9"/>
  <c r="E757" i="11"/>
  <c r="F757" i="11" s="1"/>
  <c r="W757" i="11" s="1"/>
  <c r="K756" i="11"/>
  <c r="M756" i="11"/>
  <c r="P756" i="11"/>
  <c r="S756" i="11"/>
  <c r="W756" i="11"/>
  <c r="H756" i="11"/>
  <c r="I756" i="11"/>
  <c r="L756" i="11"/>
  <c r="V756" i="11"/>
  <c r="Z756" i="11"/>
  <c r="I86" i="9"/>
  <c r="F86" i="9"/>
  <c r="H86" i="9"/>
  <c r="G756" i="11"/>
  <c r="N756" i="11"/>
  <c r="R756" i="11"/>
  <c r="U756" i="11"/>
  <c r="O69" i="14"/>
  <c r="O70" i="14" s="1"/>
  <c r="Q70" i="14" s="1"/>
  <c r="S70" i="14" s="1"/>
  <c r="G81" i="14"/>
  <c r="K80" i="14"/>
  <c r="F87" i="14"/>
  <c r="Q85" i="9"/>
  <c r="O87" i="9" l="1"/>
  <c r="N87" i="9"/>
  <c r="Q87" i="9" s="1"/>
  <c r="F87" i="9"/>
  <c r="G87" i="9"/>
  <c r="H87" i="9"/>
  <c r="G757" i="11"/>
  <c r="I757" i="11"/>
  <c r="R757" i="11"/>
  <c r="U757" i="11"/>
  <c r="Y757" i="11"/>
  <c r="E758" i="11"/>
  <c r="F758" i="11" s="1"/>
  <c r="T758" i="11" s="1"/>
  <c r="K757" i="11"/>
  <c r="N757" i="11"/>
  <c r="Q757" i="11"/>
  <c r="T757" i="11"/>
  <c r="X757" i="11"/>
  <c r="H757" i="11"/>
  <c r="O757" i="11"/>
  <c r="L757" i="11"/>
  <c r="V757" i="11"/>
  <c r="Z757" i="11"/>
  <c r="E88" i="9"/>
  <c r="P88" i="9" s="1"/>
  <c r="J757" i="11"/>
  <c r="M757" i="11"/>
  <c r="P757" i="11"/>
  <c r="S757" i="11"/>
  <c r="I87" i="9"/>
  <c r="O71" i="14"/>
  <c r="Q71" i="14" s="1"/>
  <c r="S71" i="14" s="1"/>
  <c r="Q69" i="14"/>
  <c r="S69" i="14" s="1"/>
  <c r="F88" i="9"/>
  <c r="I88" i="9"/>
  <c r="G82" i="14"/>
  <c r="K81" i="14"/>
  <c r="F88" i="14"/>
  <c r="Q86" i="9"/>
  <c r="K77" i="9"/>
  <c r="S77" i="9" s="1"/>
  <c r="O88" i="9" l="1"/>
  <c r="N88" i="9"/>
  <c r="G88" i="9"/>
  <c r="G758" i="11"/>
  <c r="M758" i="11"/>
  <c r="Q758" i="11"/>
  <c r="X758" i="11"/>
  <c r="E89" i="9"/>
  <c r="O89" i="9" s="1"/>
  <c r="J758" i="11"/>
  <c r="L758" i="11"/>
  <c r="P758" i="11"/>
  <c r="S758" i="11"/>
  <c r="W758" i="11"/>
  <c r="H88" i="9"/>
  <c r="H758" i="11"/>
  <c r="I758" i="11"/>
  <c r="O758" i="11"/>
  <c r="V758" i="11"/>
  <c r="Z758" i="11"/>
  <c r="E759" i="11"/>
  <c r="F759" i="11" s="1"/>
  <c r="Y759" i="11" s="1"/>
  <c r="K758" i="11"/>
  <c r="N758" i="11"/>
  <c r="R758" i="11"/>
  <c r="U758" i="11"/>
  <c r="Y758" i="11"/>
  <c r="O72" i="14"/>
  <c r="Q72" i="14" s="1"/>
  <c r="S72" i="14" s="1"/>
  <c r="G83" i="14"/>
  <c r="K82" i="14"/>
  <c r="F89" i="14"/>
  <c r="K78" i="9"/>
  <c r="S78" i="9" s="1"/>
  <c r="H89" i="9" l="1"/>
  <c r="F89" i="9"/>
  <c r="I759" i="11"/>
  <c r="O759" i="11"/>
  <c r="P759" i="11"/>
  <c r="S759" i="11"/>
  <c r="W759" i="11"/>
  <c r="P89" i="9"/>
  <c r="I89" i="9"/>
  <c r="E760" i="11"/>
  <c r="F760" i="11" s="1"/>
  <c r="W760" i="11" s="1"/>
  <c r="H759" i="11"/>
  <c r="K759" i="11"/>
  <c r="L759" i="11"/>
  <c r="V759" i="11"/>
  <c r="Z759" i="11"/>
  <c r="E90" i="9"/>
  <c r="N90" i="9" s="1"/>
  <c r="J759" i="11"/>
  <c r="M759" i="11"/>
  <c r="Q759" i="11"/>
  <c r="T759" i="11"/>
  <c r="X759" i="11"/>
  <c r="G759" i="11"/>
  <c r="N759" i="11"/>
  <c r="R759" i="11"/>
  <c r="U759" i="11"/>
  <c r="G89" i="9"/>
  <c r="N89" i="9"/>
  <c r="Q89" i="9" s="1"/>
  <c r="I90" i="9"/>
  <c r="O73" i="14"/>
  <c r="Q73" i="14" s="1"/>
  <c r="S73" i="14" s="1"/>
  <c r="G84" i="14"/>
  <c r="K83" i="14"/>
  <c r="F90" i="14"/>
  <c r="Q88" i="9"/>
  <c r="K79" i="9"/>
  <c r="S79" i="9" s="1"/>
  <c r="F90" i="9" l="1"/>
  <c r="O90" i="9"/>
  <c r="P90" i="9"/>
  <c r="H90" i="9"/>
  <c r="G90" i="9"/>
  <c r="G760" i="11"/>
  <c r="N760" i="11"/>
  <c r="R760" i="11"/>
  <c r="U760" i="11"/>
  <c r="Y760" i="11"/>
  <c r="E761" i="11"/>
  <c r="F761" i="11" s="1"/>
  <c r="Y761" i="11" s="1"/>
  <c r="H760" i="11"/>
  <c r="I760" i="11"/>
  <c r="L760" i="11"/>
  <c r="V760" i="11"/>
  <c r="Z760" i="11"/>
  <c r="J760" i="11"/>
  <c r="O760" i="11"/>
  <c r="Q760" i="11"/>
  <c r="T760" i="11"/>
  <c r="X760" i="11"/>
  <c r="E91" i="9"/>
  <c r="P91" i="9" s="1"/>
  <c r="K760" i="11"/>
  <c r="M760" i="11"/>
  <c r="P760" i="11"/>
  <c r="S760" i="11"/>
  <c r="O74" i="14"/>
  <c r="O75" i="14" s="1"/>
  <c r="G85" i="14"/>
  <c r="K84" i="14"/>
  <c r="F91" i="14"/>
  <c r="K81" i="9"/>
  <c r="S81" i="9" s="1"/>
  <c r="K80" i="9"/>
  <c r="S80" i="9" s="1"/>
  <c r="G91" i="9" l="1"/>
  <c r="O91" i="9"/>
  <c r="I91" i="9"/>
  <c r="F91" i="9"/>
  <c r="E762" i="11"/>
  <c r="F762" i="11" s="1"/>
  <c r="X762" i="11" s="1"/>
  <c r="N91" i="9"/>
  <c r="H761" i="11"/>
  <c r="J761" i="11"/>
  <c r="L761" i="11"/>
  <c r="V761" i="11"/>
  <c r="Z761" i="11"/>
  <c r="K761" i="11"/>
  <c r="N761" i="11"/>
  <c r="Q761" i="11"/>
  <c r="T761" i="11"/>
  <c r="X761" i="11"/>
  <c r="O761" i="11"/>
  <c r="M761" i="11"/>
  <c r="P761" i="11"/>
  <c r="S761" i="11"/>
  <c r="W761" i="11"/>
  <c r="H91" i="9"/>
  <c r="G761" i="11"/>
  <c r="I761" i="11"/>
  <c r="R761" i="11"/>
  <c r="U761" i="11"/>
  <c r="E92" i="9"/>
  <c r="I92" i="9" s="1"/>
  <c r="Q74" i="14"/>
  <c r="S74" i="14" s="1"/>
  <c r="P92" i="9"/>
  <c r="G86" i="14"/>
  <c r="K85" i="14"/>
  <c r="F92" i="14"/>
  <c r="O76" i="14"/>
  <c r="Q75" i="14"/>
  <c r="S75" i="14" s="1"/>
  <c r="Q90" i="9"/>
  <c r="K82" i="9"/>
  <c r="S82" i="9" s="1"/>
  <c r="AF663" i="11"/>
  <c r="AG496" i="11"/>
  <c r="AG457" i="11"/>
  <c r="AG523" i="11"/>
  <c r="AF479" i="11"/>
  <c r="AF606" i="11"/>
  <c r="AG594" i="11"/>
  <c r="AG524" i="11"/>
  <c r="AG555" i="11"/>
  <c r="AG516" i="11"/>
  <c r="AF537" i="11"/>
  <c r="AF657" i="11"/>
  <c r="AG551" i="11"/>
  <c r="AG507" i="11"/>
  <c r="AF527" i="11"/>
  <c r="AF496" i="11"/>
  <c r="AF612" i="11"/>
  <c r="AF628" i="11"/>
  <c r="AG629" i="11"/>
  <c r="AF472" i="11"/>
  <c r="AG638" i="11"/>
  <c r="AG632" i="11"/>
  <c r="AF513" i="11"/>
  <c r="AF489" i="11"/>
  <c r="AG628" i="11"/>
  <c r="AG582" i="11"/>
  <c r="AG448" i="11"/>
  <c r="AF509" i="11"/>
  <c r="AG510" i="11"/>
  <c r="AF456" i="11"/>
  <c r="AG511" i="11"/>
  <c r="AF633" i="11"/>
  <c r="AF582" i="11"/>
  <c r="AF535" i="11"/>
  <c r="AF604" i="11"/>
  <c r="AG552" i="11"/>
  <c r="AF641" i="11"/>
  <c r="AF447" i="11"/>
  <c r="AF608" i="11"/>
  <c r="AF502" i="11"/>
  <c r="AG590" i="11"/>
  <c r="AG443" i="11"/>
  <c r="AG475" i="11"/>
  <c r="AG446" i="11"/>
  <c r="AG624" i="11"/>
  <c r="AG501" i="11"/>
  <c r="AG439" i="11"/>
  <c r="AG542" i="11"/>
  <c r="AG596" i="11"/>
  <c r="AF575" i="11"/>
  <c r="AF466" i="11"/>
  <c r="AG493" i="11"/>
  <c r="AG470" i="11"/>
  <c r="AF629" i="11"/>
  <c r="AF435" i="11"/>
  <c r="AG481" i="11"/>
  <c r="AF501" i="11"/>
  <c r="AG473" i="11"/>
  <c r="AG591" i="11"/>
  <c r="AF571" i="11"/>
  <c r="AF640" i="11"/>
  <c r="AF528" i="11"/>
  <c r="AG437" i="11"/>
  <c r="AF593" i="11"/>
  <c r="AG461" i="11"/>
  <c r="AF477" i="11"/>
  <c r="AF650" i="11"/>
  <c r="AG608" i="11"/>
  <c r="AG659" i="11"/>
  <c r="AF588" i="11"/>
  <c r="AF473" i="11"/>
  <c r="AG466" i="11"/>
  <c r="AG556" i="11"/>
  <c r="AF464" i="11"/>
  <c r="AG562" i="11"/>
  <c r="AF524" i="11"/>
  <c r="AG664" i="11"/>
  <c r="AF649" i="11"/>
  <c r="AF654" i="11"/>
  <c r="AF592" i="11"/>
  <c r="AG633" i="11"/>
  <c r="AG662" i="11"/>
  <c r="AF622" i="11"/>
  <c r="AG593" i="11"/>
  <c r="AF643" i="11"/>
  <c r="AG553" i="11"/>
  <c r="AG544" i="11"/>
  <c r="AG490" i="11"/>
  <c r="AG571" i="11"/>
  <c r="AG440" i="11"/>
  <c r="AG487" i="11"/>
  <c r="AG597" i="11"/>
  <c r="AF493" i="11"/>
  <c r="AG450" i="11"/>
  <c r="AG454" i="11"/>
  <c r="AF615" i="11"/>
  <c r="AF519" i="11"/>
  <c r="AG543" i="11"/>
  <c r="AF651" i="11"/>
  <c r="AF548" i="11"/>
  <c r="AG599" i="11"/>
  <c r="AF639" i="11"/>
  <c r="AG506" i="11"/>
  <c r="AG494" i="11"/>
  <c r="AG522" i="11"/>
  <c r="AG578" i="11"/>
  <c r="AF632" i="11"/>
  <c r="AG573" i="11"/>
  <c r="AG528" i="11"/>
  <c r="AF512" i="11"/>
  <c r="AF658" i="11"/>
  <c r="AG655" i="11"/>
  <c r="AF587" i="11"/>
  <c r="AF631" i="11"/>
  <c r="AF517" i="11"/>
  <c r="AF611" i="11"/>
  <c r="AF563" i="11"/>
  <c r="AG521" i="11"/>
  <c r="AG646" i="11"/>
  <c r="AF659" i="11"/>
  <c r="AG474" i="11"/>
  <c r="AF433" i="11"/>
  <c r="AF508" i="11"/>
  <c r="AG598" i="11"/>
  <c r="AG595" i="11"/>
  <c r="AF544" i="11"/>
  <c r="AG616" i="11"/>
  <c r="AG663" i="11"/>
  <c r="AF483" i="11"/>
  <c r="AG609" i="11"/>
  <c r="AG658" i="11"/>
  <c r="AF591" i="11"/>
  <c r="AG464" i="11"/>
  <c r="AG469" i="11"/>
  <c r="AF562" i="11"/>
  <c r="AF525" i="11"/>
  <c r="AF540" i="11"/>
  <c r="AF515" i="11"/>
  <c r="AF536" i="11"/>
  <c r="AF491" i="11"/>
  <c r="AF474" i="11"/>
  <c r="AF635" i="11"/>
  <c r="AF665" i="11"/>
  <c r="AG630" i="11"/>
  <c r="AG462" i="11"/>
  <c r="AG536" i="11"/>
  <c r="AF565" i="11"/>
  <c r="AG508" i="11"/>
  <c r="AG452" i="11"/>
  <c r="AG575" i="11"/>
  <c r="AG570" i="11"/>
  <c r="AF647" i="11"/>
  <c r="AG603" i="11"/>
  <c r="AG584" i="11"/>
  <c r="AF434" i="11"/>
  <c r="AG459" i="11"/>
  <c r="AG588" i="11"/>
  <c r="AG634" i="11"/>
  <c r="AG505" i="11"/>
  <c r="AG430" i="11"/>
  <c r="AF560" i="11"/>
  <c r="AF438" i="11"/>
  <c r="AF583" i="11"/>
  <c r="AF430" i="11"/>
  <c r="AF505" i="11"/>
  <c r="AG592" i="11"/>
  <c r="AF576" i="11"/>
  <c r="AG449" i="11"/>
  <c r="AF531" i="11"/>
  <c r="AF499" i="11"/>
  <c r="AG497" i="11"/>
  <c r="AG534" i="11"/>
  <c r="AF627" i="11"/>
  <c r="AF484" i="11"/>
  <c r="AF542" i="11"/>
  <c r="AG625" i="11"/>
  <c r="AG471" i="11"/>
  <c r="AF580" i="11"/>
  <c r="AG514" i="11"/>
  <c r="AF468" i="11"/>
  <c r="AG559" i="11"/>
  <c r="AG577" i="11"/>
  <c r="AG460" i="11"/>
  <c r="AG586" i="11"/>
  <c r="AF623" i="11"/>
  <c r="AG589" i="11"/>
  <c r="AG480" i="11"/>
  <c r="AG456" i="11"/>
  <c r="AG520" i="11"/>
  <c r="AF553" i="11"/>
  <c r="AF624" i="11"/>
  <c r="AG548" i="11"/>
  <c r="AG492" i="11"/>
  <c r="AG657" i="11"/>
  <c r="AF487" i="11"/>
  <c r="AF556" i="11"/>
  <c r="AF506" i="11"/>
  <c r="AG509" i="11"/>
  <c r="AF457" i="11"/>
  <c r="AG431" i="11"/>
  <c r="AF480" i="11"/>
  <c r="AG486" i="11"/>
  <c r="AF462" i="11"/>
  <c r="AF444" i="11"/>
  <c r="AF581" i="11"/>
  <c r="AG667" i="11"/>
  <c r="AF514" i="11"/>
  <c r="AG607" i="11"/>
  <c r="AF445" i="11"/>
  <c r="AG445" i="11"/>
  <c r="AF521" i="11"/>
  <c r="AF463" i="11"/>
  <c r="AF579" i="11"/>
  <c r="AG539" i="11"/>
  <c r="AF567" i="11"/>
  <c r="AG644" i="11"/>
  <c r="AF448" i="11"/>
  <c r="AF552" i="11"/>
  <c r="AG650" i="11"/>
  <c r="AF652" i="11"/>
  <c r="AG468" i="11"/>
  <c r="AF586" i="11"/>
  <c r="AF546" i="11"/>
  <c r="AG563" i="11"/>
  <c r="AG560" i="11"/>
  <c r="AG623" i="11"/>
  <c r="AF520" i="11"/>
  <c r="AF613" i="11"/>
  <c r="AF470" i="11"/>
  <c r="AG503" i="11"/>
  <c r="AF637" i="11"/>
  <c r="AF534" i="11"/>
  <c r="AF460" i="11"/>
  <c r="AG645" i="11"/>
  <c r="AG489" i="11"/>
  <c r="AG531" i="11"/>
  <c r="AG620" i="11"/>
  <c r="AG581" i="11"/>
  <c r="AG436" i="11"/>
  <c r="AG504" i="11"/>
  <c r="AF490" i="11"/>
  <c r="AF599" i="11"/>
  <c r="AF533" i="11"/>
  <c r="AG479" i="11"/>
  <c r="AF441" i="11"/>
  <c r="AF555" i="11"/>
  <c r="AF476" i="11"/>
  <c r="AF455" i="11"/>
  <c r="AG617" i="11"/>
  <c r="AG585" i="11"/>
  <c r="AF600" i="11"/>
  <c r="AF655" i="11"/>
  <c r="AF620" i="11"/>
  <c r="AF446" i="11"/>
  <c r="AF547" i="11"/>
  <c r="AF541" i="11"/>
  <c r="AF450" i="11"/>
  <c r="AF598" i="11"/>
  <c r="AG438" i="11"/>
  <c r="AG647" i="11"/>
  <c r="AG558" i="11"/>
  <c r="AF431" i="11"/>
  <c r="AF478" i="11"/>
  <c r="AG568" i="11"/>
  <c r="AF601" i="11"/>
  <c r="AG554" i="11"/>
  <c r="AF437" i="11"/>
  <c r="AF443" i="11"/>
  <c r="AF617" i="11"/>
  <c r="AG533" i="11"/>
  <c r="AG513" i="11"/>
  <c r="AG665" i="11"/>
  <c r="AG549" i="11"/>
  <c r="AF494" i="11"/>
  <c r="AF614" i="11"/>
  <c r="AG442" i="11"/>
  <c r="AG498" i="11"/>
  <c r="AG515" i="11"/>
  <c r="AF451" i="11"/>
  <c r="AF545" i="11"/>
  <c r="AF507" i="11"/>
  <c r="AF566" i="11"/>
  <c r="AG600" i="11"/>
  <c r="AF461" i="11"/>
  <c r="AF596" i="11"/>
  <c r="AG484" i="11"/>
  <c r="AF454" i="11"/>
  <c r="AG583" i="11"/>
  <c r="AF532" i="11"/>
  <c r="AF625" i="11"/>
  <c r="AF549" i="11"/>
  <c r="AG512" i="11"/>
  <c r="AG444" i="11"/>
  <c r="AG434" i="11"/>
  <c r="AF516" i="11"/>
  <c r="AG642" i="11"/>
  <c r="AF518" i="11"/>
  <c r="AG476" i="11"/>
  <c r="AF638" i="11"/>
  <c r="AG472" i="11"/>
  <c r="AG495" i="11"/>
  <c r="AF554" i="11"/>
  <c r="AF522" i="11"/>
  <c r="AG477" i="11"/>
  <c r="AF523" i="11"/>
  <c r="AG525" i="11"/>
  <c r="AF661" i="11"/>
  <c r="AG656" i="11"/>
  <c r="AF642" i="11"/>
  <c r="AG643" i="11"/>
  <c r="AF609" i="11"/>
  <c r="AF603" i="11"/>
  <c r="AF590" i="11"/>
  <c r="AG540" i="11"/>
  <c r="AF662" i="11"/>
  <c r="AG561" i="11"/>
  <c r="AF469" i="11"/>
  <c r="AF634" i="11"/>
  <c r="AF660" i="11"/>
  <c r="AF584" i="11"/>
  <c r="AF485" i="11"/>
  <c r="AG605" i="11"/>
  <c r="AG465" i="11"/>
  <c r="AF666" i="11"/>
  <c r="AF618" i="11"/>
  <c r="AF503" i="11"/>
  <c r="AF605" i="11"/>
  <c r="AG557" i="11"/>
  <c r="AG547" i="11"/>
  <c r="AF471" i="11"/>
  <c r="AF574" i="11"/>
  <c r="AF602" i="11"/>
  <c r="AG613" i="11"/>
  <c r="AF572" i="11"/>
  <c r="AG587" i="11"/>
  <c r="AF607" i="11"/>
  <c r="AF439" i="11"/>
  <c r="AF459" i="11"/>
  <c r="AG545" i="11"/>
  <c r="AF432" i="11"/>
  <c r="AG550" i="11"/>
  <c r="AG615" i="11"/>
  <c r="AG541" i="11"/>
  <c r="AF589" i="11"/>
  <c r="AF500" i="11"/>
  <c r="AF616" i="11"/>
  <c r="AG639" i="11"/>
  <c r="AF510" i="11"/>
  <c r="AG453" i="11"/>
  <c r="AG546" i="11"/>
  <c r="AG574" i="11"/>
  <c r="AG666" i="11"/>
  <c r="AG518" i="11"/>
  <c r="AG499" i="11"/>
  <c r="AG576" i="11"/>
  <c r="AF492" i="11"/>
  <c r="AF538" i="11"/>
  <c r="AG572" i="11"/>
  <c r="AG532" i="11"/>
  <c r="AF569" i="11"/>
  <c r="AG651" i="11"/>
  <c r="AG537" i="11"/>
  <c r="AG564" i="11"/>
  <c r="AG626" i="11"/>
  <c r="AG614" i="11"/>
  <c r="AF529" i="11"/>
  <c r="AG527" i="11"/>
  <c r="AG601" i="11"/>
  <c r="AF559" i="11"/>
  <c r="AG636" i="11"/>
  <c r="AF488" i="11"/>
  <c r="AG652" i="11"/>
  <c r="AG483" i="11"/>
  <c r="AF636" i="11"/>
  <c r="AF526" i="11"/>
  <c r="AG538" i="11"/>
  <c r="AF497" i="11"/>
  <c r="AG661" i="11"/>
  <c r="AF539" i="11"/>
  <c r="AG488" i="11"/>
  <c r="AG567" i="11"/>
  <c r="AF557" i="11"/>
  <c r="AF619" i="11"/>
  <c r="AF481" i="11"/>
  <c r="AG602" i="11"/>
  <c r="AG491" i="11"/>
  <c r="AF656" i="11"/>
  <c r="AG648" i="11"/>
  <c r="AF436" i="11"/>
  <c r="AF467" i="11"/>
  <c r="AG451" i="11"/>
  <c r="AG641" i="11"/>
  <c r="AG606" i="11"/>
  <c r="AF570" i="11"/>
  <c r="AG649" i="11"/>
  <c r="AG458" i="11"/>
  <c r="AG579" i="11"/>
  <c r="AF594" i="11"/>
  <c r="AF577" i="11"/>
  <c r="AF442" i="11"/>
  <c r="AF568" i="11"/>
  <c r="AF578" i="11"/>
  <c r="AF573" i="11"/>
  <c r="AG640" i="11"/>
  <c r="AF610" i="11"/>
  <c r="AF561" i="11"/>
  <c r="AF453" i="11"/>
  <c r="AF475" i="11"/>
  <c r="AF564" i="11"/>
  <c r="AG530" i="11"/>
  <c r="AF646" i="11"/>
  <c r="AF440" i="11"/>
  <c r="AF558" i="11"/>
  <c r="AG529" i="11"/>
  <c r="AG610" i="11"/>
  <c r="AF452" i="11"/>
  <c r="AF482" i="11"/>
  <c r="AF648" i="11"/>
  <c r="AF550" i="11"/>
  <c r="AG637" i="11"/>
  <c r="AG619" i="11"/>
  <c r="AF585" i="11"/>
  <c r="AG482" i="11"/>
  <c r="AG622" i="11"/>
  <c r="AF465" i="11"/>
  <c r="AF595" i="11"/>
  <c r="AF486" i="11"/>
  <c r="AG455" i="11"/>
  <c r="AG611" i="11"/>
  <c r="AF630" i="11"/>
  <c r="AG621" i="11"/>
  <c r="AG467" i="11"/>
  <c r="AF498" i="11"/>
  <c r="AG566" i="11"/>
  <c r="AG463" i="11"/>
  <c r="AG580" i="11"/>
  <c r="AG526" i="11"/>
  <c r="AF543" i="11"/>
  <c r="AF667" i="11"/>
  <c r="AF621" i="11"/>
  <c r="AF645" i="11"/>
  <c r="AF495" i="11"/>
  <c r="AF449" i="11"/>
  <c r="AG478" i="11"/>
  <c r="AG447" i="11"/>
  <c r="AG653" i="11"/>
  <c r="AG612" i="11"/>
  <c r="AG631" i="11"/>
  <c r="AG635" i="11"/>
  <c r="AG618" i="11"/>
  <c r="AF664" i="11"/>
  <c r="AG441" i="11"/>
  <c r="AG519" i="11"/>
  <c r="AF504" i="11"/>
  <c r="AF653" i="11"/>
  <c r="AF597" i="11"/>
  <c r="AG485" i="11"/>
  <c r="AF530" i="11"/>
  <c r="AF458" i="11"/>
  <c r="AF626" i="11"/>
  <c r="AG569" i="11"/>
  <c r="AF644" i="11"/>
  <c r="AG565" i="11"/>
  <c r="AG517" i="11"/>
  <c r="AG435" i="11"/>
  <c r="AG432" i="11"/>
  <c r="AG433" i="11"/>
  <c r="AG627" i="11"/>
  <c r="AG604" i="11"/>
  <c r="AF551" i="11"/>
  <c r="AG500" i="11"/>
  <c r="AG535" i="11"/>
  <c r="AG502" i="11"/>
  <c r="AG660" i="11"/>
  <c r="AF511" i="11"/>
  <c r="F92" i="9" l="1"/>
  <c r="J762" i="11"/>
  <c r="L762" i="11"/>
  <c r="P762" i="11"/>
  <c r="S762" i="11"/>
  <c r="W762" i="11"/>
  <c r="K762" i="11"/>
  <c r="I762" i="11"/>
  <c r="O762" i="11"/>
  <c r="V762" i="11"/>
  <c r="Z762" i="11"/>
  <c r="E93" i="9"/>
  <c r="N93" i="9" s="1"/>
  <c r="G92" i="9"/>
  <c r="N92" i="9"/>
  <c r="H762" i="11"/>
  <c r="N762" i="11"/>
  <c r="R762" i="11"/>
  <c r="U762" i="11"/>
  <c r="Y762" i="11"/>
  <c r="E763" i="11"/>
  <c r="F763" i="11" s="1"/>
  <c r="S763" i="11" s="1"/>
  <c r="G762" i="11"/>
  <c r="M762" i="11"/>
  <c r="Q762" i="11"/>
  <c r="T762" i="11"/>
  <c r="O92" i="9"/>
  <c r="H92" i="9"/>
  <c r="G93" i="9"/>
  <c r="F93" i="9"/>
  <c r="G87" i="14"/>
  <c r="K86" i="14"/>
  <c r="F93" i="14"/>
  <c r="O77" i="14"/>
  <c r="Q76" i="14"/>
  <c r="S76" i="14" s="1"/>
  <c r="Q91" i="9"/>
  <c r="K83" i="9"/>
  <c r="S83" i="9" s="1"/>
  <c r="H93" i="9" l="1"/>
  <c r="E764" i="11"/>
  <c r="F764" i="11" s="1"/>
  <c r="X764" i="11" s="1"/>
  <c r="P93" i="9"/>
  <c r="I763" i="11"/>
  <c r="O763" i="11"/>
  <c r="V763" i="11"/>
  <c r="Z763" i="11"/>
  <c r="W763" i="11"/>
  <c r="O93" i="9"/>
  <c r="I93" i="9"/>
  <c r="G763" i="11"/>
  <c r="N763" i="11"/>
  <c r="R763" i="11"/>
  <c r="U763" i="11"/>
  <c r="Y763" i="11"/>
  <c r="J763" i="11"/>
  <c r="M763" i="11"/>
  <c r="Q763" i="11"/>
  <c r="T763" i="11"/>
  <c r="X763" i="11"/>
  <c r="H763" i="11"/>
  <c r="K763" i="11"/>
  <c r="L763" i="11"/>
  <c r="P763" i="11"/>
  <c r="E94" i="9"/>
  <c r="N94" i="9" s="1"/>
  <c r="F94" i="9"/>
  <c r="G88" i="14"/>
  <c r="K87" i="14"/>
  <c r="F94" i="14"/>
  <c r="O78" i="14"/>
  <c r="Q77" i="14"/>
  <c r="S77" i="14" s="1"/>
  <c r="Q92" i="9"/>
  <c r="K84" i="9"/>
  <c r="S84" i="9" s="1"/>
  <c r="P94" i="9" l="1"/>
  <c r="I94" i="9"/>
  <c r="O94" i="9"/>
  <c r="E765" i="11"/>
  <c r="F765" i="11" s="1"/>
  <c r="W765" i="11" s="1"/>
  <c r="N764" i="11"/>
  <c r="E95" i="9"/>
  <c r="O95" i="9" s="1"/>
  <c r="K764" i="11"/>
  <c r="M764" i="11"/>
  <c r="P764" i="11"/>
  <c r="S764" i="11"/>
  <c r="W764" i="11"/>
  <c r="H764" i="11"/>
  <c r="I764" i="11"/>
  <c r="L764" i="11"/>
  <c r="V764" i="11"/>
  <c r="Z764" i="11"/>
  <c r="G764" i="11"/>
  <c r="R764" i="11"/>
  <c r="U764" i="11"/>
  <c r="Y764" i="11"/>
  <c r="J764" i="11"/>
  <c r="O764" i="11"/>
  <c r="Q764" i="11"/>
  <c r="T764" i="11"/>
  <c r="G94" i="9"/>
  <c r="H94" i="9"/>
  <c r="G89" i="14"/>
  <c r="K88" i="14"/>
  <c r="F95" i="14"/>
  <c r="O79" i="14"/>
  <c r="Q78" i="14"/>
  <c r="S78" i="14" s="1"/>
  <c r="Q93" i="9"/>
  <c r="K85" i="9"/>
  <c r="S85" i="9" s="1"/>
  <c r="G95" i="9" l="1"/>
  <c r="Q94" i="9"/>
  <c r="H95" i="9"/>
  <c r="F95" i="9"/>
  <c r="G765" i="11"/>
  <c r="N765" i="11"/>
  <c r="Q765" i="11"/>
  <c r="T765" i="11"/>
  <c r="X765" i="11"/>
  <c r="I95" i="9"/>
  <c r="P95" i="9"/>
  <c r="H765" i="11"/>
  <c r="J765" i="11"/>
  <c r="L765" i="11"/>
  <c r="V765" i="11"/>
  <c r="Z765" i="11"/>
  <c r="O765" i="11"/>
  <c r="I765" i="11"/>
  <c r="R765" i="11"/>
  <c r="U765" i="11"/>
  <c r="Y765" i="11"/>
  <c r="E96" i="9"/>
  <c r="O96" i="9" s="1"/>
  <c r="K765" i="11"/>
  <c r="M765" i="11"/>
  <c r="P765" i="11"/>
  <c r="S765" i="11"/>
  <c r="E766" i="11"/>
  <c r="F766" i="11" s="1"/>
  <c r="Y766" i="11" s="1"/>
  <c r="N95" i="9"/>
  <c r="H96" i="9"/>
  <c r="P96" i="9"/>
  <c r="G90" i="14"/>
  <c r="K89" i="14"/>
  <c r="F96" i="14"/>
  <c r="O80" i="14"/>
  <c r="Q79" i="14"/>
  <c r="S79" i="14" s="1"/>
  <c r="K86" i="9"/>
  <c r="S86" i="9" s="1"/>
  <c r="F96" i="9" l="1"/>
  <c r="I96" i="9"/>
  <c r="G96" i="9"/>
  <c r="G766" i="11"/>
  <c r="M766" i="11"/>
  <c r="Q766" i="11"/>
  <c r="T766" i="11"/>
  <c r="X766" i="11"/>
  <c r="N96" i="9"/>
  <c r="Q96" i="9" s="1"/>
  <c r="K766" i="11"/>
  <c r="I766" i="11"/>
  <c r="O766" i="11"/>
  <c r="V766" i="11"/>
  <c r="Z766" i="11"/>
  <c r="E97" i="9"/>
  <c r="O97" i="9" s="1"/>
  <c r="E767" i="11"/>
  <c r="F767" i="11" s="1"/>
  <c r="X767" i="11" s="1"/>
  <c r="J766" i="11"/>
  <c r="L766" i="11"/>
  <c r="P766" i="11"/>
  <c r="S766" i="11"/>
  <c r="W766" i="11"/>
  <c r="H766" i="11"/>
  <c r="N766" i="11"/>
  <c r="R766" i="11"/>
  <c r="U766" i="11"/>
  <c r="G91" i="14"/>
  <c r="K90" i="14"/>
  <c r="F97" i="14"/>
  <c r="O81" i="14"/>
  <c r="Q80" i="14"/>
  <c r="S80" i="14" s="1"/>
  <c r="Q95" i="9"/>
  <c r="K87" i="9"/>
  <c r="S87" i="9" s="1"/>
  <c r="F97" i="9" l="1"/>
  <c r="N97" i="9"/>
  <c r="G97" i="9"/>
  <c r="H97" i="9"/>
  <c r="G767" i="11"/>
  <c r="N767" i="11"/>
  <c r="R767" i="11"/>
  <c r="U767" i="11"/>
  <c r="Y767" i="11"/>
  <c r="E98" i="9"/>
  <c r="O98" i="9" s="1"/>
  <c r="I767" i="11"/>
  <c r="O767" i="11"/>
  <c r="Q767" i="11"/>
  <c r="S767" i="11"/>
  <c r="W767" i="11"/>
  <c r="H767" i="11"/>
  <c r="K767" i="11"/>
  <c r="L767" i="11"/>
  <c r="P767" i="11"/>
  <c r="Z767" i="11"/>
  <c r="P97" i="9"/>
  <c r="I97" i="9"/>
  <c r="E768" i="11"/>
  <c r="F768" i="11" s="1"/>
  <c r="W768" i="11" s="1"/>
  <c r="J767" i="11"/>
  <c r="M767" i="11"/>
  <c r="V767" i="11"/>
  <c r="T767" i="11"/>
  <c r="G92" i="14"/>
  <c r="K91" i="14"/>
  <c r="F98" i="14"/>
  <c r="O82" i="14"/>
  <c r="Q81" i="14"/>
  <c r="S81" i="14" s="1"/>
  <c r="K89" i="9"/>
  <c r="S89" i="9" s="1"/>
  <c r="K88" i="9"/>
  <c r="S88" i="9" s="1"/>
  <c r="N98" i="9" l="1"/>
  <c r="Q97" i="9"/>
  <c r="F98" i="9"/>
  <c r="P98" i="9"/>
  <c r="H98" i="9"/>
  <c r="G98" i="9"/>
  <c r="I98" i="9"/>
  <c r="H768" i="11"/>
  <c r="I768" i="11"/>
  <c r="L768" i="11"/>
  <c r="V768" i="11"/>
  <c r="Z768" i="11"/>
  <c r="E99" i="9"/>
  <c r="P99" i="9" s="1"/>
  <c r="J768" i="11"/>
  <c r="O768" i="11"/>
  <c r="Q768" i="11"/>
  <c r="T768" i="11"/>
  <c r="X768" i="11"/>
  <c r="E769" i="11"/>
  <c r="F769" i="11" s="1"/>
  <c r="X769" i="11" s="1"/>
  <c r="G768" i="11"/>
  <c r="N768" i="11"/>
  <c r="R768" i="11"/>
  <c r="U768" i="11"/>
  <c r="Y768" i="11"/>
  <c r="K768" i="11"/>
  <c r="M768" i="11"/>
  <c r="P768" i="11"/>
  <c r="S768" i="11"/>
  <c r="H99" i="9"/>
  <c r="G93" i="14"/>
  <c r="K92" i="14"/>
  <c r="F99" i="14"/>
  <c r="O83" i="14"/>
  <c r="Q82" i="14"/>
  <c r="S82" i="14" s="1"/>
  <c r="K90" i="9"/>
  <c r="S90" i="9" s="1"/>
  <c r="F99" i="9" l="1"/>
  <c r="O99" i="9"/>
  <c r="I99" i="9"/>
  <c r="G99" i="9"/>
  <c r="N99" i="9"/>
  <c r="E100" i="9"/>
  <c r="P100" i="9" s="1"/>
  <c r="J769" i="11"/>
  <c r="M769" i="11"/>
  <c r="P769" i="11"/>
  <c r="S769" i="11"/>
  <c r="W769" i="11"/>
  <c r="H769" i="11"/>
  <c r="I769" i="11"/>
  <c r="L769" i="11"/>
  <c r="V769" i="11"/>
  <c r="Z769" i="11"/>
  <c r="G769" i="11"/>
  <c r="O769" i="11"/>
  <c r="R769" i="11"/>
  <c r="U769" i="11"/>
  <c r="Y769" i="11"/>
  <c r="E770" i="11"/>
  <c r="F770" i="11" s="1"/>
  <c r="X770" i="11" s="1"/>
  <c r="K769" i="11"/>
  <c r="N769" i="11"/>
  <c r="Q769" i="11"/>
  <c r="T769" i="11"/>
  <c r="G94" i="14"/>
  <c r="K93" i="14"/>
  <c r="F100" i="14"/>
  <c r="O84" i="14"/>
  <c r="Q83" i="14"/>
  <c r="S83" i="14" s="1"/>
  <c r="Q98" i="9"/>
  <c r="K91" i="9"/>
  <c r="S91" i="9" s="1"/>
  <c r="I100" i="9" l="1"/>
  <c r="F100" i="9"/>
  <c r="N100" i="9"/>
  <c r="G100" i="9"/>
  <c r="O100" i="9"/>
  <c r="H100" i="9"/>
  <c r="H770" i="11"/>
  <c r="N770" i="11"/>
  <c r="R770" i="11"/>
  <c r="U770" i="11"/>
  <c r="Y770" i="11"/>
  <c r="E101" i="9"/>
  <c r="N101" i="9" s="1"/>
  <c r="J770" i="11"/>
  <c r="L770" i="11"/>
  <c r="P770" i="11"/>
  <c r="S770" i="11"/>
  <c r="W770" i="11"/>
  <c r="K770" i="11"/>
  <c r="I770" i="11"/>
  <c r="O770" i="11"/>
  <c r="V770" i="11"/>
  <c r="Z770" i="11"/>
  <c r="E771" i="11"/>
  <c r="F771" i="11" s="1"/>
  <c r="W771" i="11" s="1"/>
  <c r="G770" i="11"/>
  <c r="M770" i="11"/>
  <c r="Q770" i="11"/>
  <c r="T770" i="11"/>
  <c r="G101" i="9"/>
  <c r="P101" i="9"/>
  <c r="G95" i="14"/>
  <c r="K94" i="14"/>
  <c r="F101" i="14"/>
  <c r="O85" i="14"/>
  <c r="Q84" i="14"/>
  <c r="S84" i="14" s="1"/>
  <c r="Q99" i="9"/>
  <c r="K92" i="9"/>
  <c r="S92" i="9" s="1"/>
  <c r="I101" i="9" l="1"/>
  <c r="O101" i="9"/>
  <c r="H101" i="9"/>
  <c r="F101" i="9"/>
  <c r="J771" i="11"/>
  <c r="M771" i="11"/>
  <c r="R771" i="11"/>
  <c r="T771" i="11"/>
  <c r="X771" i="11"/>
  <c r="H771" i="11"/>
  <c r="K771" i="11"/>
  <c r="V771" i="11"/>
  <c r="P771" i="11"/>
  <c r="Z771" i="11"/>
  <c r="G771" i="11"/>
  <c r="N771" i="11"/>
  <c r="L771" i="11"/>
  <c r="U771" i="11"/>
  <c r="Y771" i="11"/>
  <c r="E102" i="9"/>
  <c r="O102" i="9" s="1"/>
  <c r="E772" i="11"/>
  <c r="F772" i="11" s="1"/>
  <c r="Y772" i="11" s="1"/>
  <c r="I771" i="11"/>
  <c r="O771" i="11"/>
  <c r="Q771" i="11"/>
  <c r="S771" i="11"/>
  <c r="F102" i="9"/>
  <c r="I102" i="9"/>
  <c r="G96" i="14"/>
  <c r="K95" i="14"/>
  <c r="F102" i="14"/>
  <c r="O86" i="14"/>
  <c r="Q85" i="14"/>
  <c r="S85" i="14" s="1"/>
  <c r="Q100" i="9"/>
  <c r="K93" i="9"/>
  <c r="S93" i="9" s="1"/>
  <c r="N102" i="9" l="1"/>
  <c r="H102" i="9"/>
  <c r="G102" i="9"/>
  <c r="P102" i="9"/>
  <c r="E773" i="11"/>
  <c r="F773" i="11" s="1"/>
  <c r="W773" i="11" s="1"/>
  <c r="K772" i="11"/>
  <c r="M772" i="11"/>
  <c r="P772" i="11"/>
  <c r="S772" i="11"/>
  <c r="W772" i="11"/>
  <c r="E103" i="9"/>
  <c r="O103" i="9" s="1"/>
  <c r="J772" i="11"/>
  <c r="O772" i="11"/>
  <c r="Q772" i="11"/>
  <c r="T772" i="11"/>
  <c r="X772" i="11"/>
  <c r="H772" i="11"/>
  <c r="I772" i="11"/>
  <c r="L772" i="11"/>
  <c r="V772" i="11"/>
  <c r="Z772" i="11"/>
  <c r="G772" i="11"/>
  <c r="N772" i="11"/>
  <c r="R772" i="11"/>
  <c r="U772" i="11"/>
  <c r="G97" i="14"/>
  <c r="K96" i="14"/>
  <c r="F103" i="14"/>
  <c r="O87" i="14"/>
  <c r="Q86" i="14"/>
  <c r="S86" i="14" s="1"/>
  <c r="Q101" i="9"/>
  <c r="K94" i="9"/>
  <c r="S94" i="9" s="1"/>
  <c r="F103" i="9" l="1"/>
  <c r="I103" i="9"/>
  <c r="H773" i="11"/>
  <c r="O773" i="11"/>
  <c r="L773" i="11"/>
  <c r="V773" i="11"/>
  <c r="Z773" i="11"/>
  <c r="G773" i="11"/>
  <c r="I773" i="11"/>
  <c r="R773" i="11"/>
  <c r="U773" i="11"/>
  <c r="Y773" i="11"/>
  <c r="H103" i="9"/>
  <c r="N103" i="9"/>
  <c r="E774" i="11"/>
  <c r="F774" i="11" s="1"/>
  <c r="Z774" i="11" s="1"/>
  <c r="K773" i="11"/>
  <c r="N773" i="11"/>
  <c r="Q773" i="11"/>
  <c r="T773" i="11"/>
  <c r="X773" i="11"/>
  <c r="E104" i="9"/>
  <c r="G104" i="9" s="1"/>
  <c r="J773" i="11"/>
  <c r="M773" i="11"/>
  <c r="P773" i="11"/>
  <c r="S773" i="11"/>
  <c r="P103" i="9"/>
  <c r="G103" i="9"/>
  <c r="G98" i="14"/>
  <c r="K97" i="14"/>
  <c r="F104" i="14"/>
  <c r="O88" i="14"/>
  <c r="Q87" i="14"/>
  <c r="S87" i="14" s="1"/>
  <c r="Q102" i="9"/>
  <c r="K95" i="9"/>
  <c r="S95" i="9" s="1"/>
  <c r="H104" i="9" l="1"/>
  <c r="O104" i="9"/>
  <c r="N104" i="9"/>
  <c r="G774" i="11"/>
  <c r="M774" i="11"/>
  <c r="Q774" i="11"/>
  <c r="T774" i="11"/>
  <c r="X774" i="11"/>
  <c r="F104" i="9"/>
  <c r="E775" i="11"/>
  <c r="F775" i="11" s="1"/>
  <c r="Z775" i="11" s="1"/>
  <c r="K774" i="11"/>
  <c r="N774" i="11"/>
  <c r="R774" i="11"/>
  <c r="U774" i="11"/>
  <c r="Y774" i="11"/>
  <c r="E105" i="9"/>
  <c r="O105" i="9" s="1"/>
  <c r="J774" i="11"/>
  <c r="L774" i="11"/>
  <c r="P774" i="11"/>
  <c r="S774" i="11"/>
  <c r="W774" i="11"/>
  <c r="H774" i="11"/>
  <c r="I774" i="11"/>
  <c r="O774" i="11"/>
  <c r="V774" i="11"/>
  <c r="P104" i="9"/>
  <c r="I104" i="9"/>
  <c r="G105" i="9"/>
  <c r="G99" i="14"/>
  <c r="K98" i="14"/>
  <c r="F105" i="14"/>
  <c r="O89" i="14"/>
  <c r="Q88" i="14"/>
  <c r="S88" i="14" s="1"/>
  <c r="Q103" i="9"/>
  <c r="K96" i="9"/>
  <c r="S96" i="9" s="1"/>
  <c r="N105" i="9" l="1"/>
  <c r="P105" i="9"/>
  <c r="Q104" i="9"/>
  <c r="H105" i="9"/>
  <c r="I105" i="9"/>
  <c r="F105" i="9"/>
  <c r="E776" i="11"/>
  <c r="F776" i="11" s="1"/>
  <c r="X776" i="11" s="1"/>
  <c r="J775" i="11"/>
  <c r="M775" i="11"/>
  <c r="Q775" i="11"/>
  <c r="T775" i="11"/>
  <c r="X775" i="11"/>
  <c r="I775" i="11"/>
  <c r="O775" i="11"/>
  <c r="P775" i="11"/>
  <c r="S775" i="11"/>
  <c r="W775" i="11"/>
  <c r="G775" i="11"/>
  <c r="N775" i="11"/>
  <c r="R775" i="11"/>
  <c r="U775" i="11"/>
  <c r="Y775" i="11"/>
  <c r="H775" i="11"/>
  <c r="K775" i="11"/>
  <c r="L775" i="11"/>
  <c r="V775" i="11"/>
  <c r="E106" i="9"/>
  <c r="P106" i="9" s="1"/>
  <c r="G100" i="14"/>
  <c r="K99" i="14"/>
  <c r="F106" i="14"/>
  <c r="O90" i="14"/>
  <c r="Q89" i="14"/>
  <c r="S89" i="14" s="1"/>
  <c r="K97" i="9"/>
  <c r="S97" i="9" s="1"/>
  <c r="H106" i="9" l="1"/>
  <c r="O106" i="9"/>
  <c r="H776" i="11"/>
  <c r="I776" i="11"/>
  <c r="L776" i="11"/>
  <c r="V776" i="11"/>
  <c r="Z776" i="11"/>
  <c r="N106" i="9"/>
  <c r="E777" i="11"/>
  <c r="F777" i="11" s="1"/>
  <c r="Y777" i="11" s="1"/>
  <c r="K776" i="11"/>
  <c r="M776" i="11"/>
  <c r="P776" i="11"/>
  <c r="S776" i="11"/>
  <c r="W776" i="11"/>
  <c r="G106" i="9"/>
  <c r="G776" i="11"/>
  <c r="N776" i="11"/>
  <c r="R776" i="11"/>
  <c r="U776" i="11"/>
  <c r="Y776" i="11"/>
  <c r="I106" i="9"/>
  <c r="E107" i="9"/>
  <c r="O107" i="9" s="1"/>
  <c r="J776" i="11"/>
  <c r="O776" i="11"/>
  <c r="Q776" i="11"/>
  <c r="T776" i="11"/>
  <c r="F106" i="9"/>
  <c r="G101" i="14"/>
  <c r="K100" i="14"/>
  <c r="F107" i="14"/>
  <c r="O91" i="14"/>
  <c r="Q90" i="14"/>
  <c r="S90" i="14" s="1"/>
  <c r="Q105" i="9"/>
  <c r="K98" i="9"/>
  <c r="S98" i="9" s="1"/>
  <c r="G107" i="9" l="1"/>
  <c r="F107" i="9"/>
  <c r="N107" i="9"/>
  <c r="H107" i="9"/>
  <c r="P107" i="9"/>
  <c r="K777" i="11"/>
  <c r="N777" i="11"/>
  <c r="Q777" i="11"/>
  <c r="T777" i="11"/>
  <c r="X777" i="11"/>
  <c r="O777" i="11"/>
  <c r="M777" i="11"/>
  <c r="P777" i="11"/>
  <c r="S777" i="11"/>
  <c r="W777" i="11"/>
  <c r="E778" i="11"/>
  <c r="F778" i="11" s="1"/>
  <c r="W778" i="11" s="1"/>
  <c r="I107" i="9"/>
  <c r="H777" i="11"/>
  <c r="J777" i="11"/>
  <c r="L777" i="11"/>
  <c r="V777" i="11"/>
  <c r="Z777" i="11"/>
  <c r="G777" i="11"/>
  <c r="I777" i="11"/>
  <c r="R777" i="11"/>
  <c r="U777" i="11"/>
  <c r="E108" i="9"/>
  <c r="G108" i="9" s="1"/>
  <c r="F108" i="9"/>
  <c r="G102" i="14"/>
  <c r="K101" i="14"/>
  <c r="F108" i="14"/>
  <c r="O92" i="14"/>
  <c r="Q91" i="14"/>
  <c r="S91" i="14" s="1"/>
  <c r="Q106" i="9"/>
  <c r="K99" i="9"/>
  <c r="S99" i="9" s="1"/>
  <c r="H108" i="9" l="1"/>
  <c r="I108" i="9"/>
  <c r="N108" i="9"/>
  <c r="E779" i="11"/>
  <c r="F779" i="11" s="1"/>
  <c r="Y779" i="11" s="1"/>
  <c r="G778" i="11"/>
  <c r="M778" i="11"/>
  <c r="Q778" i="11"/>
  <c r="T778" i="11"/>
  <c r="X778" i="11"/>
  <c r="O108" i="9"/>
  <c r="P108" i="9"/>
  <c r="K778" i="11"/>
  <c r="I778" i="11"/>
  <c r="O778" i="11"/>
  <c r="V778" i="11"/>
  <c r="Z778" i="11"/>
  <c r="H778" i="11"/>
  <c r="N778" i="11"/>
  <c r="R778" i="11"/>
  <c r="U778" i="11"/>
  <c r="Y778" i="11"/>
  <c r="E109" i="9"/>
  <c r="N109" i="9" s="1"/>
  <c r="J778" i="11"/>
  <c r="L778" i="11"/>
  <c r="P778" i="11"/>
  <c r="S778" i="11"/>
  <c r="G103" i="14"/>
  <c r="K102" i="14"/>
  <c r="F109" i="14"/>
  <c r="O93" i="14"/>
  <c r="Q92" i="14"/>
  <c r="S92" i="14" s="1"/>
  <c r="Q107" i="9"/>
  <c r="K100" i="9"/>
  <c r="S100" i="9" s="1"/>
  <c r="Q108" i="9" l="1"/>
  <c r="H109" i="9"/>
  <c r="I109" i="9"/>
  <c r="P109" i="9"/>
  <c r="I779" i="11"/>
  <c r="O779" i="11"/>
  <c r="V779" i="11"/>
  <c r="T779" i="11"/>
  <c r="W779" i="11"/>
  <c r="G109" i="9"/>
  <c r="F109" i="9"/>
  <c r="E780" i="11"/>
  <c r="F780" i="11" s="1"/>
  <c r="X780" i="11" s="1"/>
  <c r="J779" i="11"/>
  <c r="M779" i="11"/>
  <c r="Q779" i="11"/>
  <c r="Z779" i="11"/>
  <c r="X779" i="11"/>
  <c r="H779" i="11"/>
  <c r="K779" i="11"/>
  <c r="L779" i="11"/>
  <c r="P779" i="11"/>
  <c r="S779" i="11"/>
  <c r="G779" i="11"/>
  <c r="N779" i="11"/>
  <c r="R779" i="11"/>
  <c r="U779" i="11"/>
  <c r="E110" i="9"/>
  <c r="P110" i="9" s="1"/>
  <c r="O109" i="9"/>
  <c r="G104" i="14"/>
  <c r="K103" i="14"/>
  <c r="F110" i="14"/>
  <c r="O94" i="14"/>
  <c r="Q93" i="14"/>
  <c r="S93" i="14" s="1"/>
  <c r="K101" i="9"/>
  <c r="S101" i="9" s="1"/>
  <c r="G110" i="9" l="1"/>
  <c r="E781" i="11"/>
  <c r="F781" i="11" s="1"/>
  <c r="Z781" i="11" s="1"/>
  <c r="K780" i="11"/>
  <c r="M780" i="11"/>
  <c r="P780" i="11"/>
  <c r="S780" i="11"/>
  <c r="W780" i="11"/>
  <c r="E111" i="9"/>
  <c r="P111" i="9" s="1"/>
  <c r="I780" i="11"/>
  <c r="H780" i="11"/>
  <c r="L780" i="11"/>
  <c r="V780" i="11"/>
  <c r="Z780" i="11"/>
  <c r="H110" i="9"/>
  <c r="I110" i="9"/>
  <c r="G780" i="11"/>
  <c r="N780" i="11"/>
  <c r="R780" i="11"/>
  <c r="U780" i="11"/>
  <c r="Y780" i="11"/>
  <c r="O110" i="9"/>
  <c r="F110" i="9"/>
  <c r="J780" i="11"/>
  <c r="O780" i="11"/>
  <c r="Q780" i="11"/>
  <c r="T780" i="11"/>
  <c r="N110" i="9"/>
  <c r="H111" i="9"/>
  <c r="G105" i="14"/>
  <c r="K104" i="14"/>
  <c r="F111" i="14"/>
  <c r="O95" i="14"/>
  <c r="Q94" i="14"/>
  <c r="S94" i="14" s="1"/>
  <c r="Q109" i="9"/>
  <c r="K102" i="9"/>
  <c r="S102" i="9" s="1"/>
  <c r="N111" i="9" l="1"/>
  <c r="O111" i="9"/>
  <c r="G781" i="11"/>
  <c r="N781" i="11"/>
  <c r="Q781" i="11"/>
  <c r="T781" i="11"/>
  <c r="X781" i="11"/>
  <c r="E112" i="9"/>
  <c r="I112" i="9" s="1"/>
  <c r="G111" i="9"/>
  <c r="E782" i="11"/>
  <c r="F782" i="11" s="1"/>
  <c r="Z782" i="11" s="1"/>
  <c r="K781" i="11"/>
  <c r="M781" i="11"/>
  <c r="P781" i="11"/>
  <c r="S781" i="11"/>
  <c r="W781" i="11"/>
  <c r="O781" i="11"/>
  <c r="I781" i="11"/>
  <c r="R781" i="11"/>
  <c r="U781" i="11"/>
  <c r="Y781" i="11"/>
  <c r="H781" i="11"/>
  <c r="J781" i="11"/>
  <c r="L781" i="11"/>
  <c r="V781" i="11"/>
  <c r="I111" i="9"/>
  <c r="F111" i="9"/>
  <c r="G106" i="14"/>
  <c r="K105" i="14"/>
  <c r="F112" i="14"/>
  <c r="O96" i="14"/>
  <c r="Q95" i="14"/>
  <c r="S95" i="14" s="1"/>
  <c r="Q110" i="9"/>
  <c r="K103" i="9"/>
  <c r="S103" i="9" s="1"/>
  <c r="K105" i="9"/>
  <c r="S105" i="9" s="1"/>
  <c r="E783" i="11" l="1"/>
  <c r="F783" i="11" s="1"/>
  <c r="Z783" i="11" s="1"/>
  <c r="G782" i="11"/>
  <c r="M782" i="11"/>
  <c r="Q782" i="11"/>
  <c r="T782" i="11"/>
  <c r="X782" i="11"/>
  <c r="E113" i="9"/>
  <c r="P113" i="9" s="1"/>
  <c r="J782" i="11"/>
  <c r="L782" i="11"/>
  <c r="P782" i="11"/>
  <c r="S782" i="11"/>
  <c r="W782" i="11"/>
  <c r="P112" i="9"/>
  <c r="H112" i="9"/>
  <c r="G112" i="9"/>
  <c r="O112" i="9"/>
  <c r="F112" i="9"/>
  <c r="N112" i="9"/>
  <c r="H782" i="11"/>
  <c r="N782" i="11"/>
  <c r="R782" i="11"/>
  <c r="U782" i="11"/>
  <c r="Y782" i="11"/>
  <c r="K782" i="11"/>
  <c r="I782" i="11"/>
  <c r="O782" i="11"/>
  <c r="V782" i="11"/>
  <c r="G107" i="14"/>
  <c r="K106" i="14"/>
  <c r="F113" i="14"/>
  <c r="O97" i="14"/>
  <c r="Q96" i="14"/>
  <c r="S96" i="14" s="1"/>
  <c r="Q111" i="9"/>
  <c r="K104" i="9"/>
  <c r="S104" i="9" s="1"/>
  <c r="Q112" i="9" l="1"/>
  <c r="F113" i="9"/>
  <c r="G113" i="9"/>
  <c r="J783" i="11"/>
  <c r="M783" i="11"/>
  <c r="V783" i="11"/>
  <c r="T783" i="11"/>
  <c r="X783" i="11"/>
  <c r="O113" i="9"/>
  <c r="I113" i="9"/>
  <c r="E784" i="11"/>
  <c r="F784" i="11" s="1"/>
  <c r="W784" i="11" s="1"/>
  <c r="E114" i="9"/>
  <c r="P114" i="9" s="1"/>
  <c r="I783" i="11"/>
  <c r="O783" i="11"/>
  <c r="Q783" i="11"/>
  <c r="S783" i="11"/>
  <c r="W783" i="11"/>
  <c r="G783" i="11"/>
  <c r="N783" i="11"/>
  <c r="R783" i="11"/>
  <c r="U783" i="11"/>
  <c r="Y783" i="11"/>
  <c r="H783" i="11"/>
  <c r="K783" i="11"/>
  <c r="L783" i="11"/>
  <c r="P783" i="11"/>
  <c r="H113" i="9"/>
  <c r="N113" i="9"/>
  <c r="G108" i="14"/>
  <c r="K107" i="14"/>
  <c r="F114" i="14"/>
  <c r="O98" i="14"/>
  <c r="Q97" i="14"/>
  <c r="S97" i="14" s="1"/>
  <c r="K107" i="9"/>
  <c r="S107" i="9" s="1"/>
  <c r="K108" i="9"/>
  <c r="S108" i="9" s="1"/>
  <c r="K106" i="9"/>
  <c r="S106" i="9" s="1"/>
  <c r="O114" i="9" l="1"/>
  <c r="G114" i="9"/>
  <c r="H114" i="9"/>
  <c r="F114" i="9"/>
  <c r="N114" i="9"/>
  <c r="Q114" i="9" s="1"/>
  <c r="E785" i="11"/>
  <c r="F785" i="11" s="1"/>
  <c r="W785" i="11" s="1"/>
  <c r="G784" i="11"/>
  <c r="N784" i="11"/>
  <c r="R784" i="11"/>
  <c r="U784" i="11"/>
  <c r="Y784" i="11"/>
  <c r="J784" i="11"/>
  <c r="O784" i="11"/>
  <c r="Q784" i="11"/>
  <c r="T784" i="11"/>
  <c r="X784" i="11"/>
  <c r="E115" i="9"/>
  <c r="F115" i="9" s="1"/>
  <c r="I114" i="9"/>
  <c r="H784" i="11"/>
  <c r="I784" i="11"/>
  <c r="L784" i="11"/>
  <c r="V784" i="11"/>
  <c r="Z784" i="11"/>
  <c r="K784" i="11"/>
  <c r="M784" i="11"/>
  <c r="P784" i="11"/>
  <c r="S784" i="11"/>
  <c r="G109" i="14"/>
  <c r="K108" i="14"/>
  <c r="F115" i="14"/>
  <c r="O99" i="14"/>
  <c r="Q98" i="14"/>
  <c r="S98" i="14" s="1"/>
  <c r="Q113" i="9"/>
  <c r="K109" i="9"/>
  <c r="S109" i="9" s="1"/>
  <c r="I115" i="9" l="1"/>
  <c r="O115" i="9"/>
  <c r="H115" i="9"/>
  <c r="N115" i="9"/>
  <c r="E786" i="11"/>
  <c r="F786" i="11" s="1"/>
  <c r="X786" i="11" s="1"/>
  <c r="G115" i="9"/>
  <c r="P115" i="9"/>
  <c r="H785" i="11"/>
  <c r="I785" i="11"/>
  <c r="L785" i="11"/>
  <c r="V785" i="11"/>
  <c r="Z785" i="11"/>
  <c r="E116" i="9"/>
  <c r="P116" i="9" s="1"/>
  <c r="G785" i="11"/>
  <c r="O785" i="11"/>
  <c r="R785" i="11"/>
  <c r="U785" i="11"/>
  <c r="Y785" i="11"/>
  <c r="K785" i="11"/>
  <c r="N785" i="11"/>
  <c r="Q785" i="11"/>
  <c r="T785" i="11"/>
  <c r="X785" i="11"/>
  <c r="J785" i="11"/>
  <c r="M785" i="11"/>
  <c r="P785" i="11"/>
  <c r="S785" i="11"/>
  <c r="G110" i="14"/>
  <c r="K109" i="14"/>
  <c r="F116" i="14"/>
  <c r="O100" i="14"/>
  <c r="Q99" i="14"/>
  <c r="S99" i="14" s="1"/>
  <c r="K111" i="9"/>
  <c r="S111" i="9" s="1"/>
  <c r="Q115" i="9" l="1"/>
  <c r="F116" i="9"/>
  <c r="O116" i="9"/>
  <c r="G786" i="11"/>
  <c r="L786" i="11"/>
  <c r="P786" i="11"/>
  <c r="S786" i="11"/>
  <c r="W786" i="11"/>
  <c r="K786" i="11"/>
  <c r="I786" i="11"/>
  <c r="O786" i="11"/>
  <c r="V786" i="11"/>
  <c r="Z786" i="11"/>
  <c r="E117" i="9"/>
  <c r="P117" i="9" s="1"/>
  <c r="H116" i="9"/>
  <c r="E787" i="11"/>
  <c r="F787" i="11" s="1"/>
  <c r="W787" i="11" s="1"/>
  <c r="G116" i="9"/>
  <c r="J786" i="11"/>
  <c r="N786" i="11"/>
  <c r="R786" i="11"/>
  <c r="U786" i="11"/>
  <c r="Y786" i="11"/>
  <c r="H786" i="11"/>
  <c r="M786" i="11"/>
  <c r="Q786" i="11"/>
  <c r="T786" i="11"/>
  <c r="I116" i="9"/>
  <c r="N116" i="9"/>
  <c r="Q116" i="9" s="1"/>
  <c r="G111" i="14"/>
  <c r="K110" i="14"/>
  <c r="F117" i="14"/>
  <c r="O101" i="14"/>
  <c r="Q100" i="14"/>
  <c r="S100" i="14" s="1"/>
  <c r="K110" i="9"/>
  <c r="S110" i="9" s="1"/>
  <c r="H117" i="9" l="1"/>
  <c r="N117" i="9"/>
  <c r="I117" i="9"/>
  <c r="O117" i="9"/>
  <c r="F117" i="9"/>
  <c r="G117" i="9"/>
  <c r="G787" i="11"/>
  <c r="V787" i="11"/>
  <c r="R787" i="11"/>
  <c r="T787" i="11"/>
  <c r="X787" i="11"/>
  <c r="H787" i="11"/>
  <c r="K787" i="11"/>
  <c r="O787" i="11"/>
  <c r="P787" i="11"/>
  <c r="Z787" i="11"/>
  <c r="J787" i="11"/>
  <c r="N787" i="11"/>
  <c r="L787" i="11"/>
  <c r="U787" i="11"/>
  <c r="Y787" i="11"/>
  <c r="E118" i="9"/>
  <c r="P118" i="9" s="1"/>
  <c r="I787" i="11"/>
  <c r="M787" i="11"/>
  <c r="Q787" i="11"/>
  <c r="S787" i="11"/>
  <c r="E788" i="11"/>
  <c r="F788" i="11" s="1"/>
  <c r="X788" i="11" s="1"/>
  <c r="G112" i="14"/>
  <c r="K111" i="14"/>
  <c r="F118" i="14"/>
  <c r="O102" i="14"/>
  <c r="Q101" i="14"/>
  <c r="S101" i="14" s="1"/>
  <c r="K112" i="9"/>
  <c r="S112" i="9" s="1"/>
  <c r="K113" i="9"/>
  <c r="S113" i="9" s="1"/>
  <c r="Q117" i="9" l="1"/>
  <c r="G118" i="9"/>
  <c r="I118" i="9"/>
  <c r="E789" i="11"/>
  <c r="F789" i="11" s="1"/>
  <c r="W789" i="11" s="1"/>
  <c r="O118" i="9"/>
  <c r="F118" i="9"/>
  <c r="E119" i="9"/>
  <c r="P119" i="9" s="1"/>
  <c r="K788" i="11"/>
  <c r="M788" i="11"/>
  <c r="P788" i="11"/>
  <c r="S788" i="11"/>
  <c r="W788" i="11"/>
  <c r="J788" i="11"/>
  <c r="I788" i="11"/>
  <c r="L788" i="11"/>
  <c r="V788" i="11"/>
  <c r="Z788" i="11"/>
  <c r="H788" i="11"/>
  <c r="N788" i="11"/>
  <c r="R788" i="11"/>
  <c r="U788" i="11"/>
  <c r="Y788" i="11"/>
  <c r="G788" i="11"/>
  <c r="O788" i="11"/>
  <c r="Q788" i="11"/>
  <c r="T788" i="11"/>
  <c r="N118" i="9"/>
  <c r="H118" i="9"/>
  <c r="G113" i="14"/>
  <c r="K112" i="14"/>
  <c r="F119" i="14"/>
  <c r="O103" i="14"/>
  <c r="Q102" i="14"/>
  <c r="S102" i="14" s="1"/>
  <c r="K114" i="9"/>
  <c r="S114" i="9" s="1"/>
  <c r="Q118" i="9" l="1"/>
  <c r="F119" i="9"/>
  <c r="I119" i="9"/>
  <c r="O119" i="9"/>
  <c r="G119" i="9"/>
  <c r="J789" i="11"/>
  <c r="O789" i="11"/>
  <c r="L789" i="11"/>
  <c r="V789" i="11"/>
  <c r="Z789" i="11"/>
  <c r="H789" i="11"/>
  <c r="I789" i="11"/>
  <c r="R789" i="11"/>
  <c r="U789" i="11"/>
  <c r="Y789" i="11"/>
  <c r="G789" i="11"/>
  <c r="N789" i="11"/>
  <c r="Q789" i="11"/>
  <c r="T789" i="11"/>
  <c r="X789" i="11"/>
  <c r="H119" i="9"/>
  <c r="N119" i="9"/>
  <c r="E790" i="11"/>
  <c r="F790" i="11" s="1"/>
  <c r="Y790" i="11" s="1"/>
  <c r="K789" i="11"/>
  <c r="M789" i="11"/>
  <c r="P789" i="11"/>
  <c r="S789" i="11"/>
  <c r="E120" i="9"/>
  <c r="P120" i="9" s="1"/>
  <c r="G114" i="14"/>
  <c r="K113" i="14"/>
  <c r="F120" i="14"/>
  <c r="O104" i="14"/>
  <c r="Q103" i="14"/>
  <c r="S103" i="14" s="1"/>
  <c r="K115" i="9"/>
  <c r="S115" i="9" s="1"/>
  <c r="Q119" i="9" l="1"/>
  <c r="G120" i="9"/>
  <c r="O120" i="9"/>
  <c r="H120" i="9"/>
  <c r="N120" i="9"/>
  <c r="G790" i="11"/>
  <c r="L790" i="11"/>
  <c r="P790" i="11"/>
  <c r="S790" i="11"/>
  <c r="W790" i="11"/>
  <c r="J790" i="11"/>
  <c r="I790" i="11"/>
  <c r="O790" i="11"/>
  <c r="V790" i="11"/>
  <c r="Z790" i="11"/>
  <c r="F120" i="9"/>
  <c r="I120" i="9"/>
  <c r="K790" i="11"/>
  <c r="M790" i="11"/>
  <c r="Q790" i="11"/>
  <c r="T790" i="11"/>
  <c r="X790" i="11"/>
  <c r="E121" i="9"/>
  <c r="N121" i="9" s="1"/>
  <c r="H790" i="11"/>
  <c r="N790" i="11"/>
  <c r="R790" i="11"/>
  <c r="U790" i="11"/>
  <c r="E791" i="11"/>
  <c r="F791" i="11" s="1"/>
  <c r="Z791" i="11" s="1"/>
  <c r="G115" i="14"/>
  <c r="K114" i="14"/>
  <c r="F121" i="14"/>
  <c r="O105" i="14"/>
  <c r="Q104" i="14"/>
  <c r="S104" i="14" s="1"/>
  <c r="K116" i="9"/>
  <c r="S116" i="9" s="1"/>
  <c r="Q120" i="9" l="1"/>
  <c r="H121" i="9"/>
  <c r="O121" i="9"/>
  <c r="I121" i="9"/>
  <c r="P121" i="9"/>
  <c r="G121" i="9"/>
  <c r="F121" i="9"/>
  <c r="E122" i="9"/>
  <c r="P122" i="9" s="1"/>
  <c r="G791" i="11"/>
  <c r="M791" i="11"/>
  <c r="Q791" i="11"/>
  <c r="T791" i="11"/>
  <c r="X791" i="11"/>
  <c r="H791" i="11"/>
  <c r="N791" i="11"/>
  <c r="R791" i="11"/>
  <c r="U791" i="11"/>
  <c r="Y791" i="11"/>
  <c r="E792" i="11"/>
  <c r="F792" i="11" s="1"/>
  <c r="W792" i="11" s="1"/>
  <c r="I791" i="11"/>
  <c r="O791" i="11"/>
  <c r="P791" i="11"/>
  <c r="S791" i="11"/>
  <c r="W791" i="11"/>
  <c r="J791" i="11"/>
  <c r="K791" i="11"/>
  <c r="L791" i="11"/>
  <c r="V791" i="11"/>
  <c r="G116" i="14"/>
  <c r="K115" i="14"/>
  <c r="F122" i="14"/>
  <c r="O106" i="14"/>
  <c r="Q105" i="14"/>
  <c r="S105" i="14" s="1"/>
  <c r="K117" i="9"/>
  <c r="S117" i="9" s="1"/>
  <c r="Q121" i="9" l="1"/>
  <c r="N122" i="9"/>
  <c r="O122" i="9"/>
  <c r="I122" i="9"/>
  <c r="G122" i="9"/>
  <c r="H122" i="9"/>
  <c r="F122" i="9"/>
  <c r="H792" i="11"/>
  <c r="N792" i="11"/>
  <c r="R792" i="11"/>
  <c r="U792" i="11"/>
  <c r="Y792" i="11"/>
  <c r="J792" i="11"/>
  <c r="I792" i="11"/>
  <c r="L792" i="11"/>
  <c r="V792" i="11"/>
  <c r="Z792" i="11"/>
  <c r="E123" i="9"/>
  <c r="P123" i="9" s="1"/>
  <c r="G792" i="11"/>
  <c r="O792" i="11"/>
  <c r="Q792" i="11"/>
  <c r="T792" i="11"/>
  <c r="X792" i="11"/>
  <c r="E793" i="11"/>
  <c r="F793" i="11" s="1"/>
  <c r="Z793" i="11" s="1"/>
  <c r="K792" i="11"/>
  <c r="M792" i="11"/>
  <c r="P792" i="11"/>
  <c r="S792" i="11"/>
  <c r="H123" i="9"/>
  <c r="G117" i="14"/>
  <c r="K116" i="14"/>
  <c r="F123" i="14"/>
  <c r="O107" i="14"/>
  <c r="Q106" i="14"/>
  <c r="S106" i="14" s="1"/>
  <c r="K118" i="9"/>
  <c r="S118" i="9" s="1"/>
  <c r="Q122" i="9" l="1"/>
  <c r="I123" i="9"/>
  <c r="N123" i="9"/>
  <c r="E794" i="11"/>
  <c r="F794" i="11" s="1"/>
  <c r="W794" i="11" s="1"/>
  <c r="O123" i="9"/>
  <c r="K793" i="11"/>
  <c r="M793" i="11"/>
  <c r="P793" i="11"/>
  <c r="S793" i="11"/>
  <c r="W793" i="11"/>
  <c r="J793" i="11"/>
  <c r="I793" i="11"/>
  <c r="R793" i="11"/>
  <c r="U793" i="11"/>
  <c r="Y793" i="11"/>
  <c r="G793" i="11"/>
  <c r="N793" i="11"/>
  <c r="Q793" i="11"/>
  <c r="T793" i="11"/>
  <c r="X793" i="11"/>
  <c r="H793" i="11"/>
  <c r="O793" i="11"/>
  <c r="L793" i="11"/>
  <c r="V793" i="11"/>
  <c r="E124" i="9"/>
  <c r="P124" i="9" s="1"/>
  <c r="G123" i="9"/>
  <c r="F123" i="9"/>
  <c r="G124" i="9"/>
  <c r="G118" i="14"/>
  <c r="K117" i="14"/>
  <c r="F124" i="14"/>
  <c r="O108" i="14"/>
  <c r="Q107" i="14"/>
  <c r="S107" i="14" s="1"/>
  <c r="K119" i="9"/>
  <c r="S119" i="9" s="1"/>
  <c r="H124" i="9" l="1"/>
  <c r="Q123" i="9"/>
  <c r="N124" i="9"/>
  <c r="F124" i="9"/>
  <c r="I124" i="9"/>
  <c r="O124" i="9"/>
  <c r="E795" i="11"/>
  <c r="F795" i="11" s="1"/>
  <c r="W795" i="11" s="1"/>
  <c r="J794" i="11"/>
  <c r="I794" i="11"/>
  <c r="O794" i="11"/>
  <c r="V794" i="11"/>
  <c r="Z794" i="11"/>
  <c r="E125" i="9"/>
  <c r="O125" i="9" s="1"/>
  <c r="K794" i="11"/>
  <c r="N794" i="11"/>
  <c r="R794" i="11"/>
  <c r="U794" i="11"/>
  <c r="Y794" i="11"/>
  <c r="H794" i="11"/>
  <c r="M794" i="11"/>
  <c r="Q794" i="11"/>
  <c r="T794" i="11"/>
  <c r="X794" i="11"/>
  <c r="G794" i="11"/>
  <c r="L794" i="11"/>
  <c r="P794" i="11"/>
  <c r="S794" i="11"/>
  <c r="G119" i="14"/>
  <c r="K118" i="14"/>
  <c r="F125" i="14"/>
  <c r="O109" i="14"/>
  <c r="Q108" i="14"/>
  <c r="S108" i="14" s="1"/>
  <c r="K120" i="9"/>
  <c r="S120" i="9" s="1"/>
  <c r="Q124" i="9" l="1"/>
  <c r="F125" i="9"/>
  <c r="N125" i="9"/>
  <c r="P125" i="9"/>
  <c r="I125" i="9"/>
  <c r="H125" i="9"/>
  <c r="G125" i="9"/>
  <c r="J795" i="11"/>
  <c r="K795" i="11"/>
  <c r="L795" i="11"/>
  <c r="P795" i="11"/>
  <c r="S795" i="11"/>
  <c r="H795" i="11"/>
  <c r="N795" i="11"/>
  <c r="R795" i="11"/>
  <c r="Z795" i="11"/>
  <c r="Y795" i="11"/>
  <c r="E126" i="9"/>
  <c r="O126" i="9" s="1"/>
  <c r="G795" i="11"/>
  <c r="M795" i="11"/>
  <c r="Q795" i="11"/>
  <c r="U795" i="11"/>
  <c r="X795" i="11"/>
  <c r="I795" i="11"/>
  <c r="O795" i="11"/>
  <c r="V795" i="11"/>
  <c r="T795" i="11"/>
  <c r="E796" i="11"/>
  <c r="F796" i="11" s="1"/>
  <c r="W796" i="11" s="1"/>
  <c r="G120" i="14"/>
  <c r="K119" i="14"/>
  <c r="F126" i="14"/>
  <c r="O110" i="14"/>
  <c r="Q109" i="14"/>
  <c r="S109" i="14" s="1"/>
  <c r="K121" i="9"/>
  <c r="S121" i="9" s="1"/>
  <c r="Q125" i="9" l="1"/>
  <c r="H126" i="9"/>
  <c r="N126" i="9"/>
  <c r="P126" i="9"/>
  <c r="E797" i="11"/>
  <c r="F797" i="11" s="1"/>
  <c r="X797" i="11" s="1"/>
  <c r="H796" i="11"/>
  <c r="N796" i="11"/>
  <c r="R796" i="11"/>
  <c r="U796" i="11"/>
  <c r="Y796" i="11"/>
  <c r="G126" i="9"/>
  <c r="I126" i="9"/>
  <c r="G796" i="11"/>
  <c r="O796" i="11"/>
  <c r="Q796" i="11"/>
  <c r="T796" i="11"/>
  <c r="X796" i="11"/>
  <c r="J796" i="11"/>
  <c r="I796" i="11"/>
  <c r="L796" i="11"/>
  <c r="V796" i="11"/>
  <c r="Z796" i="11"/>
  <c r="E127" i="9"/>
  <c r="H127" i="9" s="1"/>
  <c r="K796" i="11"/>
  <c r="M796" i="11"/>
  <c r="P796" i="11"/>
  <c r="S796" i="11"/>
  <c r="F126" i="9"/>
  <c r="G121" i="14"/>
  <c r="K120" i="14"/>
  <c r="F127" i="14"/>
  <c r="O111" i="14"/>
  <c r="Q110" i="14"/>
  <c r="S110" i="14" s="1"/>
  <c r="K122" i="9"/>
  <c r="S122" i="9" s="1"/>
  <c r="Q126" i="9" l="1"/>
  <c r="O127" i="9"/>
  <c r="N127" i="9"/>
  <c r="P127" i="9"/>
  <c r="O797" i="11"/>
  <c r="K797" i="11"/>
  <c r="L797" i="11"/>
  <c r="V797" i="11"/>
  <c r="Z797" i="11"/>
  <c r="E128" i="9"/>
  <c r="O128" i="9" s="1"/>
  <c r="G127" i="9"/>
  <c r="E798" i="11"/>
  <c r="F798" i="11" s="1"/>
  <c r="W798" i="11" s="1"/>
  <c r="G797" i="11"/>
  <c r="M797" i="11"/>
  <c r="P797" i="11"/>
  <c r="S797" i="11"/>
  <c r="W797" i="11"/>
  <c r="H797" i="11"/>
  <c r="I797" i="11"/>
  <c r="R797" i="11"/>
  <c r="U797" i="11"/>
  <c r="Y797" i="11"/>
  <c r="J797" i="11"/>
  <c r="N797" i="11"/>
  <c r="Q797" i="11"/>
  <c r="T797" i="11"/>
  <c r="I127" i="9"/>
  <c r="F127" i="9"/>
  <c r="G122" i="14"/>
  <c r="K121" i="14"/>
  <c r="F128" i="14"/>
  <c r="O112" i="14"/>
  <c r="Q111" i="14"/>
  <c r="S111" i="14" s="1"/>
  <c r="K123" i="9"/>
  <c r="S123" i="9" s="1"/>
  <c r="N128" i="9" l="1"/>
  <c r="P128" i="9"/>
  <c r="Q127" i="9"/>
  <c r="H128" i="9"/>
  <c r="I128" i="9"/>
  <c r="F128" i="9"/>
  <c r="K798" i="11"/>
  <c r="I798" i="11"/>
  <c r="O798" i="11"/>
  <c r="V798" i="11"/>
  <c r="Z798" i="11"/>
  <c r="J798" i="11"/>
  <c r="N798" i="11"/>
  <c r="R798" i="11"/>
  <c r="U798" i="11"/>
  <c r="Y798" i="11"/>
  <c r="E129" i="9"/>
  <c r="O129" i="9" s="1"/>
  <c r="H798" i="11"/>
  <c r="M798" i="11"/>
  <c r="Q798" i="11"/>
  <c r="T798" i="11"/>
  <c r="X798" i="11"/>
  <c r="G798" i="11"/>
  <c r="L798" i="11"/>
  <c r="P798" i="11"/>
  <c r="S798" i="11"/>
  <c r="E799" i="11"/>
  <c r="F799" i="11" s="1"/>
  <c r="W799" i="11" s="1"/>
  <c r="G128" i="9"/>
  <c r="N129" i="9"/>
  <c r="G123" i="14"/>
  <c r="K122" i="14"/>
  <c r="F129" i="14"/>
  <c r="O113" i="14"/>
  <c r="Q112" i="14"/>
  <c r="S112" i="14" s="1"/>
  <c r="K124" i="9"/>
  <c r="S124" i="9" s="1"/>
  <c r="Q128" i="9" l="1"/>
  <c r="G129" i="9"/>
  <c r="H129" i="9"/>
  <c r="I129" i="9"/>
  <c r="P129" i="9"/>
  <c r="Q129" i="9" s="1"/>
  <c r="F129" i="9"/>
  <c r="G799" i="11"/>
  <c r="M799" i="11"/>
  <c r="V799" i="11"/>
  <c r="T799" i="11"/>
  <c r="X799" i="11"/>
  <c r="J799" i="11"/>
  <c r="K799" i="11"/>
  <c r="L799" i="11"/>
  <c r="P799" i="11"/>
  <c r="Z799" i="11"/>
  <c r="H799" i="11"/>
  <c r="N799" i="11"/>
  <c r="R799" i="11"/>
  <c r="U799" i="11"/>
  <c r="Y799" i="11"/>
  <c r="E130" i="9"/>
  <c r="P130" i="9" s="1"/>
  <c r="I799" i="11"/>
  <c r="O799" i="11"/>
  <c r="Q799" i="11"/>
  <c r="S799" i="11"/>
  <c r="E800" i="11"/>
  <c r="F800" i="11" s="1"/>
  <c r="W800" i="11" s="1"/>
  <c r="G124" i="14"/>
  <c r="K123" i="14"/>
  <c r="F130" i="14"/>
  <c r="O114" i="14"/>
  <c r="Q113" i="14"/>
  <c r="S113" i="14" s="1"/>
  <c r="K125" i="9"/>
  <c r="S125" i="9" s="1"/>
  <c r="G130" i="9" l="1"/>
  <c r="O130" i="9"/>
  <c r="N130" i="9"/>
  <c r="H130" i="9"/>
  <c r="I130" i="9"/>
  <c r="J800" i="11"/>
  <c r="I800" i="11"/>
  <c r="L800" i="11"/>
  <c r="V800" i="11"/>
  <c r="Z800" i="11"/>
  <c r="H800" i="11"/>
  <c r="N800" i="11"/>
  <c r="R800" i="11"/>
  <c r="U800" i="11"/>
  <c r="Y800" i="11"/>
  <c r="G800" i="11"/>
  <c r="O800" i="11"/>
  <c r="Q800" i="11"/>
  <c r="T800" i="11"/>
  <c r="X800" i="11"/>
  <c r="F130" i="9"/>
  <c r="E801" i="11"/>
  <c r="F801" i="11" s="1"/>
  <c r="Y801" i="11" s="1"/>
  <c r="K800" i="11"/>
  <c r="M800" i="11"/>
  <c r="P800" i="11"/>
  <c r="S800" i="11"/>
  <c r="E131" i="9"/>
  <c r="P131" i="9" s="1"/>
  <c r="G125" i="14"/>
  <c r="K124" i="14"/>
  <c r="F131" i="14"/>
  <c r="O115" i="14"/>
  <c r="Q114" i="14"/>
  <c r="S114" i="14" s="1"/>
  <c r="K126" i="9"/>
  <c r="S126" i="9" s="1"/>
  <c r="Q130" i="9" l="1"/>
  <c r="I131" i="9"/>
  <c r="O131" i="9"/>
  <c r="H131" i="9"/>
  <c r="N131" i="9"/>
  <c r="F131" i="9"/>
  <c r="G131" i="9"/>
  <c r="E802" i="11"/>
  <c r="F802" i="11" s="1"/>
  <c r="Y802" i="11" s="1"/>
  <c r="K801" i="11"/>
  <c r="M801" i="11"/>
  <c r="P801" i="11"/>
  <c r="S801" i="11"/>
  <c r="W801" i="11"/>
  <c r="H801" i="11"/>
  <c r="I801" i="11"/>
  <c r="L801" i="11"/>
  <c r="V801" i="11"/>
  <c r="Z801" i="11"/>
  <c r="G801" i="11"/>
  <c r="N801" i="11"/>
  <c r="Q801" i="11"/>
  <c r="T801" i="11"/>
  <c r="X801" i="11"/>
  <c r="E132" i="9"/>
  <c r="G132" i="9" s="1"/>
  <c r="J801" i="11"/>
  <c r="O801" i="11"/>
  <c r="R801" i="11"/>
  <c r="U801" i="11"/>
  <c r="G126" i="14"/>
  <c r="K125" i="14"/>
  <c r="F132" i="14"/>
  <c r="O116" i="14"/>
  <c r="Q115" i="14"/>
  <c r="S115" i="14" s="1"/>
  <c r="K127" i="9"/>
  <c r="S127" i="9" s="1"/>
  <c r="Q131" i="9" l="1"/>
  <c r="N132" i="9"/>
  <c r="E803" i="11"/>
  <c r="F803" i="11" s="1"/>
  <c r="W803" i="11" s="1"/>
  <c r="G802" i="11"/>
  <c r="L802" i="11"/>
  <c r="P802" i="11"/>
  <c r="S802" i="11"/>
  <c r="W802" i="11"/>
  <c r="I132" i="9"/>
  <c r="K802" i="11"/>
  <c r="I802" i="11"/>
  <c r="O802" i="11"/>
  <c r="V802" i="11"/>
  <c r="Z802" i="11"/>
  <c r="P132" i="9"/>
  <c r="O132" i="9"/>
  <c r="E133" i="9"/>
  <c r="P133" i="9" s="1"/>
  <c r="H802" i="11"/>
  <c r="M802" i="11"/>
  <c r="Q802" i="11"/>
  <c r="T802" i="11"/>
  <c r="X802" i="11"/>
  <c r="F132" i="9"/>
  <c r="J802" i="11"/>
  <c r="N802" i="11"/>
  <c r="R802" i="11"/>
  <c r="U802" i="11"/>
  <c r="H132" i="9"/>
  <c r="I133" i="9"/>
  <c r="G127" i="14"/>
  <c r="K126" i="14"/>
  <c r="F133" i="14"/>
  <c r="O117" i="14"/>
  <c r="Q116" i="14"/>
  <c r="S116" i="14" s="1"/>
  <c r="K128" i="9"/>
  <c r="S128" i="9" s="1"/>
  <c r="Q132" i="9" l="1"/>
  <c r="O133" i="9"/>
  <c r="H133" i="9"/>
  <c r="H803" i="11"/>
  <c r="K803" i="11"/>
  <c r="L803" i="11"/>
  <c r="U803" i="11"/>
  <c r="Y803" i="11"/>
  <c r="N133" i="9"/>
  <c r="F133" i="9"/>
  <c r="J803" i="11"/>
  <c r="I803" i="11"/>
  <c r="O803" i="11"/>
  <c r="P803" i="11"/>
  <c r="Z803" i="11"/>
  <c r="E134" i="9"/>
  <c r="O134" i="9" s="1"/>
  <c r="G803" i="11"/>
  <c r="N803" i="11"/>
  <c r="R803" i="11"/>
  <c r="T803" i="11"/>
  <c r="X803" i="11"/>
  <c r="E804" i="11"/>
  <c r="F804" i="11" s="1"/>
  <c r="W804" i="11" s="1"/>
  <c r="V803" i="11"/>
  <c r="M803" i="11"/>
  <c r="Q803" i="11"/>
  <c r="S803" i="11"/>
  <c r="G133" i="9"/>
  <c r="G128" i="14"/>
  <c r="K127" i="14"/>
  <c r="F134" i="14"/>
  <c r="O118" i="14"/>
  <c r="Q117" i="14"/>
  <c r="S117" i="14" s="1"/>
  <c r="K129" i="9"/>
  <c r="S129" i="9" s="1"/>
  <c r="Q133" i="9" l="1"/>
  <c r="N134" i="9"/>
  <c r="P134" i="9"/>
  <c r="H134" i="9"/>
  <c r="G804" i="11"/>
  <c r="O804" i="11"/>
  <c r="Q804" i="11"/>
  <c r="T804" i="11"/>
  <c r="X804" i="11"/>
  <c r="J804" i="11"/>
  <c r="I804" i="11"/>
  <c r="L804" i="11"/>
  <c r="V804" i="11"/>
  <c r="Z804" i="11"/>
  <c r="H804" i="11"/>
  <c r="N804" i="11"/>
  <c r="R804" i="11"/>
  <c r="U804" i="11"/>
  <c r="Y804" i="11"/>
  <c r="E135" i="9"/>
  <c r="O135" i="9" s="1"/>
  <c r="F134" i="9"/>
  <c r="K804" i="11"/>
  <c r="M804" i="11"/>
  <c r="P804" i="11"/>
  <c r="S804" i="11"/>
  <c r="I134" i="9"/>
  <c r="G134" i="9"/>
  <c r="E805" i="11"/>
  <c r="F805" i="11" s="1"/>
  <c r="W805" i="11" s="1"/>
  <c r="G129" i="14"/>
  <c r="K128" i="14"/>
  <c r="F135" i="14"/>
  <c r="O119" i="14"/>
  <c r="Q118" i="14"/>
  <c r="S118" i="14" s="1"/>
  <c r="K130" i="9"/>
  <c r="S130" i="9" s="1"/>
  <c r="Q134" i="9" l="1"/>
  <c r="G135" i="9"/>
  <c r="H135" i="9"/>
  <c r="I135" i="9"/>
  <c r="F135" i="9"/>
  <c r="E806" i="11"/>
  <c r="F806" i="11" s="1"/>
  <c r="Y806" i="11" s="1"/>
  <c r="J805" i="11"/>
  <c r="I805" i="11"/>
  <c r="R805" i="11"/>
  <c r="U805" i="11"/>
  <c r="Y805" i="11"/>
  <c r="G805" i="11"/>
  <c r="N805" i="11"/>
  <c r="Q805" i="11"/>
  <c r="T805" i="11"/>
  <c r="X805" i="11"/>
  <c r="N135" i="9"/>
  <c r="P135" i="9"/>
  <c r="H805" i="11"/>
  <c r="O805" i="11"/>
  <c r="L805" i="11"/>
  <c r="V805" i="11"/>
  <c r="Z805" i="11"/>
  <c r="E136" i="9"/>
  <c r="P136" i="9" s="1"/>
  <c r="K805" i="11"/>
  <c r="M805" i="11"/>
  <c r="P805" i="11"/>
  <c r="S805" i="11"/>
  <c r="G130" i="14"/>
  <c r="K129" i="14"/>
  <c r="F136" i="14"/>
  <c r="O120" i="14"/>
  <c r="Q119" i="14"/>
  <c r="S119" i="14" s="1"/>
  <c r="K131" i="9"/>
  <c r="S131" i="9" s="1"/>
  <c r="O136" i="9" l="1"/>
  <c r="I136" i="9"/>
  <c r="H136" i="9"/>
  <c r="N136" i="9"/>
  <c r="F136" i="9"/>
  <c r="E807" i="11"/>
  <c r="F807" i="11" s="1"/>
  <c r="Y807" i="11" s="1"/>
  <c r="G136" i="9"/>
  <c r="Q135" i="9"/>
  <c r="J806" i="11"/>
  <c r="I806" i="11"/>
  <c r="O806" i="11"/>
  <c r="V806" i="11"/>
  <c r="Z806" i="11"/>
  <c r="E137" i="9"/>
  <c r="I137" i="9" s="1"/>
  <c r="K806" i="11"/>
  <c r="M806" i="11"/>
  <c r="Q806" i="11"/>
  <c r="T806" i="11"/>
  <c r="X806" i="11"/>
  <c r="G806" i="11"/>
  <c r="L806" i="11"/>
  <c r="P806" i="11"/>
  <c r="S806" i="11"/>
  <c r="W806" i="11"/>
  <c r="H806" i="11"/>
  <c r="N806" i="11"/>
  <c r="R806" i="11"/>
  <c r="U806" i="11"/>
  <c r="G131" i="14"/>
  <c r="K130" i="14"/>
  <c r="F137" i="14"/>
  <c r="O121" i="14"/>
  <c r="Q120" i="14"/>
  <c r="S120" i="14" s="1"/>
  <c r="K132" i="9"/>
  <c r="S132" i="9" s="1"/>
  <c r="Q136" i="9" l="1"/>
  <c r="O137" i="9"/>
  <c r="G807" i="11"/>
  <c r="M807" i="11"/>
  <c r="Q807" i="11"/>
  <c r="T807" i="11"/>
  <c r="X807" i="11"/>
  <c r="I807" i="11"/>
  <c r="O807" i="11"/>
  <c r="P807" i="11"/>
  <c r="S807" i="11"/>
  <c r="W807" i="11"/>
  <c r="E808" i="11"/>
  <c r="F808" i="11" s="1"/>
  <c r="X808" i="11" s="1"/>
  <c r="N137" i="9"/>
  <c r="H137" i="9"/>
  <c r="J807" i="11"/>
  <c r="K807" i="11"/>
  <c r="L807" i="11"/>
  <c r="V807" i="11"/>
  <c r="Z807" i="11"/>
  <c r="F137" i="9"/>
  <c r="P137" i="9"/>
  <c r="H807" i="11"/>
  <c r="N807" i="11"/>
  <c r="R807" i="11"/>
  <c r="U807" i="11"/>
  <c r="E138" i="9"/>
  <c r="G138" i="9" s="1"/>
  <c r="G137" i="9"/>
  <c r="G132" i="14"/>
  <c r="K131" i="14"/>
  <c r="F138" i="14"/>
  <c r="O122" i="14"/>
  <c r="Q121" i="14"/>
  <c r="S121" i="14" s="1"/>
  <c r="K133" i="9"/>
  <c r="S133" i="9" s="1"/>
  <c r="Q137" i="9" l="1"/>
  <c r="O138" i="9"/>
  <c r="N138" i="9"/>
  <c r="E809" i="11"/>
  <c r="F809" i="11" s="1"/>
  <c r="W809" i="11" s="1"/>
  <c r="K808" i="11"/>
  <c r="M808" i="11"/>
  <c r="P808" i="11"/>
  <c r="S808" i="11"/>
  <c r="W808" i="11"/>
  <c r="F138" i="9"/>
  <c r="H808" i="11"/>
  <c r="N808" i="11"/>
  <c r="R808" i="11"/>
  <c r="U808" i="11"/>
  <c r="Y808" i="11"/>
  <c r="J808" i="11"/>
  <c r="I808" i="11"/>
  <c r="L808" i="11"/>
  <c r="V808" i="11"/>
  <c r="Z808" i="11"/>
  <c r="E139" i="9"/>
  <c r="O139" i="9" s="1"/>
  <c r="G808" i="11"/>
  <c r="O808" i="11"/>
  <c r="Q808" i="11"/>
  <c r="T808" i="11"/>
  <c r="I138" i="9"/>
  <c r="P138" i="9"/>
  <c r="H138" i="9"/>
  <c r="F139" i="9"/>
  <c r="G133" i="14"/>
  <c r="K132" i="14"/>
  <c r="F139" i="14"/>
  <c r="O123" i="14"/>
  <c r="Q122" i="14"/>
  <c r="S122" i="14" s="1"/>
  <c r="K134" i="9"/>
  <c r="S134" i="9" s="1"/>
  <c r="N139" i="9" l="1"/>
  <c r="G139" i="9"/>
  <c r="Q138" i="9"/>
  <c r="P139" i="9"/>
  <c r="H139" i="9"/>
  <c r="I139" i="9"/>
  <c r="H809" i="11"/>
  <c r="O809" i="11"/>
  <c r="L809" i="11"/>
  <c r="V809" i="11"/>
  <c r="Z809" i="11"/>
  <c r="J809" i="11"/>
  <c r="I809" i="11"/>
  <c r="R809" i="11"/>
  <c r="U809" i="11"/>
  <c r="Y809" i="11"/>
  <c r="G809" i="11"/>
  <c r="N809" i="11"/>
  <c r="Q809" i="11"/>
  <c r="T809" i="11"/>
  <c r="X809" i="11"/>
  <c r="E140" i="9"/>
  <c r="P140" i="9" s="1"/>
  <c r="K809" i="11"/>
  <c r="M809" i="11"/>
  <c r="P809" i="11"/>
  <c r="S809" i="11"/>
  <c r="E810" i="11"/>
  <c r="F810" i="11" s="1"/>
  <c r="X810" i="11" s="1"/>
  <c r="G134" i="14"/>
  <c r="K133" i="14"/>
  <c r="F140" i="14"/>
  <c r="O124" i="14"/>
  <c r="Q123" i="14"/>
  <c r="S123" i="14" s="1"/>
  <c r="K135" i="9"/>
  <c r="S135" i="9" s="1"/>
  <c r="I140" i="9" l="1"/>
  <c r="Q139" i="9"/>
  <c r="F140" i="9"/>
  <c r="H140" i="9"/>
  <c r="O140" i="9"/>
  <c r="E141" i="9"/>
  <c r="O141" i="9" s="1"/>
  <c r="G810" i="11"/>
  <c r="L810" i="11"/>
  <c r="P810" i="11"/>
  <c r="S810" i="11"/>
  <c r="W810" i="11"/>
  <c r="J810" i="11"/>
  <c r="I810" i="11"/>
  <c r="O810" i="11"/>
  <c r="V810" i="11"/>
  <c r="Z810" i="11"/>
  <c r="K810" i="11"/>
  <c r="N810" i="11"/>
  <c r="R810" i="11"/>
  <c r="U810" i="11"/>
  <c r="Y810" i="11"/>
  <c r="N140" i="9"/>
  <c r="G140" i="9"/>
  <c r="E811" i="11"/>
  <c r="F811" i="11" s="1"/>
  <c r="X811" i="11" s="1"/>
  <c r="H810" i="11"/>
  <c r="M810" i="11"/>
  <c r="Q810" i="11"/>
  <c r="T810" i="11"/>
  <c r="G135" i="14"/>
  <c r="K134" i="14"/>
  <c r="F141" i="14"/>
  <c r="O125" i="14"/>
  <c r="Q124" i="14"/>
  <c r="S124" i="14" s="1"/>
  <c r="K136" i="9"/>
  <c r="S136" i="9" s="1"/>
  <c r="F141" i="9" l="1"/>
  <c r="H141" i="9"/>
  <c r="G141" i="9"/>
  <c r="Q140" i="9"/>
  <c r="P141" i="9"/>
  <c r="I141" i="9"/>
  <c r="N141" i="9"/>
  <c r="Q141" i="9" s="1"/>
  <c r="J811" i="11"/>
  <c r="K811" i="11"/>
  <c r="L811" i="11"/>
  <c r="P811" i="11"/>
  <c r="Z811" i="11"/>
  <c r="H811" i="11"/>
  <c r="N811" i="11"/>
  <c r="R811" i="11"/>
  <c r="U811" i="11"/>
  <c r="Y811" i="11"/>
  <c r="E142" i="9"/>
  <c r="P142" i="9" s="1"/>
  <c r="I811" i="11"/>
  <c r="O811" i="11"/>
  <c r="V811" i="11"/>
  <c r="S811" i="11"/>
  <c r="W811" i="11"/>
  <c r="E812" i="11"/>
  <c r="F812" i="11" s="1"/>
  <c r="W812" i="11" s="1"/>
  <c r="G811" i="11"/>
  <c r="M811" i="11"/>
  <c r="Q811" i="11"/>
  <c r="T811" i="11"/>
  <c r="I142" i="9"/>
  <c r="G136" i="14"/>
  <c r="K135" i="14"/>
  <c r="F142" i="14"/>
  <c r="O126" i="14"/>
  <c r="Q125" i="14"/>
  <c r="S125" i="14" s="1"/>
  <c r="K137" i="9"/>
  <c r="S137" i="9" s="1"/>
  <c r="N142" i="9" l="1"/>
  <c r="F142" i="9"/>
  <c r="H142" i="9"/>
  <c r="O142" i="9"/>
  <c r="E813" i="11"/>
  <c r="F813" i="11" s="1"/>
  <c r="W813" i="11" s="1"/>
  <c r="G812" i="11"/>
  <c r="O812" i="11"/>
  <c r="Q812" i="11"/>
  <c r="T812" i="11"/>
  <c r="X812" i="11"/>
  <c r="J812" i="11"/>
  <c r="I812" i="11"/>
  <c r="L812" i="11"/>
  <c r="V812" i="11"/>
  <c r="Z812" i="11"/>
  <c r="E143" i="9"/>
  <c r="G143" i="9" s="1"/>
  <c r="H812" i="11"/>
  <c r="N812" i="11"/>
  <c r="R812" i="11"/>
  <c r="U812" i="11"/>
  <c r="Y812" i="11"/>
  <c r="K812" i="11"/>
  <c r="M812" i="11"/>
  <c r="P812" i="11"/>
  <c r="S812" i="11"/>
  <c r="G142" i="9"/>
  <c r="N143" i="9"/>
  <c r="I143" i="9"/>
  <c r="G137" i="14"/>
  <c r="K136" i="14"/>
  <c r="F143" i="14"/>
  <c r="O127" i="14"/>
  <c r="Q126" i="14"/>
  <c r="S126" i="14" s="1"/>
  <c r="K138" i="9"/>
  <c r="S138" i="9" s="1"/>
  <c r="O143" i="9" l="1"/>
  <c r="Q142" i="9"/>
  <c r="P143" i="9"/>
  <c r="F143" i="9"/>
  <c r="H143" i="9"/>
  <c r="J813" i="11"/>
  <c r="I813" i="11"/>
  <c r="R813" i="11"/>
  <c r="U813" i="11"/>
  <c r="Y813" i="11"/>
  <c r="H813" i="11"/>
  <c r="K813" i="11"/>
  <c r="L813" i="11"/>
  <c r="V813" i="11"/>
  <c r="Z813" i="11"/>
  <c r="E144" i="9"/>
  <c r="O144" i="9" s="1"/>
  <c r="O813" i="11"/>
  <c r="N813" i="11"/>
  <c r="Q813" i="11"/>
  <c r="T813" i="11"/>
  <c r="X813" i="11"/>
  <c r="E814" i="11"/>
  <c r="F814" i="11" s="1"/>
  <c r="W814" i="11" s="1"/>
  <c r="G813" i="11"/>
  <c r="M813" i="11"/>
  <c r="P813" i="11"/>
  <c r="S813" i="11"/>
  <c r="Q143" i="9"/>
  <c r="G144" i="9"/>
  <c r="G138" i="14"/>
  <c r="K137" i="14"/>
  <c r="F144" i="14"/>
  <c r="O128" i="14"/>
  <c r="Q127" i="14"/>
  <c r="S127" i="14" s="1"/>
  <c r="K139" i="9"/>
  <c r="S139" i="9" s="1"/>
  <c r="P144" i="9" l="1"/>
  <c r="I144" i="9"/>
  <c r="H814" i="11"/>
  <c r="M814" i="11"/>
  <c r="Q814" i="11"/>
  <c r="T814" i="11"/>
  <c r="X814" i="11"/>
  <c r="N144" i="9"/>
  <c r="H144" i="9"/>
  <c r="K814" i="11"/>
  <c r="I814" i="11"/>
  <c r="O814" i="11"/>
  <c r="V814" i="11"/>
  <c r="Z814" i="11"/>
  <c r="J814" i="11"/>
  <c r="N814" i="11"/>
  <c r="R814" i="11"/>
  <c r="U814" i="11"/>
  <c r="Y814" i="11"/>
  <c r="E145" i="9"/>
  <c r="G145" i="9" s="1"/>
  <c r="G814" i="11"/>
  <c r="L814" i="11"/>
  <c r="P814" i="11"/>
  <c r="S814" i="11"/>
  <c r="E815" i="11"/>
  <c r="F815" i="11" s="1"/>
  <c r="X815" i="11" s="1"/>
  <c r="F144" i="9"/>
  <c r="H145" i="9"/>
  <c r="G139" i="14"/>
  <c r="K138" i="14"/>
  <c r="F145" i="14"/>
  <c r="O129" i="14"/>
  <c r="Q128" i="14"/>
  <c r="S128" i="14" s="1"/>
  <c r="K140" i="9"/>
  <c r="S140" i="9" s="1"/>
  <c r="Q144" i="9" l="1"/>
  <c r="I145" i="9"/>
  <c r="F145" i="9"/>
  <c r="N145" i="9"/>
  <c r="J815" i="11"/>
  <c r="K815" i="11"/>
  <c r="L815" i="11"/>
  <c r="P815" i="11"/>
  <c r="Z815" i="11"/>
  <c r="E146" i="9"/>
  <c r="P146" i="9" s="1"/>
  <c r="I815" i="11"/>
  <c r="O815" i="11"/>
  <c r="Q815" i="11"/>
  <c r="S815" i="11"/>
  <c r="W815" i="11"/>
  <c r="E816" i="11"/>
  <c r="F816" i="11" s="1"/>
  <c r="X816" i="11" s="1"/>
  <c r="H815" i="11"/>
  <c r="N815" i="11"/>
  <c r="R815" i="11"/>
  <c r="U815" i="11"/>
  <c r="Y815" i="11"/>
  <c r="O145" i="9"/>
  <c r="P145" i="9"/>
  <c r="G815" i="11"/>
  <c r="M815" i="11"/>
  <c r="V815" i="11"/>
  <c r="T815" i="11"/>
  <c r="G140" i="14"/>
  <c r="K139" i="14"/>
  <c r="F146" i="14"/>
  <c r="O130" i="14"/>
  <c r="Q129" i="14"/>
  <c r="S129" i="14" s="1"/>
  <c r="K141" i="9"/>
  <c r="S141" i="9" s="1"/>
  <c r="Q145" i="9" l="1"/>
  <c r="G146" i="9"/>
  <c r="H146" i="9"/>
  <c r="N146" i="9"/>
  <c r="I146" i="9"/>
  <c r="O146" i="9"/>
  <c r="F146" i="9"/>
  <c r="E817" i="11"/>
  <c r="F817" i="11" s="1"/>
  <c r="Z817" i="11" s="1"/>
  <c r="K816" i="11"/>
  <c r="M816" i="11"/>
  <c r="P816" i="11"/>
  <c r="S816" i="11"/>
  <c r="W816" i="11"/>
  <c r="J816" i="11"/>
  <c r="I816" i="11"/>
  <c r="L816" i="11"/>
  <c r="V816" i="11"/>
  <c r="Z816" i="11"/>
  <c r="E147" i="9"/>
  <c r="O147" i="9" s="1"/>
  <c r="H816" i="11"/>
  <c r="N816" i="11"/>
  <c r="R816" i="11"/>
  <c r="U816" i="11"/>
  <c r="Y816" i="11"/>
  <c r="G816" i="11"/>
  <c r="O816" i="11"/>
  <c r="Q816" i="11"/>
  <c r="T816" i="11"/>
  <c r="G141" i="14"/>
  <c r="K140" i="14"/>
  <c r="F147" i="14"/>
  <c r="O131" i="14"/>
  <c r="Q130" i="14"/>
  <c r="S130" i="14" s="1"/>
  <c r="K142" i="9"/>
  <c r="S142" i="9" s="1"/>
  <c r="Q146" i="9" l="1"/>
  <c r="H147" i="9"/>
  <c r="G147" i="9"/>
  <c r="I147" i="9"/>
  <c r="F147" i="9"/>
  <c r="E818" i="11"/>
  <c r="F818" i="11" s="1"/>
  <c r="Y818" i="11" s="1"/>
  <c r="P147" i="9"/>
  <c r="N147" i="9"/>
  <c r="H817" i="11"/>
  <c r="I817" i="11"/>
  <c r="L817" i="11"/>
  <c r="V817" i="11"/>
  <c r="Y817" i="11"/>
  <c r="E148" i="9"/>
  <c r="O148" i="9" s="1"/>
  <c r="J817" i="11"/>
  <c r="O817" i="11"/>
  <c r="R817" i="11"/>
  <c r="U817" i="11"/>
  <c r="X817" i="11"/>
  <c r="G817" i="11"/>
  <c r="N817" i="11"/>
  <c r="Q817" i="11"/>
  <c r="T817" i="11"/>
  <c r="W817" i="11"/>
  <c r="K817" i="11"/>
  <c r="M817" i="11"/>
  <c r="P817" i="11"/>
  <c r="S817" i="11"/>
  <c r="G142" i="14"/>
  <c r="K141" i="14"/>
  <c r="F148" i="14"/>
  <c r="O132" i="14"/>
  <c r="Q131" i="14"/>
  <c r="S131" i="14" s="1"/>
  <c r="K143" i="9"/>
  <c r="S143" i="9" s="1"/>
  <c r="N148" i="9" l="1"/>
  <c r="Q147" i="9"/>
  <c r="H148" i="9"/>
  <c r="J818" i="11"/>
  <c r="N818" i="11"/>
  <c r="R818" i="11"/>
  <c r="U818" i="11"/>
  <c r="X818" i="11"/>
  <c r="E149" i="9"/>
  <c r="P149" i="9" s="1"/>
  <c r="H818" i="11"/>
  <c r="M818" i="11"/>
  <c r="Q818" i="11"/>
  <c r="T818" i="11"/>
  <c r="W818" i="11"/>
  <c r="F148" i="9"/>
  <c r="E819" i="11"/>
  <c r="F819" i="11" s="1"/>
  <c r="Z819" i="11" s="1"/>
  <c r="G818" i="11"/>
  <c r="L818" i="11"/>
  <c r="P818" i="11"/>
  <c r="S818" i="11"/>
  <c r="Z818" i="11"/>
  <c r="I148" i="9"/>
  <c r="K818" i="11"/>
  <c r="I818" i="11"/>
  <c r="O818" i="11"/>
  <c r="V818" i="11"/>
  <c r="P148" i="9"/>
  <c r="G148" i="9"/>
  <c r="G149" i="9"/>
  <c r="G143" i="14"/>
  <c r="K142" i="14"/>
  <c r="F149" i="14"/>
  <c r="O133" i="14"/>
  <c r="Q132" i="14"/>
  <c r="S132" i="14" s="1"/>
  <c r="K144" i="9"/>
  <c r="S144" i="9" s="1"/>
  <c r="Q148" i="9" l="1"/>
  <c r="N149" i="9"/>
  <c r="H149" i="9"/>
  <c r="F149" i="9"/>
  <c r="O149" i="9"/>
  <c r="I149" i="9"/>
  <c r="G819" i="11"/>
  <c r="M819" i="11"/>
  <c r="R819" i="11"/>
  <c r="T819" i="11"/>
  <c r="W819" i="11"/>
  <c r="J819" i="11"/>
  <c r="K819" i="11"/>
  <c r="L819" i="11"/>
  <c r="P819" i="11"/>
  <c r="S819" i="11"/>
  <c r="H819" i="11"/>
  <c r="N819" i="11"/>
  <c r="V819" i="11"/>
  <c r="U819" i="11"/>
  <c r="X819" i="11"/>
  <c r="E150" i="9"/>
  <c r="H150" i="9" s="1"/>
  <c r="I819" i="11"/>
  <c r="O819" i="11"/>
  <c r="Q819" i="11"/>
  <c r="Y819" i="11"/>
  <c r="E820" i="11"/>
  <c r="F820" i="11" s="1"/>
  <c r="W820" i="11" s="1"/>
  <c r="G144" i="14"/>
  <c r="K143" i="14"/>
  <c r="F150" i="14"/>
  <c r="O134" i="14"/>
  <c r="Q133" i="14"/>
  <c r="S133" i="14" s="1"/>
  <c r="K145" i="9"/>
  <c r="S145" i="9" s="1"/>
  <c r="G150" i="9" l="1"/>
  <c r="Q149" i="9"/>
  <c r="I150" i="9"/>
  <c r="E821" i="11"/>
  <c r="F821" i="11" s="1"/>
  <c r="W821" i="11" s="1"/>
  <c r="O150" i="9"/>
  <c r="P150" i="9"/>
  <c r="E151" i="9"/>
  <c r="P151" i="9" s="1"/>
  <c r="K820" i="11"/>
  <c r="M820" i="11"/>
  <c r="P820" i="11"/>
  <c r="S820" i="11"/>
  <c r="Z820" i="11"/>
  <c r="J820" i="11"/>
  <c r="I820" i="11"/>
  <c r="L820" i="11"/>
  <c r="V820" i="11"/>
  <c r="Y820" i="11"/>
  <c r="H820" i="11"/>
  <c r="N820" i="11"/>
  <c r="R820" i="11"/>
  <c r="U820" i="11"/>
  <c r="X820" i="11"/>
  <c r="G820" i="11"/>
  <c r="O820" i="11"/>
  <c r="Q820" i="11"/>
  <c r="T820" i="11"/>
  <c r="N150" i="9"/>
  <c r="F150" i="9"/>
  <c r="G151" i="9"/>
  <c r="G145" i="14"/>
  <c r="K144" i="14"/>
  <c r="F151" i="14"/>
  <c r="O135" i="14"/>
  <c r="Q134" i="14"/>
  <c r="S134" i="14" s="1"/>
  <c r="K146" i="9"/>
  <c r="S146" i="9" s="1"/>
  <c r="H151" i="9" l="1"/>
  <c r="O151" i="9"/>
  <c r="N151" i="9"/>
  <c r="Q151" i="9" s="1"/>
  <c r="I151" i="9"/>
  <c r="F151" i="9"/>
  <c r="Q150" i="9"/>
  <c r="H821" i="11"/>
  <c r="O821" i="11"/>
  <c r="L821" i="11"/>
  <c r="V821" i="11"/>
  <c r="Y821" i="11"/>
  <c r="E822" i="11"/>
  <c r="F822" i="11" s="1"/>
  <c r="R822" i="11" s="1"/>
  <c r="K821" i="11"/>
  <c r="M821" i="11"/>
  <c r="P821" i="11"/>
  <c r="S821" i="11"/>
  <c r="Z821" i="11"/>
  <c r="E152" i="9"/>
  <c r="P152" i="9" s="1"/>
  <c r="J821" i="11"/>
  <c r="I821" i="11"/>
  <c r="R821" i="11"/>
  <c r="U821" i="11"/>
  <c r="X821" i="11"/>
  <c r="G821" i="11"/>
  <c r="N821" i="11"/>
  <c r="Q821" i="11"/>
  <c r="T821" i="11"/>
  <c r="G146" i="14"/>
  <c r="K145" i="14"/>
  <c r="F152" i="14"/>
  <c r="O136" i="14"/>
  <c r="Q135" i="14"/>
  <c r="S135" i="14" s="1"/>
  <c r="K147" i="9"/>
  <c r="S147" i="9" s="1"/>
  <c r="G152" i="9" l="1"/>
  <c r="F152" i="9"/>
  <c r="N152" i="9"/>
  <c r="O152" i="9"/>
  <c r="H152" i="9"/>
  <c r="I152" i="9"/>
  <c r="H822" i="11"/>
  <c r="N822" i="11"/>
  <c r="U822" i="11"/>
  <c r="X822" i="11"/>
  <c r="K822" i="11"/>
  <c r="M822" i="11"/>
  <c r="Q822" i="11"/>
  <c r="T822" i="11"/>
  <c r="W822" i="11"/>
  <c r="E153" i="9"/>
  <c r="N153" i="9" s="1"/>
  <c r="E823" i="11"/>
  <c r="F823" i="11" s="1"/>
  <c r="W823" i="11" s="1"/>
  <c r="G822" i="11"/>
  <c r="L822" i="11"/>
  <c r="P822" i="11"/>
  <c r="S822" i="11"/>
  <c r="Z822" i="11"/>
  <c r="J822" i="11"/>
  <c r="I822" i="11"/>
  <c r="O822" i="11"/>
  <c r="V822" i="11"/>
  <c r="Y822" i="11"/>
  <c r="O153" i="9"/>
  <c r="P153" i="9"/>
  <c r="F153" i="9"/>
  <c r="G153" i="9"/>
  <c r="H153" i="9"/>
  <c r="G147" i="14"/>
  <c r="K146" i="14"/>
  <c r="F153" i="14"/>
  <c r="O137" i="14"/>
  <c r="Q136" i="14"/>
  <c r="S136" i="14" s="1"/>
  <c r="K148" i="9"/>
  <c r="S148" i="9" s="1"/>
  <c r="Q152" i="9" l="1"/>
  <c r="I153" i="9"/>
  <c r="E824" i="11"/>
  <c r="F824" i="11" s="1"/>
  <c r="X824" i="11" s="1"/>
  <c r="I823" i="11"/>
  <c r="O823" i="11"/>
  <c r="P823" i="11"/>
  <c r="T823" i="11"/>
  <c r="Z823" i="11"/>
  <c r="H823" i="11"/>
  <c r="K823" i="11"/>
  <c r="L823" i="11"/>
  <c r="V823" i="11"/>
  <c r="S823" i="11"/>
  <c r="J823" i="11"/>
  <c r="N823" i="11"/>
  <c r="R823" i="11"/>
  <c r="U823" i="11"/>
  <c r="X823" i="11"/>
  <c r="Q153" i="9"/>
  <c r="E154" i="9"/>
  <c r="P154" i="9" s="1"/>
  <c r="G823" i="11"/>
  <c r="M823" i="11"/>
  <c r="Q823" i="11"/>
  <c r="Y823" i="11"/>
  <c r="G148" i="14"/>
  <c r="K147" i="14"/>
  <c r="F154" i="14"/>
  <c r="O138" i="14"/>
  <c r="Q137" i="14"/>
  <c r="S137" i="14" s="1"/>
  <c r="K149" i="9"/>
  <c r="S149" i="9" s="1"/>
  <c r="O154" i="9" l="1"/>
  <c r="H154" i="9"/>
  <c r="G154" i="9"/>
  <c r="F154" i="9"/>
  <c r="N154" i="9"/>
  <c r="Q154" i="9" s="1"/>
  <c r="I154" i="9"/>
  <c r="E825" i="11"/>
  <c r="F825" i="11" s="1"/>
  <c r="Z825" i="11" s="1"/>
  <c r="G824" i="11"/>
  <c r="O824" i="11"/>
  <c r="Q824" i="11"/>
  <c r="T824" i="11"/>
  <c r="W824" i="11"/>
  <c r="K824" i="11"/>
  <c r="M824" i="11"/>
  <c r="P824" i="11"/>
  <c r="S824" i="11"/>
  <c r="Z824" i="11"/>
  <c r="J824" i="11"/>
  <c r="I824" i="11"/>
  <c r="L824" i="11"/>
  <c r="V824" i="11"/>
  <c r="Y824" i="11"/>
  <c r="E155" i="9"/>
  <c r="P155" i="9" s="1"/>
  <c r="H824" i="11"/>
  <c r="N824" i="11"/>
  <c r="R824" i="11"/>
  <c r="U824" i="11"/>
  <c r="G149" i="14"/>
  <c r="K148" i="14"/>
  <c r="F155" i="14"/>
  <c r="O139" i="14"/>
  <c r="Q138" i="14"/>
  <c r="S138" i="14" s="1"/>
  <c r="K150" i="9"/>
  <c r="S150" i="9" s="1"/>
  <c r="I155" i="9" l="1"/>
  <c r="N155" i="9"/>
  <c r="J825" i="11"/>
  <c r="O825" i="11"/>
  <c r="L825" i="11"/>
  <c r="V825" i="11"/>
  <c r="Y825" i="11"/>
  <c r="H825" i="11"/>
  <c r="I825" i="11"/>
  <c r="R825" i="11"/>
  <c r="U825" i="11"/>
  <c r="X825" i="11"/>
  <c r="O155" i="9"/>
  <c r="G155" i="9"/>
  <c r="G825" i="11"/>
  <c r="N825" i="11"/>
  <c r="Q825" i="11"/>
  <c r="T825" i="11"/>
  <c r="W825" i="11"/>
  <c r="H155" i="9"/>
  <c r="F155" i="9"/>
  <c r="E826" i="11"/>
  <c r="F826" i="11" s="1"/>
  <c r="X826" i="11" s="1"/>
  <c r="K825" i="11"/>
  <c r="M825" i="11"/>
  <c r="P825" i="11"/>
  <c r="S825" i="11"/>
  <c r="E156" i="9"/>
  <c r="P156" i="9" s="1"/>
  <c r="G150" i="14"/>
  <c r="K149" i="14"/>
  <c r="F156" i="14"/>
  <c r="O140" i="14"/>
  <c r="Q139" i="14"/>
  <c r="S139" i="14" s="1"/>
  <c r="K151" i="9"/>
  <c r="S151" i="9" s="1"/>
  <c r="Q155" i="9" l="1"/>
  <c r="F156" i="9"/>
  <c r="N156" i="9"/>
  <c r="O156" i="9"/>
  <c r="H156" i="9"/>
  <c r="G156" i="9"/>
  <c r="I156" i="9"/>
  <c r="E827" i="11"/>
  <c r="F827" i="11" s="1"/>
  <c r="Z827" i="11" s="1"/>
  <c r="G826" i="11"/>
  <c r="L826" i="11"/>
  <c r="P826" i="11"/>
  <c r="S826" i="11"/>
  <c r="Z826" i="11"/>
  <c r="J826" i="11"/>
  <c r="I826" i="11"/>
  <c r="O826" i="11"/>
  <c r="V826" i="11"/>
  <c r="Y826" i="11"/>
  <c r="H826" i="11"/>
  <c r="M826" i="11"/>
  <c r="Q826" i="11"/>
  <c r="T826" i="11"/>
  <c r="W826" i="11"/>
  <c r="E157" i="9"/>
  <c r="N157" i="9" s="1"/>
  <c r="K826" i="11"/>
  <c r="N826" i="11"/>
  <c r="R826" i="11"/>
  <c r="U826" i="11"/>
  <c r="G151" i="14"/>
  <c r="K150" i="14"/>
  <c r="F157" i="14"/>
  <c r="O141" i="14"/>
  <c r="Q140" i="14"/>
  <c r="S140" i="14" s="1"/>
  <c r="K152" i="9"/>
  <c r="S152" i="9" s="1"/>
  <c r="Q156" i="9" l="1"/>
  <c r="F157" i="9"/>
  <c r="O157" i="9"/>
  <c r="E828" i="11"/>
  <c r="F828" i="11" s="1"/>
  <c r="Z828" i="11" s="1"/>
  <c r="J827" i="11"/>
  <c r="N827" i="11"/>
  <c r="R827" i="11"/>
  <c r="Y827" i="11"/>
  <c r="X827" i="11"/>
  <c r="H157" i="9"/>
  <c r="P157" i="9"/>
  <c r="Q157" i="9" s="1"/>
  <c r="G827" i="11"/>
  <c r="M827" i="11"/>
  <c r="Q827" i="11"/>
  <c r="U827" i="11"/>
  <c r="W827" i="11"/>
  <c r="H827" i="11"/>
  <c r="K827" i="11"/>
  <c r="L827" i="11"/>
  <c r="P827" i="11"/>
  <c r="S827" i="11"/>
  <c r="E158" i="9"/>
  <c r="O158" i="9" s="1"/>
  <c r="I827" i="11"/>
  <c r="O827" i="11"/>
  <c r="V827" i="11"/>
  <c r="T827" i="11"/>
  <c r="I157" i="9"/>
  <c r="G157" i="9"/>
  <c r="G152" i="14"/>
  <c r="K151" i="14"/>
  <c r="F158" i="14"/>
  <c r="O142" i="14"/>
  <c r="Q141" i="14"/>
  <c r="S141" i="14" s="1"/>
  <c r="K153" i="9"/>
  <c r="S153" i="9" s="1"/>
  <c r="I158" i="9" l="1"/>
  <c r="P158" i="9"/>
  <c r="F158" i="9"/>
  <c r="N158" i="9"/>
  <c r="Q158" i="9" s="1"/>
  <c r="G158" i="9"/>
  <c r="H158" i="9"/>
  <c r="J828" i="11"/>
  <c r="I828" i="11"/>
  <c r="L828" i="11"/>
  <c r="V828" i="11"/>
  <c r="Y828" i="11"/>
  <c r="H828" i="11"/>
  <c r="N828" i="11"/>
  <c r="R828" i="11"/>
  <c r="U828" i="11"/>
  <c r="X828" i="11"/>
  <c r="G828" i="11"/>
  <c r="O828" i="11"/>
  <c r="Q828" i="11"/>
  <c r="T828" i="11"/>
  <c r="W828" i="11"/>
  <c r="E159" i="9"/>
  <c r="N159" i="9" s="1"/>
  <c r="K828" i="11"/>
  <c r="M828" i="11"/>
  <c r="P828" i="11"/>
  <c r="S828" i="11"/>
  <c r="E829" i="11"/>
  <c r="F829" i="11" s="1"/>
  <c r="W829" i="11" s="1"/>
  <c r="G153" i="14"/>
  <c r="K152" i="14"/>
  <c r="F159" i="14"/>
  <c r="O143" i="14"/>
  <c r="Q142" i="14"/>
  <c r="S142" i="14" s="1"/>
  <c r="K154" i="9"/>
  <c r="S154" i="9" s="1"/>
  <c r="I159" i="9" l="1"/>
  <c r="O159" i="9"/>
  <c r="H159" i="9"/>
  <c r="F159" i="9"/>
  <c r="P159" i="9"/>
  <c r="G159" i="9"/>
  <c r="E160" i="9"/>
  <c r="P160" i="9" s="1"/>
  <c r="G829" i="11"/>
  <c r="M829" i="11"/>
  <c r="P829" i="11"/>
  <c r="S829" i="11"/>
  <c r="Z829" i="11"/>
  <c r="J829" i="11"/>
  <c r="K829" i="11"/>
  <c r="L829" i="11"/>
  <c r="V829" i="11"/>
  <c r="Y829" i="11"/>
  <c r="E830" i="11"/>
  <c r="F830" i="11" s="1"/>
  <c r="Y830" i="11" s="1"/>
  <c r="H829" i="11"/>
  <c r="I829" i="11"/>
  <c r="R829" i="11"/>
  <c r="U829" i="11"/>
  <c r="X829" i="11"/>
  <c r="O829" i="11"/>
  <c r="N829" i="11"/>
  <c r="Q829" i="11"/>
  <c r="T829" i="11"/>
  <c r="G154" i="14"/>
  <c r="K153" i="14"/>
  <c r="F160" i="14"/>
  <c r="O144" i="14"/>
  <c r="Q143" i="14"/>
  <c r="S143" i="14" s="1"/>
  <c r="K155" i="9"/>
  <c r="S155" i="9" s="1"/>
  <c r="H160" i="9" l="1"/>
  <c r="O160" i="9"/>
  <c r="G160" i="9"/>
  <c r="Q159" i="9"/>
  <c r="N160" i="9"/>
  <c r="I160" i="9"/>
  <c r="F160" i="9"/>
  <c r="G830" i="11"/>
  <c r="L830" i="11"/>
  <c r="Q830" i="11"/>
  <c r="S830" i="11"/>
  <c r="Z830" i="11"/>
  <c r="J830" i="11"/>
  <c r="N830" i="11"/>
  <c r="R830" i="11"/>
  <c r="T830" i="11"/>
  <c r="X830" i="11"/>
  <c r="H830" i="11"/>
  <c r="M830" i="11"/>
  <c r="V830" i="11"/>
  <c r="U830" i="11"/>
  <c r="W830" i="11"/>
  <c r="K830" i="11"/>
  <c r="I830" i="11"/>
  <c r="O830" i="11"/>
  <c r="P830" i="11"/>
  <c r="E161" i="9"/>
  <c r="P161" i="9" s="1"/>
  <c r="E831" i="11"/>
  <c r="F831" i="11" s="1"/>
  <c r="Z831" i="11" s="1"/>
  <c r="G155" i="14"/>
  <c r="K154" i="14"/>
  <c r="F161" i="14"/>
  <c r="O145" i="14"/>
  <c r="Q144" i="14"/>
  <c r="S144" i="14" s="1"/>
  <c r="K156" i="9"/>
  <c r="S156" i="9" s="1"/>
  <c r="Q160" i="9" l="1"/>
  <c r="N161" i="9"/>
  <c r="H161" i="9"/>
  <c r="O161" i="9"/>
  <c r="I161" i="9"/>
  <c r="G161" i="9"/>
  <c r="H831" i="11"/>
  <c r="K831" i="11"/>
  <c r="L831" i="11"/>
  <c r="V831" i="11"/>
  <c r="Y831" i="11"/>
  <c r="J831" i="11"/>
  <c r="N831" i="11"/>
  <c r="R831" i="11"/>
  <c r="T831" i="11"/>
  <c r="X831" i="11"/>
  <c r="E162" i="9"/>
  <c r="N162" i="9" s="1"/>
  <c r="G831" i="11"/>
  <c r="M831" i="11"/>
  <c r="Q831" i="11"/>
  <c r="U831" i="11"/>
  <c r="W831" i="11"/>
  <c r="E832" i="11"/>
  <c r="F832" i="11" s="1"/>
  <c r="X832" i="11" s="1"/>
  <c r="I831" i="11"/>
  <c r="O831" i="11"/>
  <c r="P831" i="11"/>
  <c r="S831" i="11"/>
  <c r="F161" i="9"/>
  <c r="I162" i="9"/>
  <c r="G156" i="14"/>
  <c r="K155" i="14"/>
  <c r="F162" i="14"/>
  <c r="O146" i="14"/>
  <c r="Q145" i="14"/>
  <c r="S145" i="14" s="1"/>
  <c r="K157" i="9"/>
  <c r="S157" i="9" s="1"/>
  <c r="Q161" i="9" l="1"/>
  <c r="O162" i="9"/>
  <c r="G162" i="9"/>
  <c r="G832" i="11"/>
  <c r="O832" i="11"/>
  <c r="R832" i="11"/>
  <c r="U832" i="11"/>
  <c r="W832" i="11"/>
  <c r="K832" i="11"/>
  <c r="M832" i="11"/>
  <c r="Q832" i="11"/>
  <c r="S832" i="11"/>
  <c r="Z832" i="11"/>
  <c r="F162" i="9"/>
  <c r="P162" i="9"/>
  <c r="E833" i="11"/>
  <c r="F833" i="11" s="1"/>
  <c r="Z833" i="11" s="1"/>
  <c r="J832" i="11"/>
  <c r="I832" i="11"/>
  <c r="V832" i="11"/>
  <c r="P832" i="11"/>
  <c r="Y832" i="11"/>
  <c r="H832" i="11"/>
  <c r="N832" i="11"/>
  <c r="L832" i="11"/>
  <c r="T832" i="11"/>
  <c r="E163" i="9"/>
  <c r="H163" i="9" s="1"/>
  <c r="H162" i="9"/>
  <c r="Q162" i="9"/>
  <c r="G157" i="14"/>
  <c r="K156" i="14"/>
  <c r="F163" i="14"/>
  <c r="O147" i="14"/>
  <c r="Q146" i="14"/>
  <c r="S146" i="14" s="1"/>
  <c r="K158" i="9"/>
  <c r="S158" i="9" s="1"/>
  <c r="N163" i="9" l="1"/>
  <c r="E834" i="11"/>
  <c r="F834" i="11" s="1"/>
  <c r="Y834" i="11" s="1"/>
  <c r="H833" i="11"/>
  <c r="O833" i="11"/>
  <c r="R833" i="11"/>
  <c r="T833" i="11"/>
  <c r="X833" i="11"/>
  <c r="G833" i="11"/>
  <c r="N833" i="11"/>
  <c r="Q833" i="11"/>
  <c r="U833" i="11"/>
  <c r="W833" i="11"/>
  <c r="O163" i="9"/>
  <c r="F163" i="9"/>
  <c r="P163" i="9"/>
  <c r="I163" i="9"/>
  <c r="J833" i="11"/>
  <c r="I833" i="11"/>
  <c r="L833" i="11"/>
  <c r="V833" i="11"/>
  <c r="Y833" i="11"/>
  <c r="E164" i="9"/>
  <c r="P164" i="9" s="1"/>
  <c r="K833" i="11"/>
  <c r="M833" i="11"/>
  <c r="P833" i="11"/>
  <c r="S833" i="11"/>
  <c r="G163" i="9"/>
  <c r="G158" i="14"/>
  <c r="K157" i="14"/>
  <c r="F164" i="14"/>
  <c r="O148" i="14"/>
  <c r="Q147" i="14"/>
  <c r="S147" i="14" s="1"/>
  <c r="K159" i="9"/>
  <c r="S159" i="9" s="1"/>
  <c r="Q163" i="9" l="1"/>
  <c r="O164" i="9"/>
  <c r="G164" i="9"/>
  <c r="I164" i="9"/>
  <c r="H164" i="9"/>
  <c r="H834" i="11"/>
  <c r="M834" i="11"/>
  <c r="Q834" i="11"/>
  <c r="U834" i="11"/>
  <c r="W834" i="11"/>
  <c r="F164" i="9"/>
  <c r="N164" i="9"/>
  <c r="E835" i="11"/>
  <c r="F835" i="11" s="1"/>
  <c r="W835" i="11" s="1"/>
  <c r="G834" i="11"/>
  <c r="L834" i="11"/>
  <c r="P834" i="11"/>
  <c r="S834" i="11"/>
  <c r="Z834" i="11"/>
  <c r="E165" i="9"/>
  <c r="P165" i="9" s="1"/>
  <c r="J834" i="11"/>
  <c r="N834" i="11"/>
  <c r="R834" i="11"/>
  <c r="T834" i="11"/>
  <c r="X834" i="11"/>
  <c r="K834" i="11"/>
  <c r="I834" i="11"/>
  <c r="O834" i="11"/>
  <c r="V834" i="11"/>
  <c r="G165" i="9"/>
  <c r="G159" i="14"/>
  <c r="K158" i="14"/>
  <c r="F165" i="14"/>
  <c r="O149" i="14"/>
  <c r="Q148" i="14"/>
  <c r="S148" i="14" s="1"/>
  <c r="K160" i="9"/>
  <c r="S160" i="9" s="1"/>
  <c r="Q164" i="9" l="1"/>
  <c r="H165" i="9"/>
  <c r="I165" i="9"/>
  <c r="F165" i="9"/>
  <c r="O165" i="9"/>
  <c r="N165" i="9"/>
  <c r="I835" i="11"/>
  <c r="O835" i="11"/>
  <c r="P835" i="11"/>
  <c r="Y835" i="11"/>
  <c r="Z835" i="11"/>
  <c r="H835" i="11"/>
  <c r="K835" i="11"/>
  <c r="L835" i="11"/>
  <c r="V835" i="11"/>
  <c r="S835" i="11"/>
  <c r="J835" i="11"/>
  <c r="N835" i="11"/>
  <c r="R835" i="11"/>
  <c r="T835" i="11"/>
  <c r="X835" i="11"/>
  <c r="G835" i="11"/>
  <c r="M835" i="11"/>
  <c r="Q835" i="11"/>
  <c r="U835" i="11"/>
  <c r="E166" i="9"/>
  <c r="N166" i="9" s="1"/>
  <c r="E836" i="11"/>
  <c r="F836" i="11" s="1"/>
  <c r="W836" i="11" s="1"/>
  <c r="G160" i="14"/>
  <c r="K159" i="14"/>
  <c r="F166" i="14"/>
  <c r="O150" i="14"/>
  <c r="Q149" i="14"/>
  <c r="S149" i="14" s="1"/>
  <c r="K161" i="9"/>
  <c r="S161" i="9" s="1"/>
  <c r="Q165" i="9" l="1"/>
  <c r="F166" i="9"/>
  <c r="P166" i="9"/>
  <c r="E167" i="9"/>
  <c r="P167" i="9" s="1"/>
  <c r="K836" i="11"/>
  <c r="M836" i="11"/>
  <c r="V836" i="11"/>
  <c r="S836" i="11"/>
  <c r="Z836" i="11"/>
  <c r="J836" i="11"/>
  <c r="I836" i="11"/>
  <c r="L836" i="11"/>
  <c r="P836" i="11"/>
  <c r="Y836" i="11"/>
  <c r="H836" i="11"/>
  <c r="N836" i="11"/>
  <c r="R836" i="11"/>
  <c r="T836" i="11"/>
  <c r="X836" i="11"/>
  <c r="I166" i="9"/>
  <c r="G166" i="9"/>
  <c r="E837" i="11"/>
  <c r="F837" i="11" s="1"/>
  <c r="Y837" i="11" s="1"/>
  <c r="G836" i="11"/>
  <c r="O836" i="11"/>
  <c r="Q836" i="11"/>
  <c r="U836" i="11"/>
  <c r="H166" i="9"/>
  <c r="O166" i="9"/>
  <c r="G161" i="14"/>
  <c r="K160" i="14"/>
  <c r="F167" i="14"/>
  <c r="O151" i="14"/>
  <c r="Q150" i="14"/>
  <c r="S150" i="14" s="1"/>
  <c r="K162" i="9"/>
  <c r="S162" i="9" s="1"/>
  <c r="F167" i="9" l="1"/>
  <c r="G167" i="9"/>
  <c r="I167" i="9"/>
  <c r="O167" i="9"/>
  <c r="H167" i="9"/>
  <c r="N167" i="9"/>
  <c r="Q166" i="9"/>
  <c r="E838" i="11"/>
  <c r="F838" i="11" s="1"/>
  <c r="Z838" i="11" s="1"/>
  <c r="H837" i="11"/>
  <c r="I837" i="11"/>
  <c r="R837" i="11"/>
  <c r="T837" i="11"/>
  <c r="X837" i="11"/>
  <c r="G837" i="11"/>
  <c r="N837" i="11"/>
  <c r="Q837" i="11"/>
  <c r="U837" i="11"/>
  <c r="W837" i="11"/>
  <c r="E168" i="9"/>
  <c r="P168" i="9" s="1"/>
  <c r="K837" i="11"/>
  <c r="M837" i="11"/>
  <c r="P837" i="11"/>
  <c r="S837" i="11"/>
  <c r="Z837" i="11"/>
  <c r="J837" i="11"/>
  <c r="O837" i="11"/>
  <c r="L837" i="11"/>
  <c r="V837" i="11"/>
  <c r="G162" i="14"/>
  <c r="K161" i="14"/>
  <c r="F168" i="14"/>
  <c r="O152" i="14"/>
  <c r="Q151" i="14"/>
  <c r="S151" i="14" s="1"/>
  <c r="K163" i="9"/>
  <c r="S163" i="9" s="1"/>
  <c r="H168" i="9" l="1"/>
  <c r="F168" i="9"/>
  <c r="N168" i="9"/>
  <c r="Q167" i="9"/>
  <c r="I168" i="9"/>
  <c r="G168" i="9"/>
  <c r="O168" i="9"/>
  <c r="J838" i="11"/>
  <c r="I838" i="11"/>
  <c r="O838" i="11"/>
  <c r="P838" i="11"/>
  <c r="Y838" i="11"/>
  <c r="H838" i="11"/>
  <c r="N838" i="11"/>
  <c r="R838" i="11"/>
  <c r="T838" i="11"/>
  <c r="X838" i="11"/>
  <c r="K838" i="11"/>
  <c r="M838" i="11"/>
  <c r="V838" i="11"/>
  <c r="U838" i="11"/>
  <c r="W838" i="11"/>
  <c r="E169" i="9"/>
  <c r="P169" i="9" s="1"/>
  <c r="G838" i="11"/>
  <c r="L838" i="11"/>
  <c r="Q838" i="11"/>
  <c r="S838" i="11"/>
  <c r="E839" i="11"/>
  <c r="F839" i="11" s="1"/>
  <c r="W839" i="11" s="1"/>
  <c r="G163" i="14"/>
  <c r="K162" i="14"/>
  <c r="F169" i="14"/>
  <c r="O153" i="14"/>
  <c r="Q152" i="14"/>
  <c r="S152" i="14" s="1"/>
  <c r="K164" i="9"/>
  <c r="S164" i="9" s="1"/>
  <c r="Q168" i="9" l="1"/>
  <c r="H169" i="9"/>
  <c r="N169" i="9"/>
  <c r="F169" i="9"/>
  <c r="O169" i="9"/>
  <c r="G169" i="9"/>
  <c r="I169" i="9"/>
  <c r="E170" i="9"/>
  <c r="P170" i="9" s="1"/>
  <c r="I839" i="11"/>
  <c r="M839" i="11"/>
  <c r="P839" i="11"/>
  <c r="Y839" i="11"/>
  <c r="Z839" i="11"/>
  <c r="H839" i="11"/>
  <c r="K839" i="11"/>
  <c r="O839" i="11"/>
  <c r="V839" i="11"/>
  <c r="S839" i="11"/>
  <c r="J839" i="11"/>
  <c r="N839" i="11"/>
  <c r="L839" i="11"/>
  <c r="T839" i="11"/>
  <c r="X839" i="11"/>
  <c r="E840" i="11"/>
  <c r="F840" i="11" s="1"/>
  <c r="Z840" i="11" s="1"/>
  <c r="G839" i="11"/>
  <c r="Q839" i="11"/>
  <c r="R839" i="11"/>
  <c r="U839" i="11"/>
  <c r="G164" i="14"/>
  <c r="K163" i="14"/>
  <c r="F170" i="14"/>
  <c r="O154" i="14"/>
  <c r="Q153" i="14"/>
  <c r="S153" i="14" s="1"/>
  <c r="K165" i="9"/>
  <c r="S165" i="9" s="1"/>
  <c r="Q169" i="9" l="1"/>
  <c r="H170" i="9"/>
  <c r="N170" i="9"/>
  <c r="F170" i="9"/>
  <c r="O170" i="9"/>
  <c r="I170" i="9"/>
  <c r="E841" i="11"/>
  <c r="F841" i="11" s="1"/>
  <c r="Y841" i="11" s="1"/>
  <c r="G840" i="11"/>
  <c r="N840" i="11"/>
  <c r="Q840" i="11"/>
  <c r="U840" i="11"/>
  <c r="W840" i="11"/>
  <c r="J840" i="11"/>
  <c r="K840" i="11"/>
  <c r="M840" i="11"/>
  <c r="P840" i="11"/>
  <c r="Y840" i="11"/>
  <c r="H840" i="11"/>
  <c r="I840" i="11"/>
  <c r="L840" i="11"/>
  <c r="T840" i="11"/>
  <c r="X840" i="11"/>
  <c r="E171" i="9"/>
  <c r="P171" i="9" s="1"/>
  <c r="O840" i="11"/>
  <c r="V840" i="11"/>
  <c r="R840" i="11"/>
  <c r="S840" i="11"/>
  <c r="G170" i="9"/>
  <c r="G165" i="14"/>
  <c r="K164" i="14"/>
  <c r="F171" i="14"/>
  <c r="O155" i="14"/>
  <c r="Q154" i="14"/>
  <c r="S154" i="14" s="1"/>
  <c r="K166" i="9"/>
  <c r="S166" i="9" s="1"/>
  <c r="Q170" i="9" l="1"/>
  <c r="H171" i="9"/>
  <c r="H841" i="11"/>
  <c r="N841" i="11"/>
  <c r="L841" i="11"/>
  <c r="T841" i="11"/>
  <c r="X841" i="11"/>
  <c r="G841" i="11"/>
  <c r="Q841" i="11"/>
  <c r="R841" i="11"/>
  <c r="U841" i="11"/>
  <c r="W841" i="11"/>
  <c r="N171" i="9"/>
  <c r="G171" i="9"/>
  <c r="E842" i="11"/>
  <c r="F842" i="11" s="1"/>
  <c r="X842" i="11" s="1"/>
  <c r="I171" i="9"/>
  <c r="K841" i="11"/>
  <c r="M841" i="11"/>
  <c r="P841" i="11"/>
  <c r="S841" i="11"/>
  <c r="Z841" i="11"/>
  <c r="F171" i="9"/>
  <c r="J841" i="11"/>
  <c r="I841" i="11"/>
  <c r="O841" i="11"/>
  <c r="V841" i="11"/>
  <c r="O171" i="9"/>
  <c r="E172" i="9"/>
  <c r="F172" i="9" s="1"/>
  <c r="G166" i="14"/>
  <c r="K165" i="14"/>
  <c r="F172" i="14"/>
  <c r="O156" i="14"/>
  <c r="Q155" i="14"/>
  <c r="S155" i="14" s="1"/>
  <c r="K167" i="9"/>
  <c r="S167" i="9" s="1"/>
  <c r="H172" i="9" l="1"/>
  <c r="N172" i="9"/>
  <c r="P172" i="9"/>
  <c r="Q171" i="9"/>
  <c r="E843" i="11"/>
  <c r="F843" i="11" s="1"/>
  <c r="Z843" i="11" s="1"/>
  <c r="H842" i="11"/>
  <c r="M842" i="11"/>
  <c r="P842" i="11"/>
  <c r="S842" i="11"/>
  <c r="Z842" i="11"/>
  <c r="E173" i="9"/>
  <c r="N173" i="9" s="1"/>
  <c r="K842" i="11"/>
  <c r="N842" i="11"/>
  <c r="R842" i="11"/>
  <c r="U842" i="11"/>
  <c r="W842" i="11"/>
  <c r="O842" i="11"/>
  <c r="G842" i="11"/>
  <c r="L842" i="11"/>
  <c r="V842" i="11"/>
  <c r="Y842" i="11"/>
  <c r="J842" i="11"/>
  <c r="I842" i="11"/>
  <c r="Q842" i="11"/>
  <c r="T842" i="11"/>
  <c r="I172" i="9"/>
  <c r="O172" i="9"/>
  <c r="G172" i="9"/>
  <c r="P173" i="9"/>
  <c r="G167" i="14"/>
  <c r="K166" i="14"/>
  <c r="F173" i="14"/>
  <c r="O157" i="14"/>
  <c r="Q156" i="14"/>
  <c r="S156" i="14" s="1"/>
  <c r="K168" i="9"/>
  <c r="S168" i="9" s="1"/>
  <c r="Q172" i="9" l="1"/>
  <c r="H173" i="9"/>
  <c r="I173" i="9"/>
  <c r="H843" i="11"/>
  <c r="K843" i="11"/>
  <c r="O843" i="11"/>
  <c r="Y843" i="11"/>
  <c r="S843" i="11"/>
  <c r="J843" i="11"/>
  <c r="N843" i="11"/>
  <c r="L843" i="11"/>
  <c r="V843" i="11"/>
  <c r="X843" i="11"/>
  <c r="F173" i="9"/>
  <c r="G173" i="9"/>
  <c r="E844" i="11"/>
  <c r="F844" i="11" s="1"/>
  <c r="Y844" i="11" s="1"/>
  <c r="G843" i="11"/>
  <c r="Q843" i="11"/>
  <c r="R843" i="11"/>
  <c r="T843" i="11"/>
  <c r="W843" i="11"/>
  <c r="E174" i="9"/>
  <c r="N174" i="9" s="1"/>
  <c r="I843" i="11"/>
  <c r="M843" i="11"/>
  <c r="P843" i="11"/>
  <c r="U843" i="11"/>
  <c r="O173" i="9"/>
  <c r="Q173" i="9" s="1"/>
  <c r="G168" i="14"/>
  <c r="K167" i="14"/>
  <c r="F174" i="14"/>
  <c r="O158" i="14"/>
  <c r="Q157" i="14"/>
  <c r="S157" i="14" s="1"/>
  <c r="K169" i="9"/>
  <c r="S169" i="9" s="1"/>
  <c r="H174" i="9" l="1"/>
  <c r="O174" i="9"/>
  <c r="G174" i="9"/>
  <c r="G844" i="11"/>
  <c r="N844" i="11"/>
  <c r="R844" i="11"/>
  <c r="U844" i="11"/>
  <c r="W844" i="11"/>
  <c r="F174" i="9"/>
  <c r="E845" i="11"/>
  <c r="F845" i="11" s="1"/>
  <c r="X845" i="11" s="1"/>
  <c r="H844" i="11"/>
  <c r="O844" i="11"/>
  <c r="Q844" i="11"/>
  <c r="T844" i="11"/>
  <c r="X844" i="11"/>
  <c r="E175" i="9"/>
  <c r="P175" i="9" s="1"/>
  <c r="K844" i="11"/>
  <c r="M844" i="11"/>
  <c r="V844" i="11"/>
  <c r="S844" i="11"/>
  <c r="Z844" i="11"/>
  <c r="J844" i="11"/>
  <c r="I844" i="11"/>
  <c r="L844" i="11"/>
  <c r="P844" i="11"/>
  <c r="P174" i="9"/>
  <c r="Q174" i="9" s="1"/>
  <c r="I174" i="9"/>
  <c r="I175" i="9"/>
  <c r="N175" i="9"/>
  <c r="H175" i="9"/>
  <c r="G169" i="14"/>
  <c r="K168" i="14"/>
  <c r="F175" i="14"/>
  <c r="O159" i="14"/>
  <c r="Q158" i="14"/>
  <c r="S158" i="14" s="1"/>
  <c r="K170" i="9"/>
  <c r="S170" i="9" s="1"/>
  <c r="G175" i="9" l="1"/>
  <c r="O175" i="9"/>
  <c r="Q175" i="9" s="1"/>
  <c r="F175" i="9"/>
  <c r="K845" i="11"/>
  <c r="M845" i="11"/>
  <c r="P845" i="11"/>
  <c r="S845" i="11"/>
  <c r="Z845" i="11"/>
  <c r="E846" i="11"/>
  <c r="F846" i="11" s="1"/>
  <c r="W846" i="11" s="1"/>
  <c r="G845" i="11"/>
  <c r="Q845" i="11"/>
  <c r="R845" i="11"/>
  <c r="U845" i="11"/>
  <c r="W845" i="11"/>
  <c r="J845" i="11"/>
  <c r="I845" i="11"/>
  <c r="O845" i="11"/>
  <c r="V845" i="11"/>
  <c r="Y845" i="11"/>
  <c r="H845" i="11"/>
  <c r="N845" i="11"/>
  <c r="L845" i="11"/>
  <c r="T845" i="11"/>
  <c r="E176" i="9"/>
  <c r="P176" i="9" s="1"/>
  <c r="H176" i="9"/>
  <c r="G170" i="14"/>
  <c r="K169" i="14"/>
  <c r="F176" i="14"/>
  <c r="O160" i="14"/>
  <c r="Q159" i="14"/>
  <c r="S159" i="14" s="1"/>
  <c r="K171" i="9"/>
  <c r="S171" i="9" s="1"/>
  <c r="N176" i="9" l="1"/>
  <c r="F176" i="9"/>
  <c r="G176" i="9"/>
  <c r="I176" i="9"/>
  <c r="O176" i="9"/>
  <c r="E177" i="9"/>
  <c r="P177" i="9" s="1"/>
  <c r="G846" i="11"/>
  <c r="M846" i="11"/>
  <c r="T846" i="11"/>
  <c r="U846" i="11"/>
  <c r="Z846" i="11"/>
  <c r="K846" i="11"/>
  <c r="O846" i="11"/>
  <c r="L846" i="11"/>
  <c r="P846" i="11"/>
  <c r="Y846" i="11"/>
  <c r="J846" i="11"/>
  <c r="I846" i="11"/>
  <c r="Q846" i="11"/>
  <c r="S846" i="11"/>
  <c r="X846" i="11"/>
  <c r="H846" i="11"/>
  <c r="N846" i="11"/>
  <c r="R846" i="11"/>
  <c r="V846" i="11"/>
  <c r="E847" i="11"/>
  <c r="F847" i="11" s="1"/>
  <c r="Y847" i="11" s="1"/>
  <c r="G171" i="14"/>
  <c r="K170" i="14"/>
  <c r="F177" i="14"/>
  <c r="O161" i="14"/>
  <c r="Q160" i="14"/>
  <c r="S160" i="14" s="1"/>
  <c r="K172" i="9"/>
  <c r="S172" i="9" s="1"/>
  <c r="G177" i="9" l="1"/>
  <c r="Q176" i="9"/>
  <c r="N177" i="9"/>
  <c r="I177" i="9"/>
  <c r="H177" i="9"/>
  <c r="O177" i="9"/>
  <c r="F177" i="9"/>
  <c r="J847" i="11"/>
  <c r="K847" i="11"/>
  <c r="O847" i="11"/>
  <c r="S847" i="11"/>
  <c r="X847" i="11"/>
  <c r="G847" i="11"/>
  <c r="N847" i="11"/>
  <c r="L847" i="11"/>
  <c r="V847" i="11"/>
  <c r="W847" i="11"/>
  <c r="E848" i="11"/>
  <c r="F848" i="11" s="1"/>
  <c r="X848" i="11" s="1"/>
  <c r="T847" i="11"/>
  <c r="Q847" i="11"/>
  <c r="R847" i="11"/>
  <c r="U847" i="11"/>
  <c r="Z847" i="11"/>
  <c r="E178" i="9"/>
  <c r="P178" i="9" s="1"/>
  <c r="H847" i="11"/>
  <c r="I847" i="11"/>
  <c r="M847" i="11"/>
  <c r="P847" i="11"/>
  <c r="G172" i="14"/>
  <c r="K171" i="14"/>
  <c r="F178" i="14"/>
  <c r="O162" i="14"/>
  <c r="Q161" i="14"/>
  <c r="S161" i="14" s="1"/>
  <c r="K173" i="9"/>
  <c r="S173" i="9" s="1"/>
  <c r="Q177" i="9" l="1"/>
  <c r="N178" i="9"/>
  <c r="H178" i="9"/>
  <c r="F178" i="9"/>
  <c r="O178" i="9"/>
  <c r="I178" i="9"/>
  <c r="G178" i="9"/>
  <c r="G848" i="11"/>
  <c r="N848" i="11"/>
  <c r="R848" i="11"/>
  <c r="V848" i="11"/>
  <c r="W848" i="11"/>
  <c r="E179" i="9"/>
  <c r="N179" i="9" s="1"/>
  <c r="E849" i="11"/>
  <c r="F849" i="11" s="1"/>
  <c r="W849" i="11" s="1"/>
  <c r="J848" i="11"/>
  <c r="K848" i="11"/>
  <c r="L848" i="11"/>
  <c r="T848" i="11"/>
  <c r="Y848" i="11"/>
  <c r="O848" i="11"/>
  <c r="M848" i="11"/>
  <c r="P848" i="11"/>
  <c r="U848" i="11"/>
  <c r="Z848" i="11"/>
  <c r="H848" i="11"/>
  <c r="I848" i="11"/>
  <c r="Q848" i="11"/>
  <c r="S848" i="11"/>
  <c r="I179" i="9"/>
  <c r="O179" i="9"/>
  <c r="G173" i="14"/>
  <c r="K172" i="14"/>
  <c r="F179" i="14"/>
  <c r="O163" i="14"/>
  <c r="Q162" i="14"/>
  <c r="S162" i="14" s="1"/>
  <c r="K174" i="9"/>
  <c r="S174" i="9" s="1"/>
  <c r="Q178" i="9" l="1"/>
  <c r="F179" i="9"/>
  <c r="H179" i="9"/>
  <c r="P179" i="9"/>
  <c r="Q179" i="9" s="1"/>
  <c r="E850" i="11"/>
  <c r="F850" i="11" s="1"/>
  <c r="Z850" i="11" s="1"/>
  <c r="G849" i="11"/>
  <c r="Q849" i="11"/>
  <c r="T849" i="11"/>
  <c r="U849" i="11"/>
  <c r="Z849" i="11"/>
  <c r="G179" i="9"/>
  <c r="M849" i="11"/>
  <c r="K849" i="11"/>
  <c r="O849" i="11"/>
  <c r="P849" i="11"/>
  <c r="Y849" i="11"/>
  <c r="H849" i="11"/>
  <c r="I849" i="11"/>
  <c r="L849" i="11"/>
  <c r="S849" i="11"/>
  <c r="X849" i="11"/>
  <c r="E180" i="9"/>
  <c r="P180" i="9" s="1"/>
  <c r="J849" i="11"/>
  <c r="N849" i="11"/>
  <c r="R849" i="11"/>
  <c r="V849" i="11"/>
  <c r="G174" i="14"/>
  <c r="K173" i="14"/>
  <c r="F180" i="14"/>
  <c r="O164" i="14"/>
  <c r="Q163" i="14"/>
  <c r="S163" i="14" s="1"/>
  <c r="K175" i="9"/>
  <c r="S175" i="9" s="1"/>
  <c r="I180" i="9" l="1"/>
  <c r="N180" i="9"/>
  <c r="O180" i="9"/>
  <c r="H180" i="9"/>
  <c r="F180" i="9"/>
  <c r="J850" i="11"/>
  <c r="I850" i="11"/>
  <c r="Q850" i="11"/>
  <c r="S850" i="11"/>
  <c r="X850" i="11"/>
  <c r="G180" i="9"/>
  <c r="O850" i="11"/>
  <c r="M850" i="11"/>
  <c r="L850" i="11"/>
  <c r="P850" i="11"/>
  <c r="Y850" i="11"/>
  <c r="E181" i="9"/>
  <c r="N181" i="9" s="1"/>
  <c r="H850" i="11"/>
  <c r="K850" i="11"/>
  <c r="R850" i="11"/>
  <c r="V850" i="11"/>
  <c r="W850" i="11"/>
  <c r="E851" i="11"/>
  <c r="F851" i="11" s="1"/>
  <c r="W851" i="11" s="1"/>
  <c r="G850" i="11"/>
  <c r="N850" i="11"/>
  <c r="T850" i="11"/>
  <c r="U850" i="11"/>
  <c r="G175" i="14"/>
  <c r="K174" i="14"/>
  <c r="F181" i="14"/>
  <c r="O165" i="14"/>
  <c r="Q164" i="14"/>
  <c r="S164" i="14" s="1"/>
  <c r="K176" i="9"/>
  <c r="S176" i="9" s="1"/>
  <c r="O181" i="9" l="1"/>
  <c r="Q180" i="9"/>
  <c r="G181" i="9"/>
  <c r="H181" i="9"/>
  <c r="P181" i="9"/>
  <c r="Q181" i="9" s="1"/>
  <c r="F181" i="9"/>
  <c r="I181" i="9"/>
  <c r="G851" i="11"/>
  <c r="Q851" i="11"/>
  <c r="R851" i="11"/>
  <c r="U851" i="11"/>
  <c r="Z851" i="11"/>
  <c r="E852" i="11"/>
  <c r="F852" i="11" s="1"/>
  <c r="W852" i="11" s="1"/>
  <c r="H851" i="11"/>
  <c r="K851" i="11"/>
  <c r="O851" i="11"/>
  <c r="P851" i="11"/>
  <c r="Y851" i="11"/>
  <c r="J851" i="11"/>
  <c r="I851" i="11"/>
  <c r="L851" i="11"/>
  <c r="S851" i="11"/>
  <c r="X851" i="11"/>
  <c r="M851" i="11"/>
  <c r="N851" i="11"/>
  <c r="T851" i="11"/>
  <c r="V851" i="11"/>
  <c r="E182" i="9"/>
  <c r="N182" i="9" s="1"/>
  <c r="I182" i="9"/>
  <c r="G176" i="14"/>
  <c r="K175" i="14"/>
  <c r="F182" i="14"/>
  <c r="O166" i="14"/>
  <c r="Q165" i="14"/>
  <c r="S165" i="14" s="1"/>
  <c r="K177" i="9"/>
  <c r="S177" i="9" s="1"/>
  <c r="G182" i="9" l="1"/>
  <c r="H182" i="9"/>
  <c r="F182" i="9"/>
  <c r="G852" i="11"/>
  <c r="R852" i="11"/>
  <c r="E183" i="9"/>
  <c r="P183" i="9" s="1"/>
  <c r="M852" i="11"/>
  <c r="N852" i="11"/>
  <c r="P852" i="11"/>
  <c r="U852" i="11"/>
  <c r="Z852" i="11"/>
  <c r="O182" i="9"/>
  <c r="J852" i="11"/>
  <c r="I852" i="11"/>
  <c r="L852" i="11"/>
  <c r="T852" i="11"/>
  <c r="Y852" i="11"/>
  <c r="P182" i="9"/>
  <c r="E853" i="11"/>
  <c r="F853" i="11" s="1"/>
  <c r="Z853" i="11" s="1"/>
  <c r="H852" i="11"/>
  <c r="K852" i="11"/>
  <c r="Q852" i="11"/>
  <c r="S852" i="11"/>
  <c r="X852" i="11"/>
  <c r="O852" i="11"/>
  <c r="V852" i="11"/>
  <c r="H183" i="9"/>
  <c r="G177" i="14"/>
  <c r="K176" i="14"/>
  <c r="F183" i="14"/>
  <c r="O167" i="14"/>
  <c r="Q166" i="14"/>
  <c r="S166" i="14" s="1"/>
  <c r="K178" i="9"/>
  <c r="S178" i="9" s="1"/>
  <c r="I183" i="9" l="1"/>
  <c r="O183" i="9"/>
  <c r="N183" i="9"/>
  <c r="F183" i="9"/>
  <c r="Q182" i="9"/>
  <c r="J853" i="11"/>
  <c r="K853" i="11"/>
  <c r="O853" i="11"/>
  <c r="P853" i="11"/>
  <c r="Y853" i="11"/>
  <c r="H853" i="11"/>
  <c r="I853" i="11"/>
  <c r="L853" i="11"/>
  <c r="S853" i="11"/>
  <c r="X853" i="11"/>
  <c r="E184" i="9"/>
  <c r="P184" i="9" s="1"/>
  <c r="E854" i="11"/>
  <c r="F854" i="11" s="1"/>
  <c r="X854" i="11" s="1"/>
  <c r="M853" i="11"/>
  <c r="N853" i="11"/>
  <c r="R853" i="11"/>
  <c r="V853" i="11"/>
  <c r="W853" i="11"/>
  <c r="G853" i="11"/>
  <c r="Q853" i="11"/>
  <c r="T853" i="11"/>
  <c r="U853" i="11"/>
  <c r="G183" i="9"/>
  <c r="N184" i="9"/>
  <c r="H184" i="9"/>
  <c r="O184" i="9"/>
  <c r="G184" i="9"/>
  <c r="G178" i="14"/>
  <c r="K177" i="14"/>
  <c r="F184" i="14"/>
  <c r="O168" i="14"/>
  <c r="Q167" i="14"/>
  <c r="S167" i="14" s="1"/>
  <c r="K179" i="9"/>
  <c r="S179" i="9" s="1"/>
  <c r="Q183" i="9" l="1"/>
  <c r="Q184" i="9"/>
  <c r="I184" i="9"/>
  <c r="F184" i="9"/>
  <c r="G854" i="11"/>
  <c r="K854" i="11"/>
  <c r="R854" i="11"/>
  <c r="V854" i="11"/>
  <c r="W854" i="11"/>
  <c r="E185" i="9"/>
  <c r="O185" i="9" s="1"/>
  <c r="M854" i="11"/>
  <c r="N854" i="11"/>
  <c r="T854" i="11"/>
  <c r="U854" i="11"/>
  <c r="Z854" i="11"/>
  <c r="E855" i="11"/>
  <c r="F855" i="11" s="1"/>
  <c r="Z855" i="11" s="1"/>
  <c r="J854" i="11"/>
  <c r="O854" i="11"/>
  <c r="L854" i="11"/>
  <c r="P854" i="11"/>
  <c r="Y854" i="11"/>
  <c r="H854" i="11"/>
  <c r="I854" i="11"/>
  <c r="Q854" i="11"/>
  <c r="S854" i="11"/>
  <c r="P185" i="9"/>
  <c r="G179" i="14"/>
  <c r="K178" i="14"/>
  <c r="F185" i="14"/>
  <c r="O169" i="14"/>
  <c r="Q168" i="14"/>
  <c r="S168" i="14" s="1"/>
  <c r="K180" i="9"/>
  <c r="S180" i="9" s="1"/>
  <c r="N185" i="9" l="1"/>
  <c r="Q185" i="9" s="1"/>
  <c r="F185" i="9"/>
  <c r="G185" i="9"/>
  <c r="H185" i="9"/>
  <c r="I185" i="9"/>
  <c r="J855" i="11"/>
  <c r="K855" i="11"/>
  <c r="O855" i="11"/>
  <c r="P855" i="11"/>
  <c r="Y855" i="11"/>
  <c r="H855" i="11"/>
  <c r="I855" i="11"/>
  <c r="T855" i="11"/>
  <c r="S855" i="11"/>
  <c r="X855" i="11"/>
  <c r="M855" i="11"/>
  <c r="N855" i="11"/>
  <c r="L855" i="11"/>
  <c r="V855" i="11"/>
  <c r="W855" i="11"/>
  <c r="E186" i="9"/>
  <c r="N186" i="9" s="1"/>
  <c r="G855" i="11"/>
  <c r="Q855" i="11"/>
  <c r="R855" i="11"/>
  <c r="U855" i="11"/>
  <c r="E856" i="11"/>
  <c r="F856" i="11" s="1"/>
  <c r="X856" i="11" s="1"/>
  <c r="G180" i="14"/>
  <c r="K179" i="14"/>
  <c r="F186" i="14"/>
  <c r="O170" i="14"/>
  <c r="Q169" i="14"/>
  <c r="S169" i="14" s="1"/>
  <c r="K181" i="9"/>
  <c r="S181" i="9" s="1"/>
  <c r="G186" i="9" l="1"/>
  <c r="O186" i="9"/>
  <c r="F186" i="9"/>
  <c r="P186" i="9"/>
  <c r="I186" i="9"/>
  <c r="H186" i="9"/>
  <c r="G856" i="11"/>
  <c r="K856" i="11"/>
  <c r="R856" i="11"/>
  <c r="V856" i="11"/>
  <c r="W856" i="11"/>
  <c r="E187" i="9"/>
  <c r="P187" i="9" s="1"/>
  <c r="O856" i="11"/>
  <c r="N856" i="11"/>
  <c r="P856" i="11"/>
  <c r="U856" i="11"/>
  <c r="Z856" i="11"/>
  <c r="J856" i="11"/>
  <c r="M856" i="11"/>
  <c r="L856" i="11"/>
  <c r="T856" i="11"/>
  <c r="Y856" i="11"/>
  <c r="E857" i="11"/>
  <c r="F857" i="11" s="1"/>
  <c r="Y857" i="11" s="1"/>
  <c r="H856" i="11"/>
  <c r="I856" i="11"/>
  <c r="Q856" i="11"/>
  <c r="S856" i="11"/>
  <c r="G187" i="9"/>
  <c r="G181" i="14"/>
  <c r="K180" i="14"/>
  <c r="F187" i="14"/>
  <c r="O171" i="14"/>
  <c r="Q170" i="14"/>
  <c r="S170" i="14" s="1"/>
  <c r="K182" i="9"/>
  <c r="S182" i="9" s="1"/>
  <c r="H187" i="9" l="1"/>
  <c r="Q186" i="9"/>
  <c r="F187" i="9"/>
  <c r="O187" i="9"/>
  <c r="N187" i="9"/>
  <c r="I187" i="9"/>
  <c r="E858" i="11"/>
  <c r="F858" i="11" s="1"/>
  <c r="Z858" i="11" s="1"/>
  <c r="J857" i="11"/>
  <c r="N857" i="11"/>
  <c r="R857" i="11"/>
  <c r="V857" i="11"/>
  <c r="W857" i="11"/>
  <c r="G857" i="11"/>
  <c r="Q857" i="11"/>
  <c r="T857" i="11"/>
  <c r="U857" i="11"/>
  <c r="Z857" i="11"/>
  <c r="H857" i="11"/>
  <c r="I857" i="11"/>
  <c r="L857" i="11"/>
  <c r="S857" i="11"/>
  <c r="X857" i="11"/>
  <c r="M857" i="11"/>
  <c r="K857" i="11"/>
  <c r="O857" i="11"/>
  <c r="P857" i="11"/>
  <c r="E188" i="9"/>
  <c r="P188" i="9" s="1"/>
  <c r="G182" i="14"/>
  <c r="K181" i="14"/>
  <c r="F188" i="14"/>
  <c r="O172" i="14"/>
  <c r="Q171" i="14"/>
  <c r="S171" i="14" s="1"/>
  <c r="K183" i="9"/>
  <c r="S183" i="9" s="1"/>
  <c r="Q187" i="9" l="1"/>
  <c r="H188" i="9"/>
  <c r="O188" i="9"/>
  <c r="N188" i="9"/>
  <c r="J858" i="11"/>
  <c r="M858" i="11"/>
  <c r="L858" i="11"/>
  <c r="P858" i="11"/>
  <c r="Y858" i="11"/>
  <c r="F188" i="9"/>
  <c r="H858" i="11"/>
  <c r="I858" i="11"/>
  <c r="Q858" i="11"/>
  <c r="S858" i="11"/>
  <c r="X858" i="11"/>
  <c r="I188" i="9"/>
  <c r="E189" i="9"/>
  <c r="O189" i="9" s="1"/>
  <c r="O858" i="11"/>
  <c r="K858" i="11"/>
  <c r="R858" i="11"/>
  <c r="V858" i="11"/>
  <c r="W858" i="11"/>
  <c r="E859" i="11"/>
  <c r="F859" i="11" s="1"/>
  <c r="Z859" i="11" s="1"/>
  <c r="G858" i="11"/>
  <c r="N858" i="11"/>
  <c r="T858" i="11"/>
  <c r="U858" i="11"/>
  <c r="G188" i="9"/>
  <c r="P189" i="9"/>
  <c r="G183" i="14"/>
  <c r="K182" i="14"/>
  <c r="F189" i="14"/>
  <c r="O173" i="14"/>
  <c r="Q172" i="14"/>
  <c r="S172" i="14" s="1"/>
  <c r="K184" i="9"/>
  <c r="S184" i="9" s="1"/>
  <c r="Q188" i="9" l="1"/>
  <c r="I189" i="9"/>
  <c r="N189" i="9"/>
  <c r="Q189" i="9" s="1"/>
  <c r="H189" i="9"/>
  <c r="G189" i="9"/>
  <c r="F189" i="9"/>
  <c r="M859" i="11"/>
  <c r="N859" i="11"/>
  <c r="L859" i="11"/>
  <c r="S859" i="11"/>
  <c r="W859" i="11"/>
  <c r="H859" i="11"/>
  <c r="K859" i="11"/>
  <c r="T859" i="11"/>
  <c r="P859" i="11"/>
  <c r="U859" i="11"/>
  <c r="J859" i="11"/>
  <c r="I859" i="11"/>
  <c r="O859" i="11"/>
  <c r="Y859" i="11"/>
  <c r="X859" i="11"/>
  <c r="E190" i="9"/>
  <c r="O190" i="9" s="1"/>
  <c r="G859" i="11"/>
  <c r="Q859" i="11"/>
  <c r="R859" i="11"/>
  <c r="V859" i="11"/>
  <c r="E860" i="11"/>
  <c r="F860" i="11" s="1"/>
  <c r="Z860" i="11" s="1"/>
  <c r="G184" i="14"/>
  <c r="K183" i="14"/>
  <c r="F190" i="14"/>
  <c r="O174" i="14"/>
  <c r="Q173" i="14"/>
  <c r="S173" i="14" s="1"/>
  <c r="K185" i="9"/>
  <c r="S185" i="9" s="1"/>
  <c r="F190" i="9" l="1"/>
  <c r="I190" i="9"/>
  <c r="G190" i="9"/>
  <c r="H190" i="9"/>
  <c r="E861" i="11"/>
  <c r="F861" i="11" s="1"/>
  <c r="X861" i="11" s="1"/>
  <c r="H860" i="11"/>
  <c r="K860" i="11"/>
  <c r="Q860" i="11"/>
  <c r="S860" i="11"/>
  <c r="X860" i="11"/>
  <c r="G860" i="11"/>
  <c r="O860" i="11"/>
  <c r="R860" i="11"/>
  <c r="V860" i="11"/>
  <c r="W860" i="11"/>
  <c r="N190" i="9"/>
  <c r="P190" i="9"/>
  <c r="J860" i="11"/>
  <c r="I860" i="11"/>
  <c r="L860" i="11"/>
  <c r="T860" i="11"/>
  <c r="Y860" i="11"/>
  <c r="E191" i="9"/>
  <c r="O191" i="9" s="1"/>
  <c r="M860" i="11"/>
  <c r="N860" i="11"/>
  <c r="P860" i="11"/>
  <c r="U860" i="11"/>
  <c r="G185" i="14"/>
  <c r="K184" i="14"/>
  <c r="F191" i="14"/>
  <c r="O175" i="14"/>
  <c r="Q174" i="14"/>
  <c r="S174" i="14" s="1"/>
  <c r="K186" i="9"/>
  <c r="S186" i="9" s="1"/>
  <c r="Q190" i="9" l="1"/>
  <c r="G191" i="9"/>
  <c r="P191" i="9"/>
  <c r="I191" i="9"/>
  <c r="E862" i="11"/>
  <c r="F862" i="11" s="1"/>
  <c r="Y862" i="11" s="1"/>
  <c r="G861" i="11"/>
  <c r="Q861" i="11"/>
  <c r="T861" i="11"/>
  <c r="U861" i="11"/>
  <c r="Z861" i="11"/>
  <c r="H191" i="9"/>
  <c r="M861" i="11"/>
  <c r="N861" i="11"/>
  <c r="R861" i="11"/>
  <c r="V861" i="11"/>
  <c r="W861" i="11"/>
  <c r="J861" i="11"/>
  <c r="K861" i="11"/>
  <c r="O861" i="11"/>
  <c r="P861" i="11"/>
  <c r="Y861" i="11"/>
  <c r="E192" i="9"/>
  <c r="F192" i="9" s="1"/>
  <c r="H861" i="11"/>
  <c r="I861" i="11"/>
  <c r="L861" i="11"/>
  <c r="S861" i="11"/>
  <c r="N191" i="9"/>
  <c r="Q191" i="9" s="1"/>
  <c r="F191" i="9"/>
  <c r="G192" i="9"/>
  <c r="I192" i="9"/>
  <c r="G186" i="14"/>
  <c r="K185" i="14"/>
  <c r="F192" i="14"/>
  <c r="O176" i="14"/>
  <c r="Q175" i="14"/>
  <c r="S175" i="14" s="1"/>
  <c r="K187" i="9"/>
  <c r="S187" i="9" s="1"/>
  <c r="H192" i="9" l="1"/>
  <c r="P192" i="9"/>
  <c r="G862" i="11"/>
  <c r="K862" i="11"/>
  <c r="R862" i="11"/>
  <c r="V862" i="11"/>
  <c r="W862" i="11"/>
  <c r="E863" i="11"/>
  <c r="F863" i="11" s="1"/>
  <c r="Z863" i="11" s="1"/>
  <c r="E193" i="9"/>
  <c r="O193" i="9" s="1"/>
  <c r="M862" i="11"/>
  <c r="N862" i="11"/>
  <c r="T862" i="11"/>
  <c r="U862" i="11"/>
  <c r="Z862" i="11"/>
  <c r="H862" i="11"/>
  <c r="I862" i="11"/>
  <c r="Q862" i="11"/>
  <c r="S862" i="11"/>
  <c r="X862" i="11"/>
  <c r="J862" i="11"/>
  <c r="O862" i="11"/>
  <c r="L862" i="11"/>
  <c r="P862" i="11"/>
  <c r="O192" i="9"/>
  <c r="N192" i="9"/>
  <c r="G187" i="14"/>
  <c r="K186" i="14"/>
  <c r="F193" i="14"/>
  <c r="O177" i="14"/>
  <c r="Q176" i="14"/>
  <c r="S176" i="14" s="1"/>
  <c r="K188" i="9"/>
  <c r="S188" i="9" s="1"/>
  <c r="G193" i="9" l="1"/>
  <c r="H193" i="9"/>
  <c r="I193" i="9"/>
  <c r="F193" i="9"/>
  <c r="P193" i="9"/>
  <c r="N193" i="9"/>
  <c r="Q192" i="9"/>
  <c r="M863" i="11"/>
  <c r="K863" i="11"/>
  <c r="O863" i="11"/>
  <c r="S863" i="11"/>
  <c r="X863" i="11"/>
  <c r="H863" i="11"/>
  <c r="G863" i="11"/>
  <c r="Q863" i="11"/>
  <c r="P863" i="11"/>
  <c r="Y863" i="11"/>
  <c r="E194" i="9"/>
  <c r="P194" i="9" s="1"/>
  <c r="E864" i="11"/>
  <c r="F864" i="11" s="1"/>
  <c r="X864" i="11" s="1"/>
  <c r="J863" i="11"/>
  <c r="I863" i="11"/>
  <c r="L863" i="11"/>
  <c r="V863" i="11"/>
  <c r="W863" i="11"/>
  <c r="T863" i="11"/>
  <c r="N863" i="11"/>
  <c r="R863" i="11"/>
  <c r="U863" i="11"/>
  <c r="G188" i="14"/>
  <c r="K187" i="14"/>
  <c r="F194" i="14"/>
  <c r="O178" i="14"/>
  <c r="Q177" i="14"/>
  <c r="S177" i="14" s="1"/>
  <c r="K189" i="9"/>
  <c r="S189" i="9" s="1"/>
  <c r="N194" i="9" l="1"/>
  <c r="F194" i="9"/>
  <c r="Q193" i="9"/>
  <c r="H194" i="9"/>
  <c r="G194" i="9"/>
  <c r="O194" i="9"/>
  <c r="G864" i="11"/>
  <c r="K864" i="11"/>
  <c r="L864" i="11"/>
  <c r="V864" i="11"/>
  <c r="W864" i="11"/>
  <c r="O864" i="11"/>
  <c r="N864" i="11"/>
  <c r="P864" i="11"/>
  <c r="U864" i="11"/>
  <c r="Z864" i="11"/>
  <c r="E865" i="11"/>
  <c r="F865" i="11" s="1"/>
  <c r="W865" i="11" s="1"/>
  <c r="J864" i="11"/>
  <c r="M864" i="11"/>
  <c r="R864" i="11"/>
  <c r="T864" i="11"/>
  <c r="Y864" i="11"/>
  <c r="H864" i="11"/>
  <c r="I864" i="11"/>
  <c r="Q864" i="11"/>
  <c r="S864" i="11"/>
  <c r="E195" i="9"/>
  <c r="G195" i="9" s="1"/>
  <c r="I194" i="9"/>
  <c r="G189" i="14"/>
  <c r="K188" i="14"/>
  <c r="F195" i="14"/>
  <c r="O179" i="14"/>
  <c r="Q178" i="14"/>
  <c r="S178" i="14" s="1"/>
  <c r="K190" i="9"/>
  <c r="S190" i="9" s="1"/>
  <c r="Q194" i="9" l="1"/>
  <c r="N195" i="9"/>
  <c r="M865" i="11"/>
  <c r="G865" i="11"/>
  <c r="R865" i="11"/>
  <c r="T865" i="11"/>
  <c r="Y865" i="11"/>
  <c r="E196" i="9"/>
  <c r="O196" i="9" s="1"/>
  <c r="J865" i="11"/>
  <c r="N865" i="11"/>
  <c r="P865" i="11"/>
  <c r="U865" i="11"/>
  <c r="Z865" i="11"/>
  <c r="F195" i="9"/>
  <c r="E866" i="11"/>
  <c r="F866" i="11" s="1"/>
  <c r="Y866" i="11" s="1"/>
  <c r="H865" i="11"/>
  <c r="K865" i="11"/>
  <c r="Q865" i="11"/>
  <c r="S865" i="11"/>
  <c r="X865" i="11"/>
  <c r="O865" i="11"/>
  <c r="I865" i="11"/>
  <c r="L865" i="11"/>
  <c r="V865" i="11"/>
  <c r="O195" i="9"/>
  <c r="H195" i="9"/>
  <c r="P195" i="9"/>
  <c r="I195" i="9"/>
  <c r="G190" i="14"/>
  <c r="K189" i="14"/>
  <c r="F196" i="14"/>
  <c r="O180" i="14"/>
  <c r="Q179" i="14"/>
  <c r="S179" i="14" s="1"/>
  <c r="K191" i="9"/>
  <c r="S191" i="9" s="1"/>
  <c r="P196" i="9" l="1"/>
  <c r="I196" i="9"/>
  <c r="G196" i="9"/>
  <c r="Q195" i="9"/>
  <c r="N196" i="9"/>
  <c r="F196" i="9"/>
  <c r="H196" i="9"/>
  <c r="G866" i="11"/>
  <c r="O866" i="11"/>
  <c r="L866" i="11"/>
  <c r="V866" i="11"/>
  <c r="W866" i="11"/>
  <c r="E867" i="11"/>
  <c r="F867" i="11" s="1"/>
  <c r="X867" i="11" s="1"/>
  <c r="H866" i="11"/>
  <c r="K866" i="11"/>
  <c r="Q866" i="11"/>
  <c r="S866" i="11"/>
  <c r="X866" i="11"/>
  <c r="E197" i="9"/>
  <c r="P197" i="9" s="1"/>
  <c r="M866" i="11"/>
  <c r="N866" i="11"/>
  <c r="P866" i="11"/>
  <c r="U866" i="11"/>
  <c r="Z866" i="11"/>
  <c r="J866" i="11"/>
  <c r="I866" i="11"/>
  <c r="R866" i="11"/>
  <c r="T866" i="11"/>
  <c r="G191" i="14"/>
  <c r="K190" i="14"/>
  <c r="F197" i="14"/>
  <c r="O181" i="14"/>
  <c r="Q180" i="14"/>
  <c r="S180" i="14" s="1"/>
  <c r="K192" i="9"/>
  <c r="S192" i="9" s="1"/>
  <c r="Q196" i="9" l="1"/>
  <c r="N197" i="9"/>
  <c r="I197" i="9"/>
  <c r="H197" i="9"/>
  <c r="O197" i="9"/>
  <c r="F197" i="9"/>
  <c r="G867" i="11"/>
  <c r="N867" i="11"/>
  <c r="P867" i="11"/>
  <c r="U867" i="11"/>
  <c r="Z867" i="11"/>
  <c r="J867" i="11"/>
  <c r="K867" i="11"/>
  <c r="R867" i="11"/>
  <c r="T867" i="11"/>
  <c r="Y867" i="11"/>
  <c r="M867" i="11"/>
  <c r="I867" i="11"/>
  <c r="L867" i="11"/>
  <c r="V867" i="11"/>
  <c r="W867" i="11"/>
  <c r="E198" i="9"/>
  <c r="N198" i="9" s="1"/>
  <c r="E868" i="11"/>
  <c r="F868" i="11" s="1"/>
  <c r="Z868" i="11" s="1"/>
  <c r="H867" i="11"/>
  <c r="O867" i="11"/>
  <c r="Q867" i="11"/>
  <c r="S867" i="11"/>
  <c r="G197" i="9"/>
  <c r="G192" i="14"/>
  <c r="K191" i="14"/>
  <c r="F198" i="14"/>
  <c r="O182" i="14"/>
  <c r="Q181" i="14"/>
  <c r="S181" i="14" s="1"/>
  <c r="K193" i="9"/>
  <c r="S193" i="9" s="1"/>
  <c r="Q197" i="9" l="1"/>
  <c r="F198" i="9"/>
  <c r="O198" i="9"/>
  <c r="G198" i="9"/>
  <c r="P198" i="9"/>
  <c r="H198" i="9"/>
  <c r="H868" i="11"/>
  <c r="I868" i="11"/>
  <c r="Q868" i="11"/>
  <c r="S868" i="11"/>
  <c r="X868" i="11"/>
  <c r="J868" i="11"/>
  <c r="M868" i="11"/>
  <c r="R868" i="11"/>
  <c r="T868" i="11"/>
  <c r="Y868" i="11"/>
  <c r="E199" i="9"/>
  <c r="P199" i="9" s="1"/>
  <c r="G868" i="11"/>
  <c r="K868" i="11"/>
  <c r="L868" i="11"/>
  <c r="V868" i="11"/>
  <c r="W868" i="11"/>
  <c r="E869" i="11"/>
  <c r="F869" i="11" s="1"/>
  <c r="X869" i="11" s="1"/>
  <c r="O868" i="11"/>
  <c r="N868" i="11"/>
  <c r="P868" i="11"/>
  <c r="U868" i="11"/>
  <c r="I198" i="9"/>
  <c r="F199" i="9"/>
  <c r="G193" i="14"/>
  <c r="K192" i="14"/>
  <c r="F199" i="14"/>
  <c r="O183" i="14"/>
  <c r="Q182" i="14"/>
  <c r="S182" i="14" s="1"/>
  <c r="K194" i="9"/>
  <c r="S194" i="9" s="1"/>
  <c r="H199" i="9" l="1"/>
  <c r="I199" i="9"/>
  <c r="Q198" i="9"/>
  <c r="G199" i="9"/>
  <c r="N199" i="9"/>
  <c r="O199" i="9"/>
  <c r="M869" i="11"/>
  <c r="N869" i="11"/>
  <c r="P869" i="11"/>
  <c r="U869" i="11"/>
  <c r="Z869" i="11"/>
  <c r="E870" i="11"/>
  <c r="F870" i="11" s="1"/>
  <c r="Y870" i="11" s="1"/>
  <c r="H869" i="11"/>
  <c r="G869" i="11"/>
  <c r="R869" i="11"/>
  <c r="T869" i="11"/>
  <c r="Y869" i="11"/>
  <c r="J869" i="11"/>
  <c r="I869" i="11"/>
  <c r="L869" i="11"/>
  <c r="V869" i="11"/>
  <c r="W869" i="11"/>
  <c r="O869" i="11"/>
  <c r="K869" i="11"/>
  <c r="Q869" i="11"/>
  <c r="S869" i="11"/>
  <c r="E200" i="9"/>
  <c r="H200" i="9" s="1"/>
  <c r="N200" i="9"/>
  <c r="G194" i="14"/>
  <c r="K193" i="14"/>
  <c r="F200" i="14"/>
  <c r="O184" i="14"/>
  <c r="Q183" i="14"/>
  <c r="S183" i="14" s="1"/>
  <c r="K195" i="9"/>
  <c r="S195" i="9" s="1"/>
  <c r="O200" i="9" l="1"/>
  <c r="F200" i="9"/>
  <c r="P200" i="9"/>
  <c r="G200" i="9"/>
  <c r="I200" i="9"/>
  <c r="Q199" i="9"/>
  <c r="E871" i="11"/>
  <c r="F871" i="11" s="1"/>
  <c r="Y871" i="11" s="1"/>
  <c r="H870" i="11"/>
  <c r="K870" i="11"/>
  <c r="Q870" i="11"/>
  <c r="S870" i="11"/>
  <c r="X870" i="11"/>
  <c r="G870" i="11"/>
  <c r="O870" i="11"/>
  <c r="L870" i="11"/>
  <c r="V870" i="11"/>
  <c r="W870" i="11"/>
  <c r="M870" i="11"/>
  <c r="N870" i="11"/>
  <c r="P870" i="11"/>
  <c r="U870" i="11"/>
  <c r="Z870" i="11"/>
  <c r="J870" i="11"/>
  <c r="I870" i="11"/>
  <c r="R870" i="11"/>
  <c r="T870" i="11"/>
  <c r="E201" i="9"/>
  <c r="P201" i="9" s="1"/>
  <c r="G195" i="14"/>
  <c r="K194" i="14"/>
  <c r="F201" i="14"/>
  <c r="O185" i="14"/>
  <c r="Q184" i="14"/>
  <c r="S184" i="14" s="1"/>
  <c r="K196" i="9"/>
  <c r="S196" i="9" s="1"/>
  <c r="Q200" i="9" l="1"/>
  <c r="O201" i="9"/>
  <c r="I201" i="9"/>
  <c r="E872" i="11"/>
  <c r="F872" i="11" s="1"/>
  <c r="Y872" i="11" s="1"/>
  <c r="G201" i="9"/>
  <c r="G871" i="11"/>
  <c r="N871" i="11"/>
  <c r="L871" i="11"/>
  <c r="U871" i="11"/>
  <c r="Z871" i="11"/>
  <c r="N201" i="9"/>
  <c r="H871" i="11"/>
  <c r="O871" i="11"/>
  <c r="Q871" i="11"/>
  <c r="S871" i="11"/>
  <c r="X871" i="11"/>
  <c r="M871" i="11"/>
  <c r="I871" i="11"/>
  <c r="T871" i="11"/>
  <c r="V871" i="11"/>
  <c r="W871" i="11"/>
  <c r="J871" i="11"/>
  <c r="K871" i="11"/>
  <c r="R871" i="11"/>
  <c r="P871" i="11"/>
  <c r="E202" i="9"/>
  <c r="N202" i="9" s="1"/>
  <c r="H201" i="9"/>
  <c r="F201" i="9"/>
  <c r="G196" i="14"/>
  <c r="K195" i="14"/>
  <c r="F202" i="14"/>
  <c r="O186" i="14"/>
  <c r="Q185" i="14"/>
  <c r="S185" i="14" s="1"/>
  <c r="K197" i="9"/>
  <c r="S197" i="9" s="1"/>
  <c r="G202" i="9" l="1"/>
  <c r="H202" i="9"/>
  <c r="F202" i="9"/>
  <c r="P202" i="9"/>
  <c r="Q201" i="9"/>
  <c r="O202" i="9"/>
  <c r="I202" i="9"/>
  <c r="E873" i="11"/>
  <c r="F873" i="11" s="1"/>
  <c r="Z873" i="11" s="1"/>
  <c r="G872" i="11"/>
  <c r="K872" i="11"/>
  <c r="L872" i="11"/>
  <c r="V872" i="11"/>
  <c r="W872" i="11"/>
  <c r="O872" i="11"/>
  <c r="N872" i="11"/>
  <c r="P872" i="11"/>
  <c r="U872" i="11"/>
  <c r="Z872" i="11"/>
  <c r="H872" i="11"/>
  <c r="I872" i="11"/>
  <c r="Q872" i="11"/>
  <c r="S872" i="11"/>
  <c r="X872" i="11"/>
  <c r="J872" i="11"/>
  <c r="M872" i="11"/>
  <c r="R872" i="11"/>
  <c r="T872" i="11"/>
  <c r="E203" i="9"/>
  <c r="P203" i="9" s="1"/>
  <c r="G197" i="14"/>
  <c r="K196" i="14"/>
  <c r="F203" i="14"/>
  <c r="O187" i="14"/>
  <c r="Q186" i="14"/>
  <c r="S186" i="14" s="1"/>
  <c r="K198" i="9"/>
  <c r="S198" i="9" s="1"/>
  <c r="Q202" i="9" l="1"/>
  <c r="N203" i="9"/>
  <c r="M873" i="11"/>
  <c r="G873" i="11"/>
  <c r="R873" i="11"/>
  <c r="T873" i="11"/>
  <c r="Y873" i="11"/>
  <c r="O873" i="11"/>
  <c r="K873" i="11"/>
  <c r="Q873" i="11"/>
  <c r="S873" i="11"/>
  <c r="X873" i="11"/>
  <c r="E204" i="9"/>
  <c r="O204" i="9" s="1"/>
  <c r="H873" i="11"/>
  <c r="I873" i="11"/>
  <c r="L873" i="11"/>
  <c r="V873" i="11"/>
  <c r="W873" i="11"/>
  <c r="H203" i="9"/>
  <c r="I203" i="9"/>
  <c r="J873" i="11"/>
  <c r="N873" i="11"/>
  <c r="P873" i="11"/>
  <c r="U873" i="11"/>
  <c r="O203" i="9"/>
  <c r="E874" i="11"/>
  <c r="F874" i="11" s="1"/>
  <c r="X874" i="11" s="1"/>
  <c r="F203" i="9"/>
  <c r="G203" i="9"/>
  <c r="P204" i="9"/>
  <c r="H204" i="9"/>
  <c r="G198" i="14"/>
  <c r="K197" i="14"/>
  <c r="F204" i="14"/>
  <c r="O188" i="14"/>
  <c r="Q187" i="14"/>
  <c r="S187" i="14" s="1"/>
  <c r="K199" i="9"/>
  <c r="S199" i="9" s="1"/>
  <c r="Q203" i="9" l="1"/>
  <c r="F204" i="9"/>
  <c r="N204" i="9"/>
  <c r="Q204" i="9" s="1"/>
  <c r="G204" i="9"/>
  <c r="G874" i="11"/>
  <c r="O874" i="11"/>
  <c r="L874" i="11"/>
  <c r="V874" i="11"/>
  <c r="W874" i="11"/>
  <c r="E205" i="9"/>
  <c r="N205" i="9" s="1"/>
  <c r="M874" i="11"/>
  <c r="N874" i="11"/>
  <c r="P874" i="11"/>
  <c r="U874" i="11"/>
  <c r="Z874" i="11"/>
  <c r="E875" i="11"/>
  <c r="F875" i="11" s="1"/>
  <c r="X875" i="11" s="1"/>
  <c r="I204" i="9"/>
  <c r="J874" i="11"/>
  <c r="I874" i="11"/>
  <c r="R874" i="11"/>
  <c r="T874" i="11"/>
  <c r="Y874" i="11"/>
  <c r="H874" i="11"/>
  <c r="K874" i="11"/>
  <c r="Q874" i="11"/>
  <c r="S874" i="11"/>
  <c r="G199" i="14"/>
  <c r="K198" i="14"/>
  <c r="F205" i="14"/>
  <c r="O189" i="14"/>
  <c r="Q188" i="14"/>
  <c r="S188" i="14" s="1"/>
  <c r="K200" i="9"/>
  <c r="S200" i="9" s="1"/>
  <c r="O205" i="9" l="1"/>
  <c r="F205" i="9"/>
  <c r="I205" i="9"/>
  <c r="H205" i="9"/>
  <c r="P205" i="9"/>
  <c r="G205" i="9"/>
  <c r="M875" i="11"/>
  <c r="I875" i="11"/>
  <c r="Q875" i="11"/>
  <c r="V875" i="11"/>
  <c r="W875" i="11"/>
  <c r="E206" i="9"/>
  <c r="F206" i="9" s="1"/>
  <c r="G875" i="11"/>
  <c r="Z875" i="11"/>
  <c r="E876" i="11"/>
  <c r="F876" i="11" s="1"/>
  <c r="X876" i="11" s="1"/>
  <c r="N875" i="11"/>
  <c r="L875" i="11"/>
  <c r="U875" i="11"/>
  <c r="H875" i="11"/>
  <c r="K875" i="11"/>
  <c r="R875" i="11"/>
  <c r="P875" i="11"/>
  <c r="Y875" i="11"/>
  <c r="J875" i="11"/>
  <c r="O875" i="11"/>
  <c r="T875" i="11"/>
  <c r="S875" i="11"/>
  <c r="G200" i="14"/>
  <c r="K199" i="14"/>
  <c r="F206" i="14"/>
  <c r="O190" i="14"/>
  <c r="Q189" i="14"/>
  <c r="S189" i="14" s="1"/>
  <c r="K201" i="9"/>
  <c r="S201" i="9" s="1"/>
  <c r="Q205" i="9" l="1"/>
  <c r="G206" i="9"/>
  <c r="H206" i="9"/>
  <c r="I206" i="9"/>
  <c r="N206" i="9"/>
  <c r="E207" i="9"/>
  <c r="P207" i="9" s="1"/>
  <c r="O876" i="11"/>
  <c r="N876" i="11"/>
  <c r="P876" i="11"/>
  <c r="U876" i="11"/>
  <c r="Z876" i="11"/>
  <c r="E877" i="11"/>
  <c r="F877" i="11" s="1"/>
  <c r="W877" i="11" s="1"/>
  <c r="G876" i="11"/>
  <c r="K876" i="11"/>
  <c r="L876" i="11"/>
  <c r="V876" i="11"/>
  <c r="W876" i="11"/>
  <c r="J876" i="11"/>
  <c r="M876" i="11"/>
  <c r="R876" i="11"/>
  <c r="T876" i="11"/>
  <c r="Y876" i="11"/>
  <c r="H876" i="11"/>
  <c r="I876" i="11"/>
  <c r="Q876" i="11"/>
  <c r="S876" i="11"/>
  <c r="O206" i="9"/>
  <c r="P206" i="9"/>
  <c r="G201" i="14"/>
  <c r="K200" i="14"/>
  <c r="F207" i="14"/>
  <c r="O191" i="14"/>
  <c r="Q190" i="14"/>
  <c r="S190" i="14" s="1"/>
  <c r="K202" i="9"/>
  <c r="S202" i="9" s="1"/>
  <c r="G207" i="9" l="1"/>
  <c r="N207" i="9"/>
  <c r="O207" i="9"/>
  <c r="H207" i="9"/>
  <c r="F207" i="9"/>
  <c r="Q206" i="9"/>
  <c r="H877" i="11"/>
  <c r="G877" i="11"/>
  <c r="R877" i="11"/>
  <c r="T877" i="11"/>
  <c r="Y877" i="11"/>
  <c r="M877" i="11"/>
  <c r="K877" i="11"/>
  <c r="Q877" i="11"/>
  <c r="S877" i="11"/>
  <c r="X877" i="11"/>
  <c r="E208" i="9"/>
  <c r="P208" i="9" s="1"/>
  <c r="O877" i="11"/>
  <c r="N877" i="11"/>
  <c r="P877" i="11"/>
  <c r="U877" i="11"/>
  <c r="Z877" i="11"/>
  <c r="E878" i="11"/>
  <c r="F878" i="11" s="1"/>
  <c r="Y878" i="11" s="1"/>
  <c r="I207" i="9"/>
  <c r="J877" i="11"/>
  <c r="I877" i="11"/>
  <c r="L877" i="11"/>
  <c r="V877" i="11"/>
  <c r="G202" i="14"/>
  <c r="K201" i="14"/>
  <c r="F208" i="14"/>
  <c r="O192" i="14"/>
  <c r="Q191" i="14"/>
  <c r="S191" i="14" s="1"/>
  <c r="K203" i="9"/>
  <c r="S203" i="9" s="1"/>
  <c r="Q207" i="9" l="1"/>
  <c r="H208" i="9"/>
  <c r="F208" i="9"/>
  <c r="G208" i="9"/>
  <c r="M878" i="11"/>
  <c r="N878" i="11"/>
  <c r="P878" i="11"/>
  <c r="U878" i="11"/>
  <c r="Z878" i="11"/>
  <c r="O208" i="9"/>
  <c r="N208" i="9"/>
  <c r="H878" i="11"/>
  <c r="K878" i="11"/>
  <c r="Q878" i="11"/>
  <c r="S878" i="11"/>
  <c r="X878" i="11"/>
  <c r="G878" i="11"/>
  <c r="O878" i="11"/>
  <c r="L878" i="11"/>
  <c r="V878" i="11"/>
  <c r="W878" i="11"/>
  <c r="J878" i="11"/>
  <c r="I878" i="11"/>
  <c r="R878" i="11"/>
  <c r="T878" i="11"/>
  <c r="E209" i="9"/>
  <c r="P209" i="9" s="1"/>
  <c r="E879" i="11"/>
  <c r="F879" i="11" s="1"/>
  <c r="Z879" i="11" s="1"/>
  <c r="I208" i="9"/>
  <c r="G203" i="14"/>
  <c r="K202" i="14"/>
  <c r="F209" i="14"/>
  <c r="O193" i="14"/>
  <c r="Q192" i="14"/>
  <c r="S192" i="14" s="1"/>
  <c r="K204" i="9"/>
  <c r="S204" i="9" s="1"/>
  <c r="O209" i="9" l="1"/>
  <c r="H209" i="9"/>
  <c r="N209" i="9"/>
  <c r="Q209" i="9" s="1"/>
  <c r="F209" i="9"/>
  <c r="G209" i="9"/>
  <c r="E880" i="11"/>
  <c r="F880" i="11" s="1"/>
  <c r="Z880" i="11" s="1"/>
  <c r="I209" i="9"/>
  <c r="M879" i="11"/>
  <c r="I879" i="11"/>
  <c r="Q879" i="11"/>
  <c r="V879" i="11"/>
  <c r="W879" i="11"/>
  <c r="Q208" i="9"/>
  <c r="J879" i="11"/>
  <c r="K879" i="11"/>
  <c r="N879" i="11"/>
  <c r="P879" i="11"/>
  <c r="Y879" i="11"/>
  <c r="H879" i="11"/>
  <c r="O879" i="11"/>
  <c r="R879" i="11"/>
  <c r="S879" i="11"/>
  <c r="X879" i="11"/>
  <c r="E210" i="9"/>
  <c r="H210" i="9" s="1"/>
  <c r="G879" i="11"/>
  <c r="T879" i="11"/>
  <c r="L879" i="11"/>
  <c r="U879" i="11"/>
  <c r="G204" i="14"/>
  <c r="K203" i="14"/>
  <c r="F210" i="14"/>
  <c r="O194" i="14"/>
  <c r="Q193" i="14"/>
  <c r="S193" i="14" s="1"/>
  <c r="K205" i="9"/>
  <c r="S205" i="9" s="1"/>
  <c r="F210" i="9" l="1"/>
  <c r="N210" i="9"/>
  <c r="G880" i="11"/>
  <c r="K880" i="11"/>
  <c r="L880" i="11"/>
  <c r="V880" i="11"/>
  <c r="W880" i="11"/>
  <c r="I210" i="9"/>
  <c r="J880" i="11"/>
  <c r="M880" i="11"/>
  <c r="R880" i="11"/>
  <c r="T880" i="11"/>
  <c r="Y880" i="11"/>
  <c r="H880" i="11"/>
  <c r="I880" i="11"/>
  <c r="Q880" i="11"/>
  <c r="S880" i="11"/>
  <c r="X880" i="11"/>
  <c r="E211" i="9"/>
  <c r="P211" i="9" s="1"/>
  <c r="O880" i="11"/>
  <c r="N880" i="11"/>
  <c r="P880" i="11"/>
  <c r="U880" i="11"/>
  <c r="O210" i="9"/>
  <c r="P210" i="9"/>
  <c r="E881" i="11"/>
  <c r="F881" i="11" s="1"/>
  <c r="Y881" i="11" s="1"/>
  <c r="G210" i="9"/>
  <c r="G205" i="14"/>
  <c r="K204" i="14"/>
  <c r="F211" i="14"/>
  <c r="O195" i="14"/>
  <c r="Q194" i="14"/>
  <c r="S194" i="14" s="1"/>
  <c r="K206" i="9"/>
  <c r="S206" i="9" s="1"/>
  <c r="F211" i="9" l="1"/>
  <c r="N211" i="9"/>
  <c r="Q210" i="9"/>
  <c r="O211" i="9"/>
  <c r="I211" i="9"/>
  <c r="H211" i="9"/>
  <c r="G211" i="9"/>
  <c r="E882" i="11"/>
  <c r="F882" i="11" s="1"/>
  <c r="Y882" i="11" s="1"/>
  <c r="O881" i="11"/>
  <c r="N881" i="11"/>
  <c r="P881" i="11"/>
  <c r="U881" i="11"/>
  <c r="Z881" i="11"/>
  <c r="H881" i="11"/>
  <c r="K881" i="11"/>
  <c r="Q881" i="11"/>
  <c r="S881" i="11"/>
  <c r="X881" i="11"/>
  <c r="E212" i="9"/>
  <c r="O212" i="9" s="1"/>
  <c r="J881" i="11"/>
  <c r="I881" i="11"/>
  <c r="L881" i="11"/>
  <c r="V881" i="11"/>
  <c r="W881" i="11"/>
  <c r="M881" i="11"/>
  <c r="G881" i="11"/>
  <c r="R881" i="11"/>
  <c r="T881" i="11"/>
  <c r="G206" i="14"/>
  <c r="K205" i="14"/>
  <c r="F212" i="14"/>
  <c r="O196" i="14"/>
  <c r="Q195" i="14"/>
  <c r="S195" i="14" s="1"/>
  <c r="K207" i="9"/>
  <c r="S207" i="9" s="1"/>
  <c r="Q211" i="9" l="1"/>
  <c r="I212" i="9"/>
  <c r="N212" i="9"/>
  <c r="Q212" i="9" s="1"/>
  <c r="P212" i="9"/>
  <c r="G212" i="9"/>
  <c r="F212" i="9"/>
  <c r="H212" i="9"/>
  <c r="G882" i="11"/>
  <c r="O882" i="11"/>
  <c r="L882" i="11"/>
  <c r="V882" i="11"/>
  <c r="W882" i="11"/>
  <c r="E883" i="11"/>
  <c r="F883" i="11" s="1"/>
  <c r="W883" i="11" s="1"/>
  <c r="M882" i="11"/>
  <c r="N882" i="11"/>
  <c r="P882" i="11"/>
  <c r="U882" i="11"/>
  <c r="Z882" i="11"/>
  <c r="H882" i="11"/>
  <c r="K882" i="11"/>
  <c r="Q882" i="11"/>
  <c r="S882" i="11"/>
  <c r="X882" i="11"/>
  <c r="J882" i="11"/>
  <c r="I882" i="11"/>
  <c r="R882" i="11"/>
  <c r="T882" i="11"/>
  <c r="E213" i="9"/>
  <c r="G213" i="9" s="1"/>
  <c r="G207" i="14"/>
  <c r="K206" i="14"/>
  <c r="F213" i="14"/>
  <c r="O197" i="14"/>
  <c r="Q196" i="14"/>
  <c r="S196" i="14" s="1"/>
  <c r="K208" i="9"/>
  <c r="S208" i="9" s="1"/>
  <c r="N213" i="9" l="1"/>
  <c r="H213" i="9"/>
  <c r="J883" i="11"/>
  <c r="O883" i="11"/>
  <c r="Q883" i="11"/>
  <c r="S883" i="11"/>
  <c r="X883" i="11"/>
  <c r="E214" i="9"/>
  <c r="O214" i="9" s="1"/>
  <c r="O213" i="9"/>
  <c r="G883" i="11"/>
  <c r="N883" i="11"/>
  <c r="P883" i="11"/>
  <c r="Y883" i="11"/>
  <c r="Z883" i="11"/>
  <c r="H883" i="11"/>
  <c r="K883" i="11"/>
  <c r="R883" i="11"/>
  <c r="T883" i="11"/>
  <c r="U883" i="11"/>
  <c r="M883" i="11"/>
  <c r="I883" i="11"/>
  <c r="L883" i="11"/>
  <c r="V883" i="11"/>
  <c r="F213" i="9"/>
  <c r="E884" i="11"/>
  <c r="F884" i="11" s="1"/>
  <c r="Y884" i="11" s="1"/>
  <c r="P213" i="9"/>
  <c r="I213" i="9"/>
  <c r="G214" i="9"/>
  <c r="P214" i="9"/>
  <c r="G208" i="14"/>
  <c r="K207" i="14"/>
  <c r="F214" i="14"/>
  <c r="O198" i="14"/>
  <c r="Q197" i="14"/>
  <c r="S197" i="14" s="1"/>
  <c r="K209" i="9"/>
  <c r="S209" i="9" s="1"/>
  <c r="F214" i="9" l="1"/>
  <c r="N214" i="9"/>
  <c r="Q214" i="9" s="1"/>
  <c r="I214" i="9"/>
  <c r="H214" i="9"/>
  <c r="Q213" i="9"/>
  <c r="E885" i="11"/>
  <c r="F885" i="11" s="1"/>
  <c r="W885" i="11" s="1"/>
  <c r="H884" i="11"/>
  <c r="I884" i="11"/>
  <c r="Q884" i="11"/>
  <c r="S884" i="11"/>
  <c r="X884" i="11"/>
  <c r="G884" i="11"/>
  <c r="K884" i="11"/>
  <c r="L884" i="11"/>
  <c r="V884" i="11"/>
  <c r="W884" i="11"/>
  <c r="E215" i="9"/>
  <c r="O215" i="9" s="1"/>
  <c r="O884" i="11"/>
  <c r="N884" i="11"/>
  <c r="P884" i="11"/>
  <c r="U884" i="11"/>
  <c r="Z884" i="11"/>
  <c r="J884" i="11"/>
  <c r="M884" i="11"/>
  <c r="R884" i="11"/>
  <c r="T884" i="11"/>
  <c r="G209" i="14"/>
  <c r="K208" i="14"/>
  <c r="F215" i="14"/>
  <c r="O199" i="14"/>
  <c r="Q198" i="14"/>
  <c r="S198" i="14" s="1"/>
  <c r="K210" i="9"/>
  <c r="S210" i="9" s="1"/>
  <c r="G215" i="9" l="1"/>
  <c r="P215" i="9"/>
  <c r="I215" i="9"/>
  <c r="H215" i="9"/>
  <c r="N215" i="9"/>
  <c r="F215" i="9"/>
  <c r="E886" i="11"/>
  <c r="F886" i="11" s="1"/>
  <c r="Z886" i="11" s="1"/>
  <c r="M885" i="11"/>
  <c r="N885" i="11"/>
  <c r="P885" i="11"/>
  <c r="U885" i="11"/>
  <c r="Z885" i="11"/>
  <c r="J885" i="11"/>
  <c r="G885" i="11"/>
  <c r="R885" i="11"/>
  <c r="T885" i="11"/>
  <c r="Y885" i="11"/>
  <c r="E216" i="9"/>
  <c r="O216" i="9" s="1"/>
  <c r="H885" i="11"/>
  <c r="K885" i="11"/>
  <c r="Q885" i="11"/>
  <c r="S885" i="11"/>
  <c r="X885" i="11"/>
  <c r="O885" i="11"/>
  <c r="I885" i="11"/>
  <c r="L885" i="11"/>
  <c r="V885" i="11"/>
  <c r="G210" i="14"/>
  <c r="K209" i="14"/>
  <c r="F216" i="14"/>
  <c r="O200" i="14"/>
  <c r="Q199" i="14"/>
  <c r="S199" i="14" s="1"/>
  <c r="K211" i="9"/>
  <c r="S211" i="9" s="1"/>
  <c r="P216" i="9" l="1"/>
  <c r="I216" i="9"/>
  <c r="G216" i="9"/>
  <c r="Q215" i="9"/>
  <c r="N216" i="9"/>
  <c r="Q216" i="9" s="1"/>
  <c r="F216" i="9"/>
  <c r="H216" i="9"/>
  <c r="E887" i="11"/>
  <c r="F887" i="11" s="1"/>
  <c r="U887" i="11" s="1"/>
  <c r="H886" i="11"/>
  <c r="K886" i="11"/>
  <c r="Q886" i="11"/>
  <c r="S886" i="11"/>
  <c r="X886" i="11"/>
  <c r="G886" i="11"/>
  <c r="O886" i="11"/>
  <c r="L886" i="11"/>
  <c r="V886" i="11"/>
  <c r="W886" i="11"/>
  <c r="J886" i="11"/>
  <c r="I886" i="11"/>
  <c r="R886" i="11"/>
  <c r="T886" i="11"/>
  <c r="Y886" i="11"/>
  <c r="E217" i="9"/>
  <c r="P217" i="9" s="1"/>
  <c r="M886" i="11"/>
  <c r="N886" i="11"/>
  <c r="P886" i="11"/>
  <c r="U886" i="11"/>
  <c r="G211" i="14"/>
  <c r="K210" i="14"/>
  <c r="F217" i="14"/>
  <c r="O201" i="14"/>
  <c r="Q200" i="14"/>
  <c r="S200" i="14" s="1"/>
  <c r="K212" i="9"/>
  <c r="S212" i="9" s="1"/>
  <c r="G217" i="9" l="1"/>
  <c r="E888" i="11"/>
  <c r="F888" i="11" s="1"/>
  <c r="Z888" i="11" s="1"/>
  <c r="J887" i="11"/>
  <c r="I887" i="11"/>
  <c r="T887" i="11"/>
  <c r="Y887" i="11"/>
  <c r="W887" i="11"/>
  <c r="E218" i="9"/>
  <c r="P218" i="9" s="1"/>
  <c r="O217" i="9"/>
  <c r="G887" i="11"/>
  <c r="N887" i="11"/>
  <c r="L887" i="11"/>
  <c r="V887" i="11"/>
  <c r="Z887" i="11"/>
  <c r="N217" i="9"/>
  <c r="H217" i="9"/>
  <c r="M887" i="11"/>
  <c r="O887" i="11"/>
  <c r="Q887" i="11"/>
  <c r="S887" i="11"/>
  <c r="X887" i="11"/>
  <c r="H887" i="11"/>
  <c r="K887" i="11"/>
  <c r="R887" i="11"/>
  <c r="P887" i="11"/>
  <c r="F217" i="9"/>
  <c r="I217" i="9"/>
  <c r="N218" i="9"/>
  <c r="G212" i="14"/>
  <c r="K211" i="14"/>
  <c r="F218" i="14"/>
  <c r="O202" i="14"/>
  <c r="Q201" i="14"/>
  <c r="S201" i="14" s="1"/>
  <c r="K213" i="9"/>
  <c r="S213" i="9" s="1"/>
  <c r="Q217" i="9" l="1"/>
  <c r="F218" i="9"/>
  <c r="O218" i="9"/>
  <c r="Q218" i="9" s="1"/>
  <c r="H218" i="9"/>
  <c r="G218" i="9"/>
  <c r="I218" i="9"/>
  <c r="G888" i="11"/>
  <c r="K888" i="11"/>
  <c r="L888" i="11"/>
  <c r="V888" i="11"/>
  <c r="W888" i="11"/>
  <c r="J888" i="11"/>
  <c r="M888" i="11"/>
  <c r="R888" i="11"/>
  <c r="T888" i="11"/>
  <c r="Y888" i="11"/>
  <c r="H888" i="11"/>
  <c r="I888" i="11"/>
  <c r="Q888" i="11"/>
  <c r="S888" i="11"/>
  <c r="X888" i="11"/>
  <c r="E219" i="9"/>
  <c r="O219" i="9" s="1"/>
  <c r="O888" i="11"/>
  <c r="N888" i="11"/>
  <c r="P888" i="11"/>
  <c r="U888" i="11"/>
  <c r="E889" i="11"/>
  <c r="F889" i="11" s="1"/>
  <c r="Z889" i="11" s="1"/>
  <c r="G213" i="14"/>
  <c r="K212" i="14"/>
  <c r="F219" i="14"/>
  <c r="O203" i="14"/>
  <c r="Q202" i="14"/>
  <c r="S202" i="14" s="1"/>
  <c r="K214" i="9"/>
  <c r="S214" i="9" s="1"/>
  <c r="P219" i="9" l="1"/>
  <c r="F219" i="9"/>
  <c r="G219" i="9"/>
  <c r="H219" i="9"/>
  <c r="N219" i="9"/>
  <c r="Q219" i="9" s="1"/>
  <c r="J889" i="11"/>
  <c r="G889" i="11"/>
  <c r="R889" i="11"/>
  <c r="T889" i="11"/>
  <c r="Y889" i="11"/>
  <c r="M889" i="11"/>
  <c r="K889" i="11"/>
  <c r="Q889" i="11"/>
  <c r="S889" i="11"/>
  <c r="X889" i="11"/>
  <c r="O889" i="11"/>
  <c r="I889" i="11"/>
  <c r="L889" i="11"/>
  <c r="V889" i="11"/>
  <c r="W889" i="11"/>
  <c r="E220" i="9"/>
  <c r="P220" i="9" s="1"/>
  <c r="H889" i="11"/>
  <c r="N889" i="11"/>
  <c r="P889" i="11"/>
  <c r="U889" i="11"/>
  <c r="E890" i="11"/>
  <c r="F890" i="11" s="1"/>
  <c r="Z890" i="11" s="1"/>
  <c r="I219" i="9"/>
  <c r="G214" i="14"/>
  <c r="K213" i="14"/>
  <c r="F220" i="14"/>
  <c r="O204" i="14"/>
  <c r="Q203" i="14"/>
  <c r="S203" i="14" s="1"/>
  <c r="K215" i="9"/>
  <c r="S215" i="9" s="1"/>
  <c r="N220" i="9" l="1"/>
  <c r="O220" i="9"/>
  <c r="I220" i="9"/>
  <c r="H220" i="9"/>
  <c r="F220" i="9"/>
  <c r="G890" i="11"/>
  <c r="O890" i="11"/>
  <c r="L890" i="11"/>
  <c r="V890" i="11"/>
  <c r="W890" i="11"/>
  <c r="J890" i="11"/>
  <c r="I890" i="11"/>
  <c r="R890" i="11"/>
  <c r="T890" i="11"/>
  <c r="Y890" i="11"/>
  <c r="H890" i="11"/>
  <c r="K890" i="11"/>
  <c r="Q890" i="11"/>
  <c r="S890" i="11"/>
  <c r="X890" i="11"/>
  <c r="E221" i="9"/>
  <c r="P221" i="9" s="1"/>
  <c r="M890" i="11"/>
  <c r="N890" i="11"/>
  <c r="P890" i="11"/>
  <c r="U890" i="11"/>
  <c r="E891" i="11"/>
  <c r="F891" i="11" s="1"/>
  <c r="X891" i="11" s="1"/>
  <c r="G220" i="9"/>
  <c r="G215" i="14"/>
  <c r="K214" i="14"/>
  <c r="F221" i="14"/>
  <c r="O205" i="14"/>
  <c r="Q204" i="14"/>
  <c r="S204" i="14" s="1"/>
  <c r="K216" i="9"/>
  <c r="S216" i="9" s="1"/>
  <c r="G221" i="9" l="1"/>
  <c r="O221" i="9"/>
  <c r="Q220" i="9"/>
  <c r="N221" i="9"/>
  <c r="Q221" i="9" s="1"/>
  <c r="F221" i="9"/>
  <c r="I221" i="9"/>
  <c r="H221" i="9"/>
  <c r="G891" i="11"/>
  <c r="N891" i="11"/>
  <c r="L891" i="11"/>
  <c r="V891" i="11"/>
  <c r="Z891" i="11"/>
  <c r="E892" i="11"/>
  <c r="F892" i="11" s="1"/>
  <c r="Z892" i="11" s="1"/>
  <c r="M891" i="11"/>
  <c r="I891" i="11"/>
  <c r="Q891" i="11"/>
  <c r="S891" i="11"/>
  <c r="W891" i="11"/>
  <c r="H891" i="11"/>
  <c r="K891" i="11"/>
  <c r="R891" i="11"/>
  <c r="P891" i="11"/>
  <c r="U891" i="11"/>
  <c r="J891" i="11"/>
  <c r="O891" i="11"/>
  <c r="T891" i="11"/>
  <c r="Y891" i="11"/>
  <c r="E222" i="9"/>
  <c r="O222" i="9" s="1"/>
  <c r="P222" i="9"/>
  <c r="G216" i="14"/>
  <c r="K215" i="14"/>
  <c r="F222" i="14"/>
  <c r="O206" i="14"/>
  <c r="Q205" i="14"/>
  <c r="S205" i="14" s="1"/>
  <c r="K217" i="9"/>
  <c r="S217" i="9" s="1"/>
  <c r="N222" i="9" l="1"/>
  <c r="Q222" i="9" s="1"/>
  <c r="H222" i="9"/>
  <c r="E893" i="11"/>
  <c r="F893" i="11" s="1"/>
  <c r="Z893" i="11" s="1"/>
  <c r="I222" i="9"/>
  <c r="J892" i="11"/>
  <c r="M892" i="11"/>
  <c r="R892" i="11"/>
  <c r="T892" i="11"/>
  <c r="Y892" i="11"/>
  <c r="H892" i="11"/>
  <c r="I892" i="11"/>
  <c r="Q892" i="11"/>
  <c r="S892" i="11"/>
  <c r="X892" i="11"/>
  <c r="F222" i="9"/>
  <c r="G222" i="9"/>
  <c r="G892" i="11"/>
  <c r="K892" i="11"/>
  <c r="L892" i="11"/>
  <c r="V892" i="11"/>
  <c r="W892" i="11"/>
  <c r="E223" i="9"/>
  <c r="P223" i="9" s="1"/>
  <c r="O892" i="11"/>
  <c r="N892" i="11"/>
  <c r="P892" i="11"/>
  <c r="U892" i="11"/>
  <c r="G217" i="14"/>
  <c r="K216" i="14"/>
  <c r="F223" i="14"/>
  <c r="O207" i="14"/>
  <c r="Q206" i="14"/>
  <c r="S206" i="14" s="1"/>
  <c r="K218" i="9"/>
  <c r="S218" i="9" s="1"/>
  <c r="F223" i="9" l="1"/>
  <c r="N223" i="9"/>
  <c r="E894" i="11"/>
  <c r="F894" i="11" s="1"/>
  <c r="W894" i="11" s="1"/>
  <c r="M893" i="11"/>
  <c r="K893" i="11"/>
  <c r="Q893" i="11"/>
  <c r="S893" i="11"/>
  <c r="X893" i="11"/>
  <c r="E224" i="9"/>
  <c r="G224" i="9" s="1"/>
  <c r="J893" i="11"/>
  <c r="I893" i="11"/>
  <c r="L893" i="11"/>
  <c r="V893" i="11"/>
  <c r="W893" i="11"/>
  <c r="O223" i="9"/>
  <c r="G223" i="9"/>
  <c r="H893" i="11"/>
  <c r="G893" i="11"/>
  <c r="R893" i="11"/>
  <c r="T893" i="11"/>
  <c r="Y893" i="11"/>
  <c r="O893" i="11"/>
  <c r="N893" i="11"/>
  <c r="P893" i="11"/>
  <c r="U893" i="11"/>
  <c r="I223" i="9"/>
  <c r="H223" i="9"/>
  <c r="G218" i="14"/>
  <c r="K217" i="14"/>
  <c r="F224" i="14"/>
  <c r="O208" i="14"/>
  <c r="Q207" i="14"/>
  <c r="S207" i="14" s="1"/>
  <c r="K219" i="9"/>
  <c r="S219" i="9" s="1"/>
  <c r="Q223" i="9" l="1"/>
  <c r="N224" i="9"/>
  <c r="I224" i="9"/>
  <c r="F224" i="9"/>
  <c r="E895" i="11"/>
  <c r="F895" i="11" s="1"/>
  <c r="Z895" i="11" s="1"/>
  <c r="E225" i="9"/>
  <c r="N225" i="9" s="1"/>
  <c r="M894" i="11"/>
  <c r="N894" i="11"/>
  <c r="P894" i="11"/>
  <c r="U894" i="11"/>
  <c r="Z894" i="11"/>
  <c r="J894" i="11"/>
  <c r="I894" i="11"/>
  <c r="R894" i="11"/>
  <c r="T894" i="11"/>
  <c r="Y894" i="11"/>
  <c r="H894" i="11"/>
  <c r="K894" i="11"/>
  <c r="Q894" i="11"/>
  <c r="S894" i="11"/>
  <c r="X894" i="11"/>
  <c r="P224" i="9"/>
  <c r="O224" i="9"/>
  <c r="G894" i="11"/>
  <c r="O894" i="11"/>
  <c r="L894" i="11"/>
  <c r="V894" i="11"/>
  <c r="H224" i="9"/>
  <c r="I225" i="9"/>
  <c r="H225" i="9"/>
  <c r="G219" i="14"/>
  <c r="K218" i="14"/>
  <c r="F225" i="14"/>
  <c r="O209" i="14"/>
  <c r="Q208" i="14"/>
  <c r="S208" i="14" s="1"/>
  <c r="K220" i="9"/>
  <c r="S220" i="9" s="1"/>
  <c r="O225" i="9" l="1"/>
  <c r="G225" i="9"/>
  <c r="P225" i="9"/>
  <c r="F225" i="9"/>
  <c r="Q224" i="9"/>
  <c r="E896" i="11"/>
  <c r="F896" i="11" s="1"/>
  <c r="W896" i="11" s="1"/>
  <c r="H895" i="11"/>
  <c r="O895" i="11"/>
  <c r="R895" i="11"/>
  <c r="S895" i="11"/>
  <c r="X895" i="11"/>
  <c r="E226" i="9"/>
  <c r="N226" i="9" s="1"/>
  <c r="M895" i="11"/>
  <c r="T895" i="11"/>
  <c r="Q895" i="11"/>
  <c r="V895" i="11"/>
  <c r="W895" i="11"/>
  <c r="J895" i="11"/>
  <c r="K895" i="11"/>
  <c r="N895" i="11"/>
  <c r="P895" i="11"/>
  <c r="Y895" i="11"/>
  <c r="G895" i="11"/>
  <c r="I895" i="11"/>
  <c r="L895" i="11"/>
  <c r="U895" i="11"/>
  <c r="H226" i="9"/>
  <c r="G220" i="14"/>
  <c r="K219" i="14"/>
  <c r="F226" i="14"/>
  <c r="O210" i="14"/>
  <c r="Q209" i="14"/>
  <c r="S209" i="14" s="1"/>
  <c r="K221" i="9"/>
  <c r="S221" i="9" s="1"/>
  <c r="Q225" i="9" l="1"/>
  <c r="F226" i="9"/>
  <c r="I226" i="9"/>
  <c r="G226" i="9"/>
  <c r="E897" i="11"/>
  <c r="F897" i="11" s="1"/>
  <c r="W897" i="11" s="1"/>
  <c r="E227" i="9"/>
  <c r="N227" i="9" s="1"/>
  <c r="O896" i="11"/>
  <c r="N896" i="11"/>
  <c r="P896" i="11"/>
  <c r="U896" i="11"/>
  <c r="Z896" i="11"/>
  <c r="J896" i="11"/>
  <c r="M896" i="11"/>
  <c r="R896" i="11"/>
  <c r="T896" i="11"/>
  <c r="Y896" i="11"/>
  <c r="H896" i="11"/>
  <c r="I896" i="11"/>
  <c r="Q896" i="11"/>
  <c r="S896" i="11"/>
  <c r="X896" i="11"/>
  <c r="O226" i="9"/>
  <c r="P226" i="9"/>
  <c r="G896" i="11"/>
  <c r="K896" i="11"/>
  <c r="L896" i="11"/>
  <c r="V896" i="11"/>
  <c r="O227" i="9"/>
  <c r="G221" i="14"/>
  <c r="K220" i="14"/>
  <c r="F227" i="14"/>
  <c r="O211" i="14"/>
  <c r="Q210" i="14"/>
  <c r="S210" i="14" s="1"/>
  <c r="K222" i="9"/>
  <c r="S222" i="9" s="1"/>
  <c r="G227" i="9" l="1"/>
  <c r="I227" i="9"/>
  <c r="F227" i="9"/>
  <c r="P227" i="9"/>
  <c r="H227" i="9"/>
  <c r="Q226" i="9"/>
  <c r="E898" i="11"/>
  <c r="F898" i="11" s="1"/>
  <c r="Z898" i="11" s="1"/>
  <c r="M897" i="11"/>
  <c r="G897" i="11"/>
  <c r="R897" i="11"/>
  <c r="T897" i="11"/>
  <c r="Y897" i="11"/>
  <c r="H897" i="11"/>
  <c r="S897" i="11"/>
  <c r="E228" i="9"/>
  <c r="O228" i="9" s="1"/>
  <c r="J897" i="11"/>
  <c r="N897" i="11"/>
  <c r="P897" i="11"/>
  <c r="U897" i="11"/>
  <c r="Z897" i="11"/>
  <c r="K897" i="11"/>
  <c r="Q897" i="11"/>
  <c r="X897" i="11"/>
  <c r="O897" i="11"/>
  <c r="I897" i="11"/>
  <c r="L897" i="11"/>
  <c r="V897" i="11"/>
  <c r="Q227" i="9"/>
  <c r="G222" i="14"/>
  <c r="K221" i="14"/>
  <c r="F228" i="14"/>
  <c r="O212" i="14"/>
  <c r="Q211" i="14"/>
  <c r="S211" i="14" s="1"/>
  <c r="K223" i="9"/>
  <c r="S223" i="9" s="1"/>
  <c r="I228" i="9" l="1"/>
  <c r="J898" i="11"/>
  <c r="I898" i="11"/>
  <c r="R898" i="11"/>
  <c r="T898" i="11"/>
  <c r="Y898" i="11"/>
  <c r="G898" i="11"/>
  <c r="O898" i="11"/>
  <c r="L898" i="11"/>
  <c r="V898" i="11"/>
  <c r="W898" i="11"/>
  <c r="N228" i="9"/>
  <c r="P228" i="9"/>
  <c r="E899" i="11"/>
  <c r="F899" i="11" s="1"/>
  <c r="Z899" i="11" s="1"/>
  <c r="H898" i="11"/>
  <c r="K898" i="11"/>
  <c r="Q898" i="11"/>
  <c r="S898" i="11"/>
  <c r="X898" i="11"/>
  <c r="F228" i="9"/>
  <c r="G228" i="9"/>
  <c r="E229" i="9"/>
  <c r="P229" i="9" s="1"/>
  <c r="M898" i="11"/>
  <c r="N898" i="11"/>
  <c r="P898" i="11"/>
  <c r="U898" i="11"/>
  <c r="H228" i="9"/>
  <c r="G223" i="14"/>
  <c r="K222" i="14"/>
  <c r="F229" i="14"/>
  <c r="O213" i="14"/>
  <c r="Q212" i="14"/>
  <c r="S212" i="14" s="1"/>
  <c r="K224" i="9"/>
  <c r="S224" i="9" s="1"/>
  <c r="H229" i="9" l="1"/>
  <c r="Q228" i="9"/>
  <c r="N229" i="9"/>
  <c r="G899" i="11"/>
  <c r="M899" i="11"/>
  <c r="R899" i="11"/>
  <c r="T899" i="11"/>
  <c r="U899" i="11"/>
  <c r="H899" i="11"/>
  <c r="K899" i="11"/>
  <c r="Q899" i="11"/>
  <c r="S899" i="11"/>
  <c r="X899" i="11"/>
  <c r="J899" i="11"/>
  <c r="O899" i="11"/>
  <c r="L899" i="11"/>
  <c r="V899" i="11"/>
  <c r="W899" i="11"/>
  <c r="E230" i="9"/>
  <c r="P230" i="9" s="1"/>
  <c r="O229" i="9"/>
  <c r="I899" i="11"/>
  <c r="N899" i="11"/>
  <c r="P899" i="11"/>
  <c r="Y899" i="11"/>
  <c r="I229" i="9"/>
  <c r="G229" i="9"/>
  <c r="E900" i="11"/>
  <c r="F900" i="11" s="1"/>
  <c r="Z900" i="11" s="1"/>
  <c r="F229" i="9"/>
  <c r="G224" i="14"/>
  <c r="K223" i="14"/>
  <c r="F230" i="14"/>
  <c r="O214" i="14"/>
  <c r="Q213" i="14"/>
  <c r="S213" i="14" s="1"/>
  <c r="K225" i="9"/>
  <c r="S225" i="9" s="1"/>
  <c r="Q229" i="9" l="1"/>
  <c r="H230" i="9"/>
  <c r="G230" i="9"/>
  <c r="I230" i="9"/>
  <c r="F230" i="9"/>
  <c r="N230" i="9"/>
  <c r="O230" i="9"/>
  <c r="J900" i="11"/>
  <c r="K900" i="11"/>
  <c r="L900" i="11"/>
  <c r="V900" i="11"/>
  <c r="W900" i="11"/>
  <c r="H900" i="11"/>
  <c r="O900" i="11"/>
  <c r="R900" i="11"/>
  <c r="T900" i="11"/>
  <c r="Y900" i="11"/>
  <c r="G900" i="11"/>
  <c r="M900" i="11"/>
  <c r="Q900" i="11"/>
  <c r="S900" i="11"/>
  <c r="X900" i="11"/>
  <c r="E231" i="9"/>
  <c r="O231" i="9" s="1"/>
  <c r="I900" i="11"/>
  <c r="N900" i="11"/>
  <c r="P900" i="11"/>
  <c r="U900" i="11"/>
  <c r="E901" i="11"/>
  <c r="F901" i="11" s="1"/>
  <c r="Z901" i="11" s="1"/>
  <c r="G225" i="14"/>
  <c r="K224" i="14"/>
  <c r="F231" i="14"/>
  <c r="O215" i="14"/>
  <c r="Q214" i="14"/>
  <c r="S214" i="14" s="1"/>
  <c r="K226" i="9"/>
  <c r="S226" i="9" s="1"/>
  <c r="P231" i="9" l="1"/>
  <c r="H231" i="9"/>
  <c r="N231" i="9"/>
  <c r="Q231" i="9" s="1"/>
  <c r="F231" i="9"/>
  <c r="Q230" i="9"/>
  <c r="G901" i="11"/>
  <c r="H901" i="11"/>
  <c r="R901" i="11"/>
  <c r="T901" i="11"/>
  <c r="Y901" i="11"/>
  <c r="O901" i="11"/>
  <c r="I901" i="11"/>
  <c r="Q901" i="11"/>
  <c r="S901" i="11"/>
  <c r="X901" i="11"/>
  <c r="E232" i="9"/>
  <c r="P232" i="9" s="1"/>
  <c r="E902" i="11"/>
  <c r="F902" i="11" s="1"/>
  <c r="W902" i="11" s="1"/>
  <c r="J901" i="11"/>
  <c r="K901" i="11"/>
  <c r="L901" i="11"/>
  <c r="V901" i="11"/>
  <c r="W901" i="11"/>
  <c r="M901" i="11"/>
  <c r="N901" i="11"/>
  <c r="P901" i="11"/>
  <c r="U901" i="11"/>
  <c r="G231" i="9"/>
  <c r="I231" i="9"/>
  <c r="F232" i="9"/>
  <c r="G226" i="14"/>
  <c r="K225" i="14"/>
  <c r="F232" i="14"/>
  <c r="O216" i="14"/>
  <c r="Q215" i="14"/>
  <c r="S215" i="14" s="1"/>
  <c r="K227" i="9"/>
  <c r="S227" i="9" s="1"/>
  <c r="N232" i="9" l="1"/>
  <c r="H232" i="9"/>
  <c r="G232" i="9"/>
  <c r="E903" i="11"/>
  <c r="F903" i="11" s="1"/>
  <c r="W903" i="11" s="1"/>
  <c r="E233" i="9"/>
  <c r="P233" i="9" s="1"/>
  <c r="I902" i="11"/>
  <c r="N902" i="11"/>
  <c r="P902" i="11"/>
  <c r="U902" i="11"/>
  <c r="Z902" i="11"/>
  <c r="H902" i="11"/>
  <c r="M902" i="11"/>
  <c r="R902" i="11"/>
  <c r="T902" i="11"/>
  <c r="Y902" i="11"/>
  <c r="G902" i="11"/>
  <c r="K902" i="11"/>
  <c r="Q902" i="11"/>
  <c r="S902" i="11"/>
  <c r="X902" i="11"/>
  <c r="J902" i="11"/>
  <c r="O902" i="11"/>
  <c r="L902" i="11"/>
  <c r="V902" i="11"/>
  <c r="I232" i="9"/>
  <c r="O232" i="9"/>
  <c r="I233" i="9"/>
  <c r="F233" i="9"/>
  <c r="G233" i="9"/>
  <c r="N233" i="9"/>
  <c r="H233" i="9"/>
  <c r="O233" i="9"/>
  <c r="G227" i="14"/>
  <c r="K226" i="14"/>
  <c r="F233" i="14"/>
  <c r="O217" i="14"/>
  <c r="Q216" i="14"/>
  <c r="S216" i="14" s="1"/>
  <c r="K228" i="9"/>
  <c r="S228" i="9" s="1"/>
  <c r="Q232" i="9" l="1"/>
  <c r="E904" i="11"/>
  <c r="F904" i="11" s="1"/>
  <c r="Z904" i="11" s="1"/>
  <c r="L903" i="11"/>
  <c r="K903" i="11"/>
  <c r="R903" i="11"/>
  <c r="S903" i="11"/>
  <c r="X903" i="11"/>
  <c r="J903" i="11"/>
  <c r="O903" i="11"/>
  <c r="T903" i="11"/>
  <c r="V903" i="11"/>
  <c r="Z903" i="11"/>
  <c r="G903" i="11"/>
  <c r="I903" i="11"/>
  <c r="M903" i="11"/>
  <c r="P903" i="11"/>
  <c r="U903" i="11"/>
  <c r="H903" i="11"/>
  <c r="N903" i="11"/>
  <c r="Q903" i="11"/>
  <c r="Y903" i="11"/>
  <c r="E234" i="9"/>
  <c r="N234" i="9" s="1"/>
  <c r="Q233" i="9"/>
  <c r="G228" i="14"/>
  <c r="K227" i="14"/>
  <c r="F234" i="14"/>
  <c r="O218" i="14"/>
  <c r="Q217" i="14"/>
  <c r="S217" i="14" s="1"/>
  <c r="K229" i="9"/>
  <c r="S229" i="9" s="1"/>
  <c r="F234" i="9" l="1"/>
  <c r="E905" i="11"/>
  <c r="F905" i="11" s="1"/>
  <c r="X905" i="11" s="1"/>
  <c r="G904" i="11"/>
  <c r="K904" i="11"/>
  <c r="R904" i="11"/>
  <c r="S904" i="11"/>
  <c r="X904" i="11"/>
  <c r="G234" i="9"/>
  <c r="O234" i="9"/>
  <c r="J904" i="11"/>
  <c r="O904" i="11"/>
  <c r="Q904" i="11"/>
  <c r="V904" i="11"/>
  <c r="W904" i="11"/>
  <c r="P234" i="9"/>
  <c r="I234" i="9"/>
  <c r="L904" i="11"/>
  <c r="I904" i="11"/>
  <c r="M904" i="11"/>
  <c r="T904" i="11"/>
  <c r="Y904" i="11"/>
  <c r="E235" i="9"/>
  <c r="O235" i="9" s="1"/>
  <c r="H904" i="11"/>
  <c r="N904" i="11"/>
  <c r="P904" i="11"/>
  <c r="U904" i="11"/>
  <c r="H234" i="9"/>
  <c r="G229" i="14"/>
  <c r="K228" i="14"/>
  <c r="F235" i="14"/>
  <c r="O219" i="14"/>
  <c r="Q218" i="14"/>
  <c r="S218" i="14" s="1"/>
  <c r="K230" i="9"/>
  <c r="S230" i="9" s="1"/>
  <c r="Q234" i="9" l="1"/>
  <c r="P235" i="9"/>
  <c r="H235" i="9"/>
  <c r="J905" i="11"/>
  <c r="N905" i="11"/>
  <c r="P905" i="11"/>
  <c r="U905" i="11"/>
  <c r="Z905" i="11"/>
  <c r="G235" i="9"/>
  <c r="I235" i="9"/>
  <c r="E906" i="11"/>
  <c r="F906" i="11" s="1"/>
  <c r="Z906" i="11" s="1"/>
  <c r="N235" i="9"/>
  <c r="G905" i="11"/>
  <c r="K905" i="11"/>
  <c r="Q905" i="11"/>
  <c r="V905" i="11"/>
  <c r="W905" i="11"/>
  <c r="H905" i="11"/>
  <c r="I905" i="11"/>
  <c r="M905" i="11"/>
  <c r="T905" i="11"/>
  <c r="Y905" i="11"/>
  <c r="O905" i="11"/>
  <c r="L905" i="11"/>
  <c r="R905" i="11"/>
  <c r="S905" i="11"/>
  <c r="E236" i="9"/>
  <c r="O236" i="9" s="1"/>
  <c r="F235" i="9"/>
  <c r="G230" i="14"/>
  <c r="K229" i="14"/>
  <c r="F236" i="14"/>
  <c r="O220" i="14"/>
  <c r="Q219" i="14"/>
  <c r="S219" i="14" s="1"/>
  <c r="K231" i="9"/>
  <c r="S231" i="9" s="1"/>
  <c r="Q235" i="9" l="1"/>
  <c r="N236" i="9"/>
  <c r="H236" i="9"/>
  <c r="J906" i="11"/>
  <c r="N906" i="11"/>
  <c r="Q906" i="11"/>
  <c r="V906" i="11"/>
  <c r="W906" i="11"/>
  <c r="G236" i="9"/>
  <c r="P236" i="9"/>
  <c r="G906" i="11"/>
  <c r="I906" i="11"/>
  <c r="O906" i="11"/>
  <c r="T906" i="11"/>
  <c r="Y906" i="11"/>
  <c r="H906" i="11"/>
  <c r="K906" i="11"/>
  <c r="R906" i="11"/>
  <c r="S906" i="11"/>
  <c r="X906" i="11"/>
  <c r="E237" i="9"/>
  <c r="N237" i="9" s="1"/>
  <c r="L906" i="11"/>
  <c r="M906" i="11"/>
  <c r="P906" i="11"/>
  <c r="U906" i="11"/>
  <c r="I236" i="9"/>
  <c r="E907" i="11"/>
  <c r="F907" i="11" s="1"/>
  <c r="X907" i="11" s="1"/>
  <c r="F236" i="9"/>
  <c r="G237" i="9"/>
  <c r="G231" i="14"/>
  <c r="K230" i="14"/>
  <c r="F237" i="14"/>
  <c r="O221" i="14"/>
  <c r="Q220" i="14"/>
  <c r="S220" i="14" s="1"/>
  <c r="K232" i="9"/>
  <c r="S232" i="9" s="1"/>
  <c r="O237" i="9" l="1"/>
  <c r="Q236" i="9"/>
  <c r="I237" i="9"/>
  <c r="P237" i="9"/>
  <c r="H237" i="9"/>
  <c r="H907" i="11"/>
  <c r="O907" i="11"/>
  <c r="Q907" i="11"/>
  <c r="V907" i="11"/>
  <c r="Z907" i="11"/>
  <c r="E908" i="11"/>
  <c r="F908" i="11" s="1"/>
  <c r="W908" i="11" s="1"/>
  <c r="J907" i="11"/>
  <c r="N907" i="11"/>
  <c r="T907" i="11"/>
  <c r="S907" i="11"/>
  <c r="W907" i="11"/>
  <c r="G907" i="11"/>
  <c r="I907" i="11"/>
  <c r="M907" i="11"/>
  <c r="P907" i="11"/>
  <c r="U907" i="11"/>
  <c r="L907" i="11"/>
  <c r="K907" i="11"/>
  <c r="R907" i="11"/>
  <c r="Y907" i="11"/>
  <c r="E238" i="9"/>
  <c r="O238" i="9" s="1"/>
  <c r="F237" i="9"/>
  <c r="G232" i="14"/>
  <c r="K231" i="14"/>
  <c r="F238" i="14"/>
  <c r="O222" i="14"/>
  <c r="Q221" i="14"/>
  <c r="S221" i="14" s="1"/>
  <c r="K233" i="9"/>
  <c r="S233" i="9" s="1"/>
  <c r="N238" i="9" l="1"/>
  <c r="Q237" i="9"/>
  <c r="H238" i="9"/>
  <c r="I238" i="9"/>
  <c r="F238" i="9"/>
  <c r="G238" i="9"/>
  <c r="P238" i="9"/>
  <c r="E239" i="9"/>
  <c r="O239" i="9" s="1"/>
  <c r="J908" i="11"/>
  <c r="N908" i="11"/>
  <c r="P908" i="11"/>
  <c r="U908" i="11"/>
  <c r="Z908" i="11"/>
  <c r="H908" i="11"/>
  <c r="I908" i="11"/>
  <c r="M908" i="11"/>
  <c r="T908" i="11"/>
  <c r="Y908" i="11"/>
  <c r="L908" i="11"/>
  <c r="K908" i="11"/>
  <c r="R908" i="11"/>
  <c r="S908" i="11"/>
  <c r="X908" i="11"/>
  <c r="G908" i="11"/>
  <c r="O908" i="11"/>
  <c r="Q908" i="11"/>
  <c r="V908" i="11"/>
  <c r="E909" i="11"/>
  <c r="F909" i="11" s="1"/>
  <c r="Z909" i="11" s="1"/>
  <c r="Q238" i="9"/>
  <c r="N239" i="9"/>
  <c r="G233" i="14"/>
  <c r="K232" i="14"/>
  <c r="F239" i="14"/>
  <c r="O223" i="14"/>
  <c r="Q222" i="14"/>
  <c r="S222" i="14" s="1"/>
  <c r="K234" i="9"/>
  <c r="S234" i="9" s="1"/>
  <c r="P239" i="9" l="1"/>
  <c r="I239" i="9"/>
  <c r="H239" i="9"/>
  <c r="F239" i="9"/>
  <c r="G239" i="9"/>
  <c r="G909" i="11"/>
  <c r="L909" i="11"/>
  <c r="M909" i="11"/>
  <c r="T909" i="11"/>
  <c r="Y909" i="11"/>
  <c r="H909" i="11"/>
  <c r="O909" i="11"/>
  <c r="R909" i="11"/>
  <c r="S909" i="11"/>
  <c r="X909" i="11"/>
  <c r="E240" i="9"/>
  <c r="G240" i="9" s="1"/>
  <c r="J909" i="11"/>
  <c r="K909" i="11"/>
  <c r="Q909" i="11"/>
  <c r="V909" i="11"/>
  <c r="W909" i="11"/>
  <c r="I909" i="11"/>
  <c r="N909" i="11"/>
  <c r="P909" i="11"/>
  <c r="U909" i="11"/>
  <c r="E910" i="11"/>
  <c r="F910" i="11" s="1"/>
  <c r="W910" i="11" s="1"/>
  <c r="Q239" i="9"/>
  <c r="G234" i="14"/>
  <c r="K233" i="14"/>
  <c r="F240" i="14"/>
  <c r="O224" i="14"/>
  <c r="Q223" i="14"/>
  <c r="S223" i="14" s="1"/>
  <c r="K235" i="9"/>
  <c r="S235" i="9" s="1"/>
  <c r="H240" i="9" l="1"/>
  <c r="O240" i="9"/>
  <c r="E911" i="11"/>
  <c r="F911" i="11" s="1"/>
  <c r="Z911" i="11" s="1"/>
  <c r="E241" i="9"/>
  <c r="N241" i="9" s="1"/>
  <c r="H910" i="11"/>
  <c r="M910" i="11"/>
  <c r="P910" i="11"/>
  <c r="U910" i="11"/>
  <c r="Z910" i="11"/>
  <c r="G910" i="11"/>
  <c r="I910" i="11"/>
  <c r="O910" i="11"/>
  <c r="T910" i="11"/>
  <c r="Y910" i="11"/>
  <c r="J910" i="11"/>
  <c r="K910" i="11"/>
  <c r="R910" i="11"/>
  <c r="S910" i="11"/>
  <c r="X910" i="11"/>
  <c r="N240" i="9"/>
  <c r="P240" i="9"/>
  <c r="L910" i="11"/>
  <c r="N910" i="11"/>
  <c r="Q910" i="11"/>
  <c r="V910" i="11"/>
  <c r="F240" i="9"/>
  <c r="I240" i="9"/>
  <c r="I241" i="9"/>
  <c r="G235" i="14"/>
  <c r="K234" i="14"/>
  <c r="F241" i="14"/>
  <c r="O225" i="14"/>
  <c r="Q224" i="14"/>
  <c r="S224" i="14" s="1"/>
  <c r="K236" i="9"/>
  <c r="S236" i="9" s="1"/>
  <c r="F241" i="9" l="1"/>
  <c r="H241" i="9"/>
  <c r="G241" i="9"/>
  <c r="O241" i="9"/>
  <c r="P241" i="9"/>
  <c r="H911" i="11"/>
  <c r="I911" i="11"/>
  <c r="O911" i="11"/>
  <c r="P911" i="11"/>
  <c r="Y911" i="11"/>
  <c r="G911" i="11"/>
  <c r="K911" i="11"/>
  <c r="M911" i="11"/>
  <c r="S911" i="11"/>
  <c r="X911" i="11"/>
  <c r="E242" i="9"/>
  <c r="O242" i="9" s="1"/>
  <c r="E912" i="11"/>
  <c r="F912" i="11" s="1"/>
  <c r="X912" i="11" s="1"/>
  <c r="L911" i="11"/>
  <c r="T911" i="11"/>
  <c r="R911" i="11"/>
  <c r="V911" i="11"/>
  <c r="W911" i="11"/>
  <c r="J911" i="11"/>
  <c r="N911" i="11"/>
  <c r="Q911" i="11"/>
  <c r="U911" i="11"/>
  <c r="Q240" i="9"/>
  <c r="P242" i="9"/>
  <c r="N242" i="9"/>
  <c r="G236" i="14"/>
  <c r="K235" i="14"/>
  <c r="F242" i="14"/>
  <c r="O226" i="14"/>
  <c r="Q225" i="14"/>
  <c r="S225" i="14" s="1"/>
  <c r="K237" i="9"/>
  <c r="S237" i="9" s="1"/>
  <c r="Q241" i="9" l="1"/>
  <c r="I242" i="9"/>
  <c r="E243" i="9"/>
  <c r="O243" i="9" s="1"/>
  <c r="H912" i="11"/>
  <c r="N912" i="11"/>
  <c r="P912" i="11"/>
  <c r="U912" i="11"/>
  <c r="Z912" i="11"/>
  <c r="J912" i="11"/>
  <c r="O912" i="11"/>
  <c r="Q912" i="11"/>
  <c r="V912" i="11"/>
  <c r="W912" i="11"/>
  <c r="L912" i="11"/>
  <c r="I912" i="11"/>
  <c r="M912" i="11"/>
  <c r="T912" i="11"/>
  <c r="Y912" i="11"/>
  <c r="E913" i="11"/>
  <c r="F913" i="11" s="1"/>
  <c r="Z913" i="11" s="1"/>
  <c r="G242" i="9"/>
  <c r="G912" i="11"/>
  <c r="K912" i="11"/>
  <c r="R912" i="11"/>
  <c r="S912" i="11"/>
  <c r="F242" i="9"/>
  <c r="H242" i="9"/>
  <c r="Q242" i="9"/>
  <c r="G237" i="14"/>
  <c r="K236" i="14"/>
  <c r="F243" i="14"/>
  <c r="O227" i="14"/>
  <c r="Q226" i="14"/>
  <c r="S226" i="14" s="1"/>
  <c r="K238" i="9"/>
  <c r="S238" i="9" s="1"/>
  <c r="F243" i="9" l="1"/>
  <c r="I243" i="9"/>
  <c r="G243" i="9"/>
  <c r="H243" i="9"/>
  <c r="N243" i="9"/>
  <c r="P243" i="9"/>
  <c r="G913" i="11"/>
  <c r="I913" i="11"/>
  <c r="M913" i="11"/>
  <c r="T913" i="11"/>
  <c r="Y913" i="11"/>
  <c r="H913" i="11"/>
  <c r="L913" i="11"/>
  <c r="R913" i="11"/>
  <c r="S913" i="11"/>
  <c r="X913" i="11"/>
  <c r="E244" i="9"/>
  <c r="I244" i="9" s="1"/>
  <c r="E914" i="11"/>
  <c r="F914" i="11" s="1"/>
  <c r="Z914" i="11" s="1"/>
  <c r="J913" i="11"/>
  <c r="K913" i="11"/>
  <c r="Q913" i="11"/>
  <c r="V913" i="11"/>
  <c r="W913" i="11"/>
  <c r="O913" i="11"/>
  <c r="N913" i="11"/>
  <c r="P913" i="11"/>
  <c r="U913" i="11"/>
  <c r="G238" i="14"/>
  <c r="K237" i="14"/>
  <c r="F244" i="14"/>
  <c r="O228" i="14"/>
  <c r="Q227" i="14"/>
  <c r="S227" i="14" s="1"/>
  <c r="K239" i="9"/>
  <c r="S239" i="9" s="1"/>
  <c r="O244" i="9" l="1"/>
  <c r="P244" i="9"/>
  <c r="Q243" i="9"/>
  <c r="N244" i="9"/>
  <c r="E915" i="11"/>
  <c r="F915" i="11" s="1"/>
  <c r="Z915" i="11" s="1"/>
  <c r="G914" i="11"/>
  <c r="K914" i="11"/>
  <c r="R914" i="11"/>
  <c r="S914" i="11"/>
  <c r="X914" i="11"/>
  <c r="J914" i="11"/>
  <c r="N914" i="11"/>
  <c r="Q914" i="11"/>
  <c r="V914" i="11"/>
  <c r="W914" i="11"/>
  <c r="F244" i="9"/>
  <c r="H244" i="9"/>
  <c r="H914" i="11"/>
  <c r="I914" i="11"/>
  <c r="O914" i="11"/>
  <c r="T914" i="11"/>
  <c r="Y914" i="11"/>
  <c r="E245" i="9"/>
  <c r="N245" i="9" s="1"/>
  <c r="L914" i="11"/>
  <c r="M914" i="11"/>
  <c r="P914" i="11"/>
  <c r="U914" i="11"/>
  <c r="G244" i="9"/>
  <c r="G239" i="14"/>
  <c r="K238" i="14"/>
  <c r="F245" i="14"/>
  <c r="O229" i="14"/>
  <c r="Q228" i="14"/>
  <c r="S228" i="14" s="1"/>
  <c r="K240" i="9"/>
  <c r="S240" i="9" s="1"/>
  <c r="Q244" i="9" l="1"/>
  <c r="G245" i="9"/>
  <c r="H245" i="9"/>
  <c r="O245" i="9"/>
  <c r="G915" i="11"/>
  <c r="I915" i="11"/>
  <c r="M915" i="11"/>
  <c r="T915" i="11"/>
  <c r="U915" i="11"/>
  <c r="L915" i="11"/>
  <c r="K915" i="11"/>
  <c r="R915" i="11"/>
  <c r="S915" i="11"/>
  <c r="X915" i="11"/>
  <c r="E246" i="9"/>
  <c r="I246" i="9" s="1"/>
  <c r="F245" i="9"/>
  <c r="E916" i="11"/>
  <c r="F916" i="11" s="1"/>
  <c r="W916" i="11" s="1"/>
  <c r="J915" i="11"/>
  <c r="N915" i="11"/>
  <c r="Q915" i="11"/>
  <c r="V915" i="11"/>
  <c r="W915" i="11"/>
  <c r="H915" i="11"/>
  <c r="O915" i="11"/>
  <c r="P915" i="11"/>
  <c r="Y915" i="11"/>
  <c r="P245" i="9"/>
  <c r="I245" i="9"/>
  <c r="P246" i="9"/>
  <c r="G240" i="14"/>
  <c r="K239" i="14"/>
  <c r="F246" i="14"/>
  <c r="O230" i="14"/>
  <c r="Q229" i="14"/>
  <c r="S229" i="14" s="1"/>
  <c r="K241" i="9"/>
  <c r="S241" i="9" s="1"/>
  <c r="F246" i="9" l="1"/>
  <c r="Q245" i="9"/>
  <c r="G246" i="9"/>
  <c r="N246" i="9"/>
  <c r="O246" i="9"/>
  <c r="H246" i="9"/>
  <c r="E917" i="11"/>
  <c r="F917" i="11" s="1"/>
  <c r="Z917" i="11" s="1"/>
  <c r="E247" i="9"/>
  <c r="O247" i="9" s="1"/>
  <c r="L916" i="11"/>
  <c r="N916" i="11"/>
  <c r="P916" i="11"/>
  <c r="U916" i="11"/>
  <c r="Z916" i="11"/>
  <c r="G916" i="11"/>
  <c r="I916" i="11"/>
  <c r="M916" i="11"/>
  <c r="T916" i="11"/>
  <c r="Y916" i="11"/>
  <c r="H916" i="11"/>
  <c r="K916" i="11"/>
  <c r="R916" i="11"/>
  <c r="S916" i="11"/>
  <c r="X916" i="11"/>
  <c r="J916" i="11"/>
  <c r="O916" i="11"/>
  <c r="Q916" i="11"/>
  <c r="V916" i="11"/>
  <c r="P247" i="9"/>
  <c r="G241" i="14"/>
  <c r="K240" i="14"/>
  <c r="F247" i="14"/>
  <c r="O231" i="14"/>
  <c r="Q230" i="14"/>
  <c r="S230" i="14" s="1"/>
  <c r="K242" i="9"/>
  <c r="S242" i="9" s="1"/>
  <c r="N247" i="9" l="1"/>
  <c r="Q247" i="9" s="1"/>
  <c r="I247" i="9"/>
  <c r="Q246" i="9"/>
  <c r="H247" i="9"/>
  <c r="F247" i="9"/>
  <c r="G247" i="9"/>
  <c r="H917" i="11"/>
  <c r="I917" i="11"/>
  <c r="M917" i="11"/>
  <c r="T917" i="11"/>
  <c r="Y917" i="11"/>
  <c r="G917" i="11"/>
  <c r="L917" i="11"/>
  <c r="R917" i="11"/>
  <c r="S917" i="11"/>
  <c r="X917" i="11"/>
  <c r="E248" i="9"/>
  <c r="P248" i="9" s="1"/>
  <c r="O917" i="11"/>
  <c r="K917" i="11"/>
  <c r="Q917" i="11"/>
  <c r="V917" i="11"/>
  <c r="W917" i="11"/>
  <c r="J917" i="11"/>
  <c r="N917" i="11"/>
  <c r="P917" i="11"/>
  <c r="U917" i="11"/>
  <c r="E918" i="11"/>
  <c r="F918" i="11" s="1"/>
  <c r="Z918" i="11" s="1"/>
  <c r="G242" i="14"/>
  <c r="K241" i="14"/>
  <c r="F248" i="14"/>
  <c r="O232" i="14"/>
  <c r="Q231" i="14"/>
  <c r="S231" i="14" s="1"/>
  <c r="K243" i="9"/>
  <c r="S243" i="9" s="1"/>
  <c r="O248" i="9" l="1"/>
  <c r="N248" i="9"/>
  <c r="G248" i="9"/>
  <c r="H248" i="9"/>
  <c r="I248" i="9"/>
  <c r="F248" i="9"/>
  <c r="E919" i="11"/>
  <c r="F919" i="11" s="1"/>
  <c r="Z919" i="11" s="1"/>
  <c r="J918" i="11"/>
  <c r="K918" i="11"/>
  <c r="R918" i="11"/>
  <c r="S918" i="11"/>
  <c r="X918" i="11"/>
  <c r="L918" i="11"/>
  <c r="N918" i="11"/>
  <c r="Q918" i="11"/>
  <c r="V918" i="11"/>
  <c r="W918" i="11"/>
  <c r="G918" i="11"/>
  <c r="I918" i="11"/>
  <c r="O918" i="11"/>
  <c r="T918" i="11"/>
  <c r="Y918" i="11"/>
  <c r="E249" i="9"/>
  <c r="O249" i="9" s="1"/>
  <c r="H918" i="11"/>
  <c r="M918" i="11"/>
  <c r="P918" i="11"/>
  <c r="U918" i="11"/>
  <c r="G243" i="14"/>
  <c r="K242" i="14"/>
  <c r="F249" i="14"/>
  <c r="O233" i="14"/>
  <c r="Q232" i="14"/>
  <c r="S232" i="14" s="1"/>
  <c r="K244" i="9"/>
  <c r="S244" i="9" s="1"/>
  <c r="Q248" i="9" l="1"/>
  <c r="F249" i="9"/>
  <c r="G919" i="11"/>
  <c r="I919" i="11"/>
  <c r="M919" i="11"/>
  <c r="P919" i="11"/>
  <c r="U919" i="11"/>
  <c r="L919" i="11"/>
  <c r="K919" i="11"/>
  <c r="R919" i="11"/>
  <c r="S919" i="11"/>
  <c r="X919" i="11"/>
  <c r="E250" i="9"/>
  <c r="P250" i="9" s="1"/>
  <c r="G249" i="9"/>
  <c r="E920" i="11"/>
  <c r="F920" i="11" s="1"/>
  <c r="Y920" i="11" s="1"/>
  <c r="H919" i="11"/>
  <c r="N919" i="11"/>
  <c r="Q919" i="11"/>
  <c r="Y919" i="11"/>
  <c r="W919" i="11"/>
  <c r="N249" i="9"/>
  <c r="P249" i="9"/>
  <c r="J919" i="11"/>
  <c r="O919" i="11"/>
  <c r="T919" i="11"/>
  <c r="V919" i="11"/>
  <c r="I249" i="9"/>
  <c r="H249" i="9"/>
  <c r="I250" i="9"/>
  <c r="O250" i="9"/>
  <c r="G244" i="14"/>
  <c r="K243" i="14"/>
  <c r="F250" i="14"/>
  <c r="O234" i="14"/>
  <c r="Q233" i="14"/>
  <c r="S233" i="14" s="1"/>
  <c r="K245" i="9"/>
  <c r="S245" i="9" s="1"/>
  <c r="F250" i="9" l="1"/>
  <c r="N250" i="9"/>
  <c r="Q250" i="9" s="1"/>
  <c r="H250" i="9"/>
  <c r="G250" i="9"/>
  <c r="Q249" i="9"/>
  <c r="G920" i="11"/>
  <c r="K920" i="11"/>
  <c r="R920" i="11"/>
  <c r="S920" i="11"/>
  <c r="X920" i="11"/>
  <c r="J920" i="11"/>
  <c r="O920" i="11"/>
  <c r="Q920" i="11"/>
  <c r="V920" i="11"/>
  <c r="W920" i="11"/>
  <c r="E251" i="9"/>
  <c r="E921" i="11"/>
  <c r="F921" i="11" s="1"/>
  <c r="X921" i="11" s="1"/>
  <c r="H920" i="11"/>
  <c r="N920" i="11"/>
  <c r="P920" i="11"/>
  <c r="U920" i="11"/>
  <c r="Z920" i="11"/>
  <c r="L920" i="11"/>
  <c r="I920" i="11"/>
  <c r="M920" i="11"/>
  <c r="T920" i="11"/>
  <c r="G245" i="14"/>
  <c r="K244" i="14"/>
  <c r="F251" i="14"/>
  <c r="O235" i="14"/>
  <c r="Q234" i="14"/>
  <c r="S234" i="14" s="1"/>
  <c r="K246" i="9"/>
  <c r="S246" i="9" s="1"/>
  <c r="E252" i="9" l="1"/>
  <c r="P252" i="9" s="1"/>
  <c r="J921" i="11"/>
  <c r="N921" i="11"/>
  <c r="P921" i="11"/>
  <c r="U921" i="11"/>
  <c r="Z921" i="11"/>
  <c r="I251" i="9"/>
  <c r="P251" i="9"/>
  <c r="H251" i="9"/>
  <c r="O251" i="9"/>
  <c r="G251" i="9"/>
  <c r="N251" i="9"/>
  <c r="F251" i="9"/>
  <c r="E922" i="11"/>
  <c r="F922" i="11" s="1"/>
  <c r="W922" i="11" s="1"/>
  <c r="G921" i="11"/>
  <c r="K921" i="11"/>
  <c r="Q921" i="11"/>
  <c r="V921" i="11"/>
  <c r="W921" i="11"/>
  <c r="H921" i="11"/>
  <c r="I921" i="11"/>
  <c r="M921" i="11"/>
  <c r="T921" i="11"/>
  <c r="Y921" i="11"/>
  <c r="O921" i="11"/>
  <c r="L921" i="11"/>
  <c r="R921" i="11"/>
  <c r="S921" i="11"/>
  <c r="H252" i="9"/>
  <c r="I252" i="9"/>
  <c r="G252" i="9"/>
  <c r="G246" i="14"/>
  <c r="K245" i="14"/>
  <c r="F252" i="14"/>
  <c r="O236" i="14"/>
  <c r="Q235" i="14"/>
  <c r="S235" i="14" s="1"/>
  <c r="K247" i="9"/>
  <c r="S247" i="9" s="1"/>
  <c r="O252" i="9" l="1"/>
  <c r="F252" i="9"/>
  <c r="N252" i="9"/>
  <c r="Q252" i="9" s="1"/>
  <c r="Q251" i="9"/>
  <c r="G922" i="11"/>
  <c r="I922" i="11"/>
  <c r="O922" i="11"/>
  <c r="T922" i="11"/>
  <c r="Y922" i="11"/>
  <c r="H922" i="11"/>
  <c r="K922" i="11"/>
  <c r="R922" i="11"/>
  <c r="S922" i="11"/>
  <c r="X922" i="11"/>
  <c r="E253" i="9"/>
  <c r="N253" i="9" s="1"/>
  <c r="L922" i="11"/>
  <c r="M922" i="11"/>
  <c r="P922" i="11"/>
  <c r="U922" i="11"/>
  <c r="Z922" i="11"/>
  <c r="E923" i="11"/>
  <c r="F923" i="11" s="1"/>
  <c r="Z923" i="11" s="1"/>
  <c r="J922" i="11"/>
  <c r="N922" i="11"/>
  <c r="Q922" i="11"/>
  <c r="V922" i="11"/>
  <c r="G247" i="14"/>
  <c r="K246" i="14"/>
  <c r="F253" i="14"/>
  <c r="O237" i="14"/>
  <c r="Q236" i="14"/>
  <c r="S236" i="14" s="1"/>
  <c r="K248" i="9"/>
  <c r="S248" i="9" s="1"/>
  <c r="I253" i="9" l="1"/>
  <c r="H253" i="9"/>
  <c r="G253" i="9"/>
  <c r="F253" i="9"/>
  <c r="O253" i="9"/>
  <c r="P253" i="9"/>
  <c r="H923" i="11"/>
  <c r="I923" i="11"/>
  <c r="M923" i="11"/>
  <c r="P923" i="11"/>
  <c r="U923" i="11"/>
  <c r="G923" i="11"/>
  <c r="K923" i="11"/>
  <c r="R923" i="11"/>
  <c r="Y923" i="11"/>
  <c r="X923" i="11"/>
  <c r="E254" i="9"/>
  <c r="O254" i="9" s="1"/>
  <c r="L923" i="11"/>
  <c r="N923" i="11"/>
  <c r="T923" i="11"/>
  <c r="S923" i="11"/>
  <c r="W923" i="11"/>
  <c r="J923" i="11"/>
  <c r="O923" i="11"/>
  <c r="Q923" i="11"/>
  <c r="V923" i="11"/>
  <c r="E924" i="11"/>
  <c r="F924" i="11" s="1"/>
  <c r="W924" i="11" s="1"/>
  <c r="G248" i="14"/>
  <c r="K247" i="14"/>
  <c r="F254" i="14"/>
  <c r="O238" i="14"/>
  <c r="Q237" i="14"/>
  <c r="S237" i="14" s="1"/>
  <c r="K249" i="9"/>
  <c r="S249" i="9" s="1"/>
  <c r="N254" i="9" l="1"/>
  <c r="Q253" i="9"/>
  <c r="I254" i="9"/>
  <c r="G254" i="9"/>
  <c r="F254" i="9"/>
  <c r="H254" i="9"/>
  <c r="E925" i="11"/>
  <c r="F925" i="11" s="1"/>
  <c r="X925" i="11" s="1"/>
  <c r="E255" i="9"/>
  <c r="O255" i="9" s="1"/>
  <c r="H924" i="11"/>
  <c r="N924" i="11"/>
  <c r="P924" i="11"/>
  <c r="U924" i="11"/>
  <c r="Z924" i="11"/>
  <c r="L924" i="11"/>
  <c r="I924" i="11"/>
  <c r="M924" i="11"/>
  <c r="T924" i="11"/>
  <c r="Y924" i="11"/>
  <c r="G924" i="11"/>
  <c r="K924" i="11"/>
  <c r="R924" i="11"/>
  <c r="S924" i="11"/>
  <c r="X924" i="11"/>
  <c r="J924" i="11"/>
  <c r="O924" i="11"/>
  <c r="Q924" i="11"/>
  <c r="V924" i="11"/>
  <c r="P254" i="9"/>
  <c r="P255" i="9"/>
  <c r="G249" i="14"/>
  <c r="K248" i="14"/>
  <c r="F255" i="14"/>
  <c r="O239" i="14"/>
  <c r="Q238" i="14"/>
  <c r="S238" i="14" s="1"/>
  <c r="K250" i="9"/>
  <c r="S250" i="9" s="1"/>
  <c r="G255" i="9" l="1"/>
  <c r="F255" i="9"/>
  <c r="N255" i="9"/>
  <c r="Q255" i="9" s="1"/>
  <c r="Q254" i="9"/>
  <c r="H255" i="9"/>
  <c r="I255" i="9"/>
  <c r="I925" i="11"/>
  <c r="N925" i="11"/>
  <c r="P925" i="11"/>
  <c r="U925" i="11"/>
  <c r="Z925" i="11"/>
  <c r="E926" i="11"/>
  <c r="F926" i="11" s="1"/>
  <c r="W926" i="11" s="1"/>
  <c r="H925" i="11"/>
  <c r="K925" i="11"/>
  <c r="Q925" i="11"/>
  <c r="S925" i="11"/>
  <c r="W925" i="11"/>
  <c r="G925" i="11"/>
  <c r="L925" i="11"/>
  <c r="M925" i="11"/>
  <c r="V925" i="11"/>
  <c r="Y925" i="11"/>
  <c r="J925" i="11"/>
  <c r="O925" i="11"/>
  <c r="R925" i="11"/>
  <c r="T925" i="11"/>
  <c r="E256" i="9"/>
  <c r="P256" i="9" s="1"/>
  <c r="G250" i="14"/>
  <c r="K249" i="14"/>
  <c r="F256" i="14"/>
  <c r="O240" i="14"/>
  <c r="Q239" i="14"/>
  <c r="S239" i="14" s="1"/>
  <c r="K251" i="9"/>
  <c r="S251" i="9" s="1"/>
  <c r="I256" i="9" l="1"/>
  <c r="G256" i="9"/>
  <c r="F256" i="9"/>
  <c r="H256" i="9"/>
  <c r="N256" i="9"/>
  <c r="O256" i="9"/>
  <c r="E257" i="9"/>
  <c r="N257" i="9" s="1"/>
  <c r="L926" i="11"/>
  <c r="N926" i="11"/>
  <c r="Q926" i="11"/>
  <c r="U926" i="11"/>
  <c r="Z926" i="11"/>
  <c r="G926" i="11"/>
  <c r="T926" i="11"/>
  <c r="M926" i="11"/>
  <c r="P926" i="11"/>
  <c r="Y926" i="11"/>
  <c r="H926" i="11"/>
  <c r="I926" i="11"/>
  <c r="O926" i="11"/>
  <c r="V926" i="11"/>
  <c r="X926" i="11"/>
  <c r="J926" i="11"/>
  <c r="K926" i="11"/>
  <c r="R926" i="11"/>
  <c r="S926" i="11"/>
  <c r="E927" i="11"/>
  <c r="F927" i="11" s="1"/>
  <c r="Z927" i="11" s="1"/>
  <c r="G251" i="14"/>
  <c r="K250" i="14"/>
  <c r="F257" i="14"/>
  <c r="O241" i="14"/>
  <c r="Q240" i="14"/>
  <c r="S240" i="14" s="1"/>
  <c r="K252" i="9"/>
  <c r="S252" i="9" s="1"/>
  <c r="Q256" i="9" l="1"/>
  <c r="F257" i="9"/>
  <c r="O257" i="9"/>
  <c r="H257" i="9"/>
  <c r="G257" i="9"/>
  <c r="I257" i="9"/>
  <c r="P257" i="9"/>
  <c r="H927" i="11"/>
  <c r="I927" i="11"/>
  <c r="M927" i="11"/>
  <c r="V927" i="11"/>
  <c r="Y927" i="11"/>
  <c r="G927" i="11"/>
  <c r="K927" i="11"/>
  <c r="R927" i="11"/>
  <c r="T927" i="11"/>
  <c r="X927" i="11"/>
  <c r="E258" i="9"/>
  <c r="O258" i="9" s="1"/>
  <c r="L927" i="11"/>
  <c r="N927" i="11"/>
  <c r="Q927" i="11"/>
  <c r="S927" i="11"/>
  <c r="W927" i="11"/>
  <c r="J927" i="11"/>
  <c r="O927" i="11"/>
  <c r="P927" i="11"/>
  <c r="U927" i="11"/>
  <c r="E928" i="11"/>
  <c r="F928" i="11" s="1"/>
  <c r="Z928" i="11" s="1"/>
  <c r="G252" i="14"/>
  <c r="K251" i="14"/>
  <c r="F258" i="14"/>
  <c r="O242" i="14"/>
  <c r="Q241" i="14"/>
  <c r="S241" i="14" s="1"/>
  <c r="K253" i="9"/>
  <c r="S253" i="9" s="1"/>
  <c r="N258" i="9" l="1"/>
  <c r="G258" i="9"/>
  <c r="Q257" i="9"/>
  <c r="H258" i="9"/>
  <c r="P258" i="9"/>
  <c r="F258" i="9"/>
  <c r="I258" i="9"/>
  <c r="E929" i="11"/>
  <c r="F929" i="11" s="1"/>
  <c r="Z929" i="11" s="1"/>
  <c r="G928" i="11"/>
  <c r="K928" i="11"/>
  <c r="R928" i="11"/>
  <c r="V928" i="11"/>
  <c r="X928" i="11"/>
  <c r="J928" i="11"/>
  <c r="O928" i="11"/>
  <c r="Q928" i="11"/>
  <c r="S928" i="11"/>
  <c r="W928" i="11"/>
  <c r="L928" i="11"/>
  <c r="I928" i="11"/>
  <c r="M928" i="11"/>
  <c r="T928" i="11"/>
  <c r="Y928" i="11"/>
  <c r="E259" i="9"/>
  <c r="P259" i="9" s="1"/>
  <c r="H928" i="11"/>
  <c r="N928" i="11"/>
  <c r="P928" i="11"/>
  <c r="U928" i="11"/>
  <c r="G253" i="14"/>
  <c r="K252" i="14"/>
  <c r="F259" i="14"/>
  <c r="O243" i="14"/>
  <c r="Q242" i="14"/>
  <c r="S242" i="14" s="1"/>
  <c r="K254" i="9"/>
  <c r="S254" i="9" s="1"/>
  <c r="Q258" i="9" l="1"/>
  <c r="F259" i="9"/>
  <c r="H929" i="11"/>
  <c r="I929" i="11"/>
  <c r="M929" i="11"/>
  <c r="V929" i="11"/>
  <c r="Y929" i="11"/>
  <c r="G929" i="11"/>
  <c r="L929" i="11"/>
  <c r="R929" i="11"/>
  <c r="T929" i="11"/>
  <c r="X929" i="11"/>
  <c r="E260" i="9"/>
  <c r="O260" i="9" s="1"/>
  <c r="J929" i="11"/>
  <c r="K929" i="11"/>
  <c r="Q929" i="11"/>
  <c r="S929" i="11"/>
  <c r="W929" i="11"/>
  <c r="H259" i="9"/>
  <c r="N259" i="9"/>
  <c r="O929" i="11"/>
  <c r="N929" i="11"/>
  <c r="P929" i="11"/>
  <c r="U929" i="11"/>
  <c r="O259" i="9"/>
  <c r="I259" i="9"/>
  <c r="E930" i="11"/>
  <c r="F930" i="11" s="1"/>
  <c r="Z930" i="11" s="1"/>
  <c r="G259" i="9"/>
  <c r="P260" i="9"/>
  <c r="N260" i="9"/>
  <c r="G254" i="14"/>
  <c r="K253" i="14"/>
  <c r="F260" i="14"/>
  <c r="O244" i="14"/>
  <c r="Q243" i="14"/>
  <c r="S243" i="14" s="1"/>
  <c r="K255" i="9"/>
  <c r="S255" i="9" s="1"/>
  <c r="G260" i="9" l="1"/>
  <c r="I260" i="9"/>
  <c r="F260" i="9"/>
  <c r="H260" i="9"/>
  <c r="Q259" i="9"/>
  <c r="L930" i="11"/>
  <c r="N930" i="11"/>
  <c r="Q930" i="11"/>
  <c r="S930" i="11"/>
  <c r="W930" i="11"/>
  <c r="G930" i="11"/>
  <c r="I930" i="11"/>
  <c r="O930" i="11"/>
  <c r="P930" i="11"/>
  <c r="Y930" i="11"/>
  <c r="J930" i="11"/>
  <c r="K930" i="11"/>
  <c r="R930" i="11"/>
  <c r="V930" i="11"/>
  <c r="X930" i="11"/>
  <c r="E261" i="9"/>
  <c r="N261" i="9" s="1"/>
  <c r="H930" i="11"/>
  <c r="M930" i="11"/>
  <c r="T930" i="11"/>
  <c r="U930" i="11"/>
  <c r="E931" i="11"/>
  <c r="F931" i="11" s="1"/>
  <c r="Z931" i="11" s="1"/>
  <c r="Q260" i="9"/>
  <c r="G255" i="14"/>
  <c r="K254" i="14"/>
  <c r="F261" i="14"/>
  <c r="O245" i="14"/>
  <c r="Q244" i="14"/>
  <c r="S244" i="14" s="1"/>
  <c r="K256" i="9"/>
  <c r="S256" i="9" s="1"/>
  <c r="I261" i="9" l="1"/>
  <c r="P261" i="9"/>
  <c r="G261" i="9"/>
  <c r="H261" i="9"/>
  <c r="O261" i="9"/>
  <c r="F261" i="9"/>
  <c r="H931" i="11"/>
  <c r="I931" i="11"/>
  <c r="M931" i="11"/>
  <c r="V931" i="11"/>
  <c r="U931" i="11"/>
  <c r="G931" i="11"/>
  <c r="K931" i="11"/>
  <c r="R931" i="11"/>
  <c r="T931" i="11"/>
  <c r="X931" i="11"/>
  <c r="E262" i="9"/>
  <c r="O262" i="9" s="1"/>
  <c r="L931" i="11"/>
  <c r="N931" i="11"/>
  <c r="Q931" i="11"/>
  <c r="S931" i="11"/>
  <c r="W931" i="11"/>
  <c r="J931" i="11"/>
  <c r="O931" i="11"/>
  <c r="P931" i="11"/>
  <c r="Y931" i="11"/>
  <c r="E932" i="11"/>
  <c r="F932" i="11" s="1"/>
  <c r="Z932" i="11" s="1"/>
  <c r="G256" i="14"/>
  <c r="K255" i="14"/>
  <c r="F262" i="14"/>
  <c r="O246" i="14"/>
  <c r="Q245" i="14"/>
  <c r="S245" i="14" s="1"/>
  <c r="K257" i="9"/>
  <c r="S257" i="9" s="1"/>
  <c r="Q261" i="9" l="1"/>
  <c r="N262" i="9"/>
  <c r="H262" i="9"/>
  <c r="E933" i="11"/>
  <c r="F933" i="11" s="1"/>
  <c r="Z933" i="11" s="1"/>
  <c r="G262" i="9"/>
  <c r="G932" i="11"/>
  <c r="K932" i="11"/>
  <c r="R932" i="11"/>
  <c r="V932" i="11"/>
  <c r="X932" i="11"/>
  <c r="F262" i="9"/>
  <c r="H932" i="11"/>
  <c r="O932" i="11"/>
  <c r="T932" i="11"/>
  <c r="S932" i="11"/>
  <c r="W932" i="11"/>
  <c r="L932" i="11"/>
  <c r="I932" i="11"/>
  <c r="M932" i="11"/>
  <c r="P932" i="11"/>
  <c r="Y932" i="11"/>
  <c r="E263" i="9"/>
  <c r="O263" i="9" s="1"/>
  <c r="J932" i="11"/>
  <c r="N932" i="11"/>
  <c r="Q932" i="11"/>
  <c r="U932" i="11"/>
  <c r="I262" i="9"/>
  <c r="P262" i="9"/>
  <c r="G257" i="14"/>
  <c r="K256" i="14"/>
  <c r="F263" i="14"/>
  <c r="O247" i="14"/>
  <c r="Q246" i="14"/>
  <c r="S246" i="14" s="1"/>
  <c r="K258" i="9"/>
  <c r="S258" i="9" s="1"/>
  <c r="Q262" i="9" l="1"/>
  <c r="G263" i="9"/>
  <c r="I263" i="9"/>
  <c r="P263" i="9"/>
  <c r="N263" i="9"/>
  <c r="G933" i="11"/>
  <c r="I933" i="11"/>
  <c r="M933" i="11"/>
  <c r="V933" i="11"/>
  <c r="Y933" i="11"/>
  <c r="O933" i="11"/>
  <c r="L933" i="11"/>
  <c r="R933" i="11"/>
  <c r="T933" i="11"/>
  <c r="X933" i="11"/>
  <c r="E264" i="9"/>
  <c r="P264" i="9" s="1"/>
  <c r="J933" i="11"/>
  <c r="K933" i="11"/>
  <c r="Q933" i="11"/>
  <c r="S933" i="11"/>
  <c r="W933" i="11"/>
  <c r="F263" i="9"/>
  <c r="H933" i="11"/>
  <c r="N933" i="11"/>
  <c r="P933" i="11"/>
  <c r="U933" i="11"/>
  <c r="E934" i="11"/>
  <c r="F934" i="11" s="1"/>
  <c r="W934" i="11" s="1"/>
  <c r="H263" i="9"/>
  <c r="G258" i="14"/>
  <c r="K257" i="14"/>
  <c r="F264" i="14"/>
  <c r="O248" i="14"/>
  <c r="Q247" i="14"/>
  <c r="S247" i="14" s="1"/>
  <c r="K259" i="9"/>
  <c r="S259" i="9" s="1"/>
  <c r="O264" i="9" l="1"/>
  <c r="Q263" i="9"/>
  <c r="N264" i="9"/>
  <c r="G264" i="9"/>
  <c r="I264" i="9"/>
  <c r="F264" i="9"/>
  <c r="H264" i="9"/>
  <c r="H934" i="11"/>
  <c r="I934" i="11"/>
  <c r="O934" i="11"/>
  <c r="P934" i="11"/>
  <c r="Y934" i="11"/>
  <c r="G934" i="11"/>
  <c r="K934" i="11"/>
  <c r="T934" i="11"/>
  <c r="V934" i="11"/>
  <c r="X934" i="11"/>
  <c r="E265" i="9"/>
  <c r="O265" i="9" s="1"/>
  <c r="L934" i="11"/>
  <c r="M934" i="11"/>
  <c r="Q934" i="11"/>
  <c r="U934" i="11"/>
  <c r="Z934" i="11"/>
  <c r="E935" i="11"/>
  <c r="F935" i="11" s="1"/>
  <c r="Z935" i="11" s="1"/>
  <c r="J934" i="11"/>
  <c r="N934" i="11"/>
  <c r="R934" i="11"/>
  <c r="S934" i="11"/>
  <c r="G259" i="14"/>
  <c r="K258" i="14"/>
  <c r="F265" i="14"/>
  <c r="O249" i="14"/>
  <c r="Q248" i="14"/>
  <c r="S248" i="14" s="1"/>
  <c r="K260" i="9"/>
  <c r="S260" i="9" s="1"/>
  <c r="Q264" i="9" l="1"/>
  <c r="G265" i="9"/>
  <c r="H265" i="9"/>
  <c r="F265" i="9"/>
  <c r="P265" i="9"/>
  <c r="N265" i="9"/>
  <c r="I265" i="9"/>
  <c r="G935" i="11"/>
  <c r="I935" i="11"/>
  <c r="M935" i="11"/>
  <c r="V935" i="11"/>
  <c r="U935" i="11"/>
  <c r="L935" i="11"/>
  <c r="K935" i="11"/>
  <c r="R935" i="11"/>
  <c r="T935" i="11"/>
  <c r="X935" i="11"/>
  <c r="E266" i="9"/>
  <c r="O266" i="9" s="1"/>
  <c r="H935" i="11"/>
  <c r="N935" i="11"/>
  <c r="Q935" i="11"/>
  <c r="S935" i="11"/>
  <c r="W935" i="11"/>
  <c r="J935" i="11"/>
  <c r="O935" i="11"/>
  <c r="P935" i="11"/>
  <c r="Y935" i="11"/>
  <c r="E936" i="11"/>
  <c r="F936" i="11" s="1"/>
  <c r="Z936" i="11" s="1"/>
  <c r="G260" i="14"/>
  <c r="K259" i="14"/>
  <c r="F266" i="14"/>
  <c r="O250" i="14"/>
  <c r="Q249" i="14"/>
  <c r="S249" i="14" s="1"/>
  <c r="K261" i="9"/>
  <c r="S261" i="9" s="1"/>
  <c r="Q265" i="9" l="1"/>
  <c r="N266" i="9"/>
  <c r="P266" i="9"/>
  <c r="H266" i="9"/>
  <c r="F266" i="9"/>
  <c r="G266" i="9"/>
  <c r="I266" i="9"/>
  <c r="E937" i="11"/>
  <c r="F937" i="11" s="1"/>
  <c r="Z937" i="11" s="1"/>
  <c r="G936" i="11"/>
  <c r="K936" i="11"/>
  <c r="R936" i="11"/>
  <c r="V936" i="11"/>
  <c r="X936" i="11"/>
  <c r="J936" i="11"/>
  <c r="O936" i="11"/>
  <c r="Q936" i="11"/>
  <c r="S936" i="11"/>
  <c r="W936" i="11"/>
  <c r="L936" i="11"/>
  <c r="I936" i="11"/>
  <c r="M936" i="11"/>
  <c r="T936" i="11"/>
  <c r="Y936" i="11"/>
  <c r="E267" i="9"/>
  <c r="P267" i="9" s="1"/>
  <c r="H936" i="11"/>
  <c r="N936" i="11"/>
  <c r="P936" i="11"/>
  <c r="U936" i="11"/>
  <c r="G261" i="14"/>
  <c r="K260" i="14"/>
  <c r="F267" i="14"/>
  <c r="O251" i="14"/>
  <c r="Q250" i="14"/>
  <c r="S250" i="14" s="1"/>
  <c r="K262" i="9"/>
  <c r="S262" i="9" s="1"/>
  <c r="Q266" i="9" l="1"/>
  <c r="G267" i="9"/>
  <c r="E938" i="11"/>
  <c r="F938" i="11" s="1"/>
  <c r="Z938" i="11" s="1"/>
  <c r="H937" i="11"/>
  <c r="I937" i="11"/>
  <c r="M937" i="11"/>
  <c r="V937" i="11"/>
  <c r="Y937" i="11"/>
  <c r="O937" i="11"/>
  <c r="L937" i="11"/>
  <c r="R937" i="11"/>
  <c r="T937" i="11"/>
  <c r="X937" i="11"/>
  <c r="E268" i="9"/>
  <c r="O268" i="9" s="1"/>
  <c r="I267" i="9"/>
  <c r="G937" i="11"/>
  <c r="K937" i="11"/>
  <c r="Q937" i="11"/>
  <c r="S937" i="11"/>
  <c r="W937" i="11"/>
  <c r="H267" i="9"/>
  <c r="F267" i="9"/>
  <c r="J937" i="11"/>
  <c r="N937" i="11"/>
  <c r="P937" i="11"/>
  <c r="U937" i="11"/>
  <c r="O267" i="9"/>
  <c r="N267" i="9"/>
  <c r="G262" i="14"/>
  <c r="K261" i="14"/>
  <c r="F268" i="14"/>
  <c r="O252" i="14"/>
  <c r="Q251" i="14"/>
  <c r="S251" i="14" s="1"/>
  <c r="K263" i="9"/>
  <c r="S263" i="9" s="1"/>
  <c r="Q267" i="9" l="1"/>
  <c r="F268" i="9"/>
  <c r="H268" i="9"/>
  <c r="I268" i="9"/>
  <c r="G268" i="9"/>
  <c r="N268" i="9"/>
  <c r="P268" i="9"/>
  <c r="J938" i="11"/>
  <c r="N938" i="11"/>
  <c r="Q938" i="11"/>
  <c r="S938" i="11"/>
  <c r="W938" i="11"/>
  <c r="G938" i="11"/>
  <c r="I938" i="11"/>
  <c r="O938" i="11"/>
  <c r="P938" i="11"/>
  <c r="Y938" i="11"/>
  <c r="H938" i="11"/>
  <c r="K938" i="11"/>
  <c r="R938" i="11"/>
  <c r="V938" i="11"/>
  <c r="X938" i="11"/>
  <c r="E269" i="9"/>
  <c r="P269" i="9" s="1"/>
  <c r="L938" i="11"/>
  <c r="M938" i="11"/>
  <c r="T938" i="11"/>
  <c r="U938" i="11"/>
  <c r="E939" i="11"/>
  <c r="F939" i="11" s="1"/>
  <c r="Z939" i="11" s="1"/>
  <c r="G263" i="14"/>
  <c r="K262" i="14"/>
  <c r="F269" i="14"/>
  <c r="O253" i="14"/>
  <c r="Q252" i="14"/>
  <c r="S252" i="14" s="1"/>
  <c r="K264" i="9"/>
  <c r="S264" i="9" s="1"/>
  <c r="F269" i="9" l="1"/>
  <c r="N269" i="9"/>
  <c r="O269" i="9"/>
  <c r="H269" i="9"/>
  <c r="I269" i="9"/>
  <c r="Q268" i="9"/>
  <c r="E940" i="11"/>
  <c r="F940" i="11" s="1"/>
  <c r="X940" i="11" s="1"/>
  <c r="J939" i="11"/>
  <c r="N939" i="11"/>
  <c r="Q939" i="11"/>
  <c r="Y939" i="11"/>
  <c r="W939" i="11"/>
  <c r="G939" i="11"/>
  <c r="I939" i="11"/>
  <c r="M939" i="11"/>
  <c r="V939" i="11"/>
  <c r="U939" i="11"/>
  <c r="L939" i="11"/>
  <c r="K939" i="11"/>
  <c r="R939" i="11"/>
  <c r="T939" i="11"/>
  <c r="X939" i="11"/>
  <c r="H939" i="11"/>
  <c r="O939" i="11"/>
  <c r="P939" i="11"/>
  <c r="S939" i="11"/>
  <c r="E270" i="9"/>
  <c r="H270" i="9" s="1"/>
  <c r="G269" i="9"/>
  <c r="G264" i="14"/>
  <c r="K263" i="14"/>
  <c r="F270" i="14"/>
  <c r="O254" i="14"/>
  <c r="Q253" i="14"/>
  <c r="S253" i="14" s="1"/>
  <c r="K265" i="9"/>
  <c r="S265" i="9" s="1"/>
  <c r="Q269" i="9" l="1"/>
  <c r="N270" i="9"/>
  <c r="E271" i="9"/>
  <c r="P271" i="9" s="1"/>
  <c r="J940" i="11"/>
  <c r="N940" i="11"/>
  <c r="Q940" i="11"/>
  <c r="U940" i="11"/>
  <c r="Z940" i="11"/>
  <c r="E941" i="11"/>
  <c r="F941" i="11" s="1"/>
  <c r="X941" i="11" s="1"/>
  <c r="G940" i="11"/>
  <c r="O940" i="11"/>
  <c r="T940" i="11"/>
  <c r="S940" i="11"/>
  <c r="W940" i="11"/>
  <c r="O270" i="9"/>
  <c r="P270" i="9"/>
  <c r="H940" i="11"/>
  <c r="I940" i="11"/>
  <c r="M940" i="11"/>
  <c r="P940" i="11"/>
  <c r="Y940" i="11"/>
  <c r="F270" i="9"/>
  <c r="G270" i="9"/>
  <c r="L940" i="11"/>
  <c r="K940" i="11"/>
  <c r="R940" i="11"/>
  <c r="V940" i="11"/>
  <c r="I270" i="9"/>
  <c r="G271" i="9"/>
  <c r="G265" i="14"/>
  <c r="K264" i="14"/>
  <c r="F271" i="14"/>
  <c r="O255" i="14"/>
  <c r="Q254" i="14"/>
  <c r="S254" i="14" s="1"/>
  <c r="K266" i="9"/>
  <c r="S266" i="9" s="1"/>
  <c r="N271" i="9" l="1"/>
  <c r="I271" i="9"/>
  <c r="F271" i="9"/>
  <c r="Q270" i="9"/>
  <c r="O271" i="9"/>
  <c r="H271" i="9"/>
  <c r="J941" i="11"/>
  <c r="K941" i="11"/>
  <c r="Q941" i="11"/>
  <c r="S941" i="11"/>
  <c r="W941" i="11"/>
  <c r="E942" i="11"/>
  <c r="F942" i="11" s="1"/>
  <c r="Z942" i="11" s="1"/>
  <c r="E272" i="9"/>
  <c r="P272" i="9" s="1"/>
  <c r="I941" i="11"/>
  <c r="N941" i="11"/>
  <c r="P941" i="11"/>
  <c r="U941" i="11"/>
  <c r="Z941" i="11"/>
  <c r="G941" i="11"/>
  <c r="L941" i="11"/>
  <c r="M941" i="11"/>
  <c r="V941" i="11"/>
  <c r="Y941" i="11"/>
  <c r="H941" i="11"/>
  <c r="O941" i="11"/>
  <c r="R941" i="11"/>
  <c r="T941" i="11"/>
  <c r="G272" i="9"/>
  <c r="G266" i="14"/>
  <c r="K265" i="14"/>
  <c r="F272" i="14"/>
  <c r="O256" i="14"/>
  <c r="Q255" i="14"/>
  <c r="S255" i="14" s="1"/>
  <c r="K267" i="9"/>
  <c r="S267" i="9" s="1"/>
  <c r="Q271" i="9" l="1"/>
  <c r="O272" i="9"/>
  <c r="N272" i="9"/>
  <c r="H272" i="9"/>
  <c r="F272" i="9"/>
  <c r="I272" i="9"/>
  <c r="E943" i="11"/>
  <c r="F943" i="11" s="1"/>
  <c r="Z943" i="11" s="1"/>
  <c r="G942" i="11"/>
  <c r="I942" i="11"/>
  <c r="M942" i="11"/>
  <c r="P942" i="11"/>
  <c r="Y942" i="11"/>
  <c r="J942" i="11"/>
  <c r="K942" i="11"/>
  <c r="O942" i="11"/>
  <c r="V942" i="11"/>
  <c r="X942" i="11"/>
  <c r="L942" i="11"/>
  <c r="N942" i="11"/>
  <c r="R942" i="11"/>
  <c r="S942" i="11"/>
  <c r="W942" i="11"/>
  <c r="E273" i="9"/>
  <c r="P273" i="9" s="1"/>
  <c r="H942" i="11"/>
  <c r="T942" i="11"/>
  <c r="Q942" i="11"/>
  <c r="U942" i="11"/>
  <c r="G267" i="14"/>
  <c r="K266" i="14"/>
  <c r="F273" i="14"/>
  <c r="O257" i="14"/>
  <c r="Q256" i="14"/>
  <c r="S256" i="14" s="1"/>
  <c r="K268" i="9"/>
  <c r="S268" i="9" s="1"/>
  <c r="Q272" i="9" l="1"/>
  <c r="F273" i="9"/>
  <c r="H943" i="11"/>
  <c r="I943" i="11"/>
  <c r="M943" i="11"/>
  <c r="V943" i="11"/>
  <c r="Y943" i="11"/>
  <c r="G943" i="11"/>
  <c r="K943" i="11"/>
  <c r="R943" i="11"/>
  <c r="T943" i="11"/>
  <c r="X943" i="11"/>
  <c r="E274" i="9"/>
  <c r="O274" i="9" s="1"/>
  <c r="L943" i="11"/>
  <c r="N943" i="11"/>
  <c r="Q943" i="11"/>
  <c r="S943" i="11"/>
  <c r="W943" i="11"/>
  <c r="N273" i="9"/>
  <c r="G273" i="9"/>
  <c r="J943" i="11"/>
  <c r="O943" i="11"/>
  <c r="P943" i="11"/>
  <c r="U943" i="11"/>
  <c r="O273" i="9"/>
  <c r="I273" i="9"/>
  <c r="E944" i="11"/>
  <c r="F944" i="11" s="1"/>
  <c r="Z944" i="11" s="1"/>
  <c r="H273" i="9"/>
  <c r="P274" i="9"/>
  <c r="G268" i="14"/>
  <c r="K267" i="14"/>
  <c r="F274" i="14"/>
  <c r="O258" i="14"/>
  <c r="Q257" i="14"/>
  <c r="S257" i="14" s="1"/>
  <c r="K269" i="9"/>
  <c r="S269" i="9" s="1"/>
  <c r="F274" i="9" l="1"/>
  <c r="I274" i="9"/>
  <c r="H274" i="9"/>
  <c r="G274" i="9"/>
  <c r="N274" i="9"/>
  <c r="Q274" i="9" s="1"/>
  <c r="Q273" i="9"/>
  <c r="H944" i="11"/>
  <c r="O944" i="11"/>
  <c r="Q944" i="11"/>
  <c r="S944" i="11"/>
  <c r="W944" i="11"/>
  <c r="L944" i="11"/>
  <c r="I944" i="11"/>
  <c r="M944" i="11"/>
  <c r="T944" i="11"/>
  <c r="Y944" i="11"/>
  <c r="G944" i="11"/>
  <c r="K944" i="11"/>
  <c r="R944" i="11"/>
  <c r="V944" i="11"/>
  <c r="X944" i="11"/>
  <c r="E275" i="9"/>
  <c r="O275" i="9" s="1"/>
  <c r="J944" i="11"/>
  <c r="N944" i="11"/>
  <c r="P944" i="11"/>
  <c r="U944" i="11"/>
  <c r="E945" i="11"/>
  <c r="F945" i="11" s="1"/>
  <c r="Z945" i="11" s="1"/>
  <c r="G269" i="14"/>
  <c r="K268" i="14"/>
  <c r="F275" i="14"/>
  <c r="O259" i="14"/>
  <c r="Q258" i="14"/>
  <c r="S258" i="14" s="1"/>
  <c r="K270" i="9"/>
  <c r="S270" i="9" s="1"/>
  <c r="G275" i="9" l="1"/>
  <c r="P275" i="9"/>
  <c r="F275" i="9"/>
  <c r="N275" i="9"/>
  <c r="Q275" i="9" s="1"/>
  <c r="H275" i="9"/>
  <c r="I275" i="9"/>
  <c r="G945" i="11"/>
  <c r="I945" i="11"/>
  <c r="M945" i="11"/>
  <c r="V945" i="11"/>
  <c r="U945" i="11"/>
  <c r="J945" i="11"/>
  <c r="L945" i="11"/>
  <c r="R945" i="11"/>
  <c r="T945" i="11"/>
  <c r="X945" i="11"/>
  <c r="O945" i="11"/>
  <c r="K945" i="11"/>
  <c r="Q945" i="11"/>
  <c r="S945" i="11"/>
  <c r="W945" i="11"/>
  <c r="E276" i="9"/>
  <c r="P276" i="9" s="1"/>
  <c r="H945" i="11"/>
  <c r="N945" i="11"/>
  <c r="P945" i="11"/>
  <c r="Y945" i="11"/>
  <c r="E946" i="11"/>
  <c r="F946" i="11" s="1"/>
  <c r="Z946" i="11" s="1"/>
  <c r="G270" i="14"/>
  <c r="K269" i="14"/>
  <c r="F276" i="14"/>
  <c r="O260" i="14"/>
  <c r="Q259" i="14"/>
  <c r="S259" i="14" s="1"/>
  <c r="K271" i="9"/>
  <c r="S271" i="9" s="1"/>
  <c r="N276" i="9" l="1"/>
  <c r="O276" i="9"/>
  <c r="F276" i="9"/>
  <c r="H276" i="9"/>
  <c r="E947" i="11"/>
  <c r="F947" i="11" s="1"/>
  <c r="W947" i="11" s="1"/>
  <c r="G946" i="11"/>
  <c r="K946" i="11"/>
  <c r="R946" i="11"/>
  <c r="V946" i="11"/>
  <c r="X946" i="11"/>
  <c r="J946" i="11"/>
  <c r="N946" i="11"/>
  <c r="Q946" i="11"/>
  <c r="S946" i="11"/>
  <c r="W946" i="11"/>
  <c r="H946" i="11"/>
  <c r="I946" i="11"/>
  <c r="O946" i="11"/>
  <c r="P946" i="11"/>
  <c r="U946" i="11"/>
  <c r="E277" i="9"/>
  <c r="P277" i="9" s="1"/>
  <c r="L946" i="11"/>
  <c r="M946" i="11"/>
  <c r="T946" i="11"/>
  <c r="Y946" i="11"/>
  <c r="G276" i="9"/>
  <c r="I276" i="9"/>
  <c r="G271" i="14"/>
  <c r="K270" i="14"/>
  <c r="F277" i="14"/>
  <c r="O261" i="14"/>
  <c r="Q260" i="14"/>
  <c r="S260" i="14" s="1"/>
  <c r="K272" i="9"/>
  <c r="S272" i="9" s="1"/>
  <c r="Q276" i="9" l="1"/>
  <c r="O277" i="9"/>
  <c r="N277" i="9"/>
  <c r="E948" i="11"/>
  <c r="F948" i="11" s="1"/>
  <c r="X948" i="11" s="1"/>
  <c r="H277" i="9"/>
  <c r="J947" i="11"/>
  <c r="O947" i="11"/>
  <c r="P947" i="11"/>
  <c r="S947" i="11"/>
  <c r="Z947" i="11"/>
  <c r="G947" i="11"/>
  <c r="I947" i="11"/>
  <c r="M947" i="11"/>
  <c r="V947" i="11"/>
  <c r="U947" i="11"/>
  <c r="L947" i="11"/>
  <c r="K947" i="11"/>
  <c r="R947" i="11"/>
  <c r="T947" i="11"/>
  <c r="X947" i="11"/>
  <c r="E278" i="9"/>
  <c r="I278" i="9" s="1"/>
  <c r="I277" i="9"/>
  <c r="H947" i="11"/>
  <c r="N947" i="11"/>
  <c r="Q947" i="11"/>
  <c r="Y947" i="11"/>
  <c r="F277" i="9"/>
  <c r="G277" i="9"/>
  <c r="G278" i="9"/>
  <c r="G272" i="14"/>
  <c r="K271" i="14"/>
  <c r="F278" i="14"/>
  <c r="O262" i="14"/>
  <c r="Q261" i="14"/>
  <c r="S261" i="14" s="1"/>
  <c r="K273" i="9"/>
  <c r="S273" i="9" s="1"/>
  <c r="Q277" i="9" l="1"/>
  <c r="F278" i="9"/>
  <c r="N278" i="9"/>
  <c r="H278" i="9"/>
  <c r="G948" i="11"/>
  <c r="O948" i="11"/>
  <c r="T948" i="11"/>
  <c r="S948" i="11"/>
  <c r="W948" i="11"/>
  <c r="E279" i="9"/>
  <c r="O279" i="9" s="1"/>
  <c r="J948" i="11"/>
  <c r="N948" i="11"/>
  <c r="Q948" i="11"/>
  <c r="U948" i="11"/>
  <c r="Z948" i="11"/>
  <c r="E949" i="11"/>
  <c r="F949" i="11" s="1"/>
  <c r="W949" i="11" s="1"/>
  <c r="H948" i="11"/>
  <c r="I948" i="11"/>
  <c r="M948" i="11"/>
  <c r="P948" i="11"/>
  <c r="Y948" i="11"/>
  <c r="L948" i="11"/>
  <c r="K948" i="11"/>
  <c r="R948" i="11"/>
  <c r="V948" i="11"/>
  <c r="O278" i="9"/>
  <c r="P278" i="9"/>
  <c r="G273" i="14"/>
  <c r="K272" i="14"/>
  <c r="F279" i="14"/>
  <c r="O263" i="14"/>
  <c r="Q262" i="14"/>
  <c r="S262" i="14" s="1"/>
  <c r="K274" i="9"/>
  <c r="S274" i="9" s="1"/>
  <c r="P279" i="9" l="1"/>
  <c r="I279" i="9"/>
  <c r="G279" i="9"/>
  <c r="F279" i="9"/>
  <c r="Q278" i="9"/>
  <c r="N279" i="9"/>
  <c r="H279" i="9"/>
  <c r="E950" i="11"/>
  <c r="F950" i="11" s="1"/>
  <c r="Z950" i="11" s="1"/>
  <c r="O949" i="11"/>
  <c r="L949" i="11"/>
  <c r="R949" i="11"/>
  <c r="T949" i="11"/>
  <c r="X949" i="11"/>
  <c r="E280" i="9"/>
  <c r="P280" i="9" s="1"/>
  <c r="H949" i="11"/>
  <c r="N949" i="11"/>
  <c r="P949" i="11"/>
  <c r="Y949" i="11"/>
  <c r="Z949" i="11"/>
  <c r="G949" i="11"/>
  <c r="I949" i="11"/>
  <c r="M949" i="11"/>
  <c r="V949" i="11"/>
  <c r="U949" i="11"/>
  <c r="J949" i="11"/>
  <c r="K949" i="11"/>
  <c r="Q949" i="11"/>
  <c r="S949" i="11"/>
  <c r="O280" i="9"/>
  <c r="N280" i="9"/>
  <c r="I280" i="9"/>
  <c r="G274" i="14"/>
  <c r="K273" i="14"/>
  <c r="F280" i="14"/>
  <c r="O264" i="14"/>
  <c r="Q263" i="14"/>
  <c r="S263" i="14" s="1"/>
  <c r="K275" i="9"/>
  <c r="S275" i="9" s="1"/>
  <c r="Q279" i="9" l="1"/>
  <c r="F280" i="9"/>
  <c r="G280" i="9"/>
  <c r="H280" i="9"/>
  <c r="E951" i="11"/>
  <c r="F951" i="11" s="1"/>
  <c r="Z951" i="11" s="1"/>
  <c r="G950" i="11"/>
  <c r="K950" i="11"/>
  <c r="O950" i="11"/>
  <c r="V950" i="11"/>
  <c r="X950" i="11"/>
  <c r="J950" i="11"/>
  <c r="T950" i="11"/>
  <c r="R950" i="11"/>
  <c r="S950" i="11"/>
  <c r="W950" i="11"/>
  <c r="H950" i="11"/>
  <c r="I950" i="11"/>
  <c r="M950" i="11"/>
  <c r="P950" i="11"/>
  <c r="U950" i="11"/>
  <c r="E281" i="9"/>
  <c r="P281" i="9" s="1"/>
  <c r="L950" i="11"/>
  <c r="N950" i="11"/>
  <c r="Q950" i="11"/>
  <c r="Y950" i="11"/>
  <c r="Q280" i="9"/>
  <c r="G275" i="14"/>
  <c r="K274" i="14"/>
  <c r="F281" i="14"/>
  <c r="O265" i="14"/>
  <c r="Q264" i="14"/>
  <c r="S264" i="14" s="1"/>
  <c r="K276" i="9"/>
  <c r="S276" i="9" s="1"/>
  <c r="I281" i="9" l="1"/>
  <c r="G951" i="11"/>
  <c r="I951" i="11"/>
  <c r="M951" i="11"/>
  <c r="V951" i="11"/>
  <c r="U951" i="11"/>
  <c r="L951" i="11"/>
  <c r="K951" i="11"/>
  <c r="R951" i="11"/>
  <c r="Y951" i="11"/>
  <c r="X951" i="11"/>
  <c r="E282" i="9"/>
  <c r="O282" i="9" s="1"/>
  <c r="H951" i="11"/>
  <c r="N951" i="11"/>
  <c r="Q951" i="11"/>
  <c r="T951" i="11"/>
  <c r="W951" i="11"/>
  <c r="F281" i="9"/>
  <c r="N281" i="9"/>
  <c r="J951" i="11"/>
  <c r="O951" i="11"/>
  <c r="P951" i="11"/>
  <c r="S951" i="11"/>
  <c r="O281" i="9"/>
  <c r="H281" i="9"/>
  <c r="E952" i="11"/>
  <c r="F952" i="11" s="1"/>
  <c r="Z952" i="11" s="1"/>
  <c r="G281" i="9"/>
  <c r="H282" i="9"/>
  <c r="G276" i="14"/>
  <c r="K275" i="14"/>
  <c r="F282" i="14"/>
  <c r="O266" i="14"/>
  <c r="Q265" i="14"/>
  <c r="S265" i="14" s="1"/>
  <c r="K277" i="9"/>
  <c r="S277" i="9" s="1"/>
  <c r="G282" i="9" l="1"/>
  <c r="Q281" i="9"/>
  <c r="F282" i="9"/>
  <c r="I282" i="9"/>
  <c r="N282" i="9"/>
  <c r="P282" i="9"/>
  <c r="J952" i="11"/>
  <c r="O952" i="11"/>
  <c r="Q952" i="11"/>
  <c r="S952" i="11"/>
  <c r="W952" i="11"/>
  <c r="L952" i="11"/>
  <c r="I952" i="11"/>
  <c r="M952" i="11"/>
  <c r="T952" i="11"/>
  <c r="Y952" i="11"/>
  <c r="G952" i="11"/>
  <c r="K952" i="11"/>
  <c r="R952" i="11"/>
  <c r="V952" i="11"/>
  <c r="X952" i="11"/>
  <c r="E283" i="9"/>
  <c r="P283" i="9" s="1"/>
  <c r="H952" i="11"/>
  <c r="N952" i="11"/>
  <c r="P952" i="11"/>
  <c r="U952" i="11"/>
  <c r="E953" i="11"/>
  <c r="F953" i="11" s="1"/>
  <c r="U953" i="11" s="1"/>
  <c r="F283" i="9"/>
  <c r="G277" i="14"/>
  <c r="K276" i="14"/>
  <c r="F283" i="14"/>
  <c r="O267" i="14"/>
  <c r="Q266" i="14"/>
  <c r="S266" i="14" s="1"/>
  <c r="K278" i="9"/>
  <c r="S278" i="9" s="1"/>
  <c r="Q282" i="9" l="1"/>
  <c r="H283" i="9"/>
  <c r="O283" i="9"/>
  <c r="N283" i="9"/>
  <c r="G283" i="9"/>
  <c r="I283" i="9"/>
  <c r="O953" i="11"/>
  <c r="L953" i="11"/>
  <c r="R953" i="11"/>
  <c r="T953" i="11"/>
  <c r="X953" i="11"/>
  <c r="G953" i="11"/>
  <c r="K953" i="11"/>
  <c r="Q953" i="11"/>
  <c r="S953" i="11"/>
  <c r="W953" i="11"/>
  <c r="E284" i="9"/>
  <c r="O284" i="9" s="1"/>
  <c r="J953" i="11"/>
  <c r="N953" i="11"/>
  <c r="P953" i="11"/>
  <c r="Y953" i="11"/>
  <c r="Z953" i="11"/>
  <c r="E954" i="11"/>
  <c r="F954" i="11" s="1"/>
  <c r="X954" i="11" s="1"/>
  <c r="H953" i="11"/>
  <c r="I953" i="11"/>
  <c r="M953" i="11"/>
  <c r="V953" i="11"/>
  <c r="G278" i="14"/>
  <c r="K277" i="14"/>
  <c r="F284" i="14"/>
  <c r="O268" i="14"/>
  <c r="Q267" i="14"/>
  <c r="S267" i="14" s="1"/>
  <c r="K279" i="9"/>
  <c r="S279" i="9" s="1"/>
  <c r="Q283" i="9" l="1"/>
  <c r="N284" i="9"/>
  <c r="H284" i="9"/>
  <c r="F284" i="9"/>
  <c r="L954" i="11"/>
  <c r="N954" i="11"/>
  <c r="Q954" i="11"/>
  <c r="S954" i="11"/>
  <c r="W954" i="11"/>
  <c r="E285" i="9"/>
  <c r="N285" i="9" s="1"/>
  <c r="H954" i="11"/>
  <c r="M954" i="11"/>
  <c r="T954" i="11"/>
  <c r="Y954" i="11"/>
  <c r="Z954" i="11"/>
  <c r="E955" i="11"/>
  <c r="F955" i="11" s="1"/>
  <c r="U955" i="11" s="1"/>
  <c r="P284" i="9"/>
  <c r="I284" i="9"/>
  <c r="G284" i="9"/>
  <c r="G954" i="11"/>
  <c r="I954" i="11"/>
  <c r="O954" i="11"/>
  <c r="P954" i="11"/>
  <c r="U954" i="11"/>
  <c r="J954" i="11"/>
  <c r="K954" i="11"/>
  <c r="R954" i="11"/>
  <c r="V954" i="11"/>
  <c r="G279" i="14"/>
  <c r="K278" i="14"/>
  <c r="F285" i="14"/>
  <c r="O269" i="14"/>
  <c r="Q268" i="14"/>
  <c r="S268" i="14" s="1"/>
  <c r="K280" i="9"/>
  <c r="S280" i="9" s="1"/>
  <c r="G285" i="9" l="1"/>
  <c r="F285" i="9"/>
  <c r="H285" i="9"/>
  <c r="Q284" i="9"/>
  <c r="P285" i="9"/>
  <c r="O285" i="9"/>
  <c r="I285" i="9"/>
  <c r="E956" i="11"/>
  <c r="F956" i="11" s="1"/>
  <c r="Z956" i="11" s="1"/>
  <c r="H955" i="11"/>
  <c r="N955" i="11"/>
  <c r="Q955" i="11"/>
  <c r="T955" i="11"/>
  <c r="W955" i="11"/>
  <c r="J955" i="11"/>
  <c r="O955" i="11"/>
  <c r="Y955" i="11"/>
  <c r="S955" i="11"/>
  <c r="Z955" i="11"/>
  <c r="L955" i="11"/>
  <c r="K955" i="11"/>
  <c r="R955" i="11"/>
  <c r="V955" i="11"/>
  <c r="X955" i="11"/>
  <c r="G955" i="11"/>
  <c r="I955" i="11"/>
  <c r="M955" i="11"/>
  <c r="P955" i="11"/>
  <c r="E286" i="9"/>
  <c r="P286" i="9" s="1"/>
  <c r="G280" i="14"/>
  <c r="K279" i="14"/>
  <c r="F286" i="14"/>
  <c r="O270" i="14"/>
  <c r="Q269" i="14"/>
  <c r="S269" i="14" s="1"/>
  <c r="K281" i="9"/>
  <c r="S281" i="9" s="1"/>
  <c r="Q285" i="9" l="1"/>
  <c r="N286" i="9"/>
  <c r="H956" i="11"/>
  <c r="I956" i="11"/>
  <c r="M956" i="11"/>
  <c r="P956" i="11"/>
  <c r="Y956" i="11"/>
  <c r="L956" i="11"/>
  <c r="K956" i="11"/>
  <c r="R956" i="11"/>
  <c r="V956" i="11"/>
  <c r="X956" i="11"/>
  <c r="E287" i="9"/>
  <c r="O287" i="9" s="1"/>
  <c r="G956" i="11"/>
  <c r="O956" i="11"/>
  <c r="T956" i="11"/>
  <c r="S956" i="11"/>
  <c r="W956" i="11"/>
  <c r="H286" i="9"/>
  <c r="J956" i="11"/>
  <c r="N956" i="11"/>
  <c r="Q956" i="11"/>
  <c r="U956" i="11"/>
  <c r="O286" i="9"/>
  <c r="I286" i="9"/>
  <c r="E957" i="11"/>
  <c r="F957" i="11" s="1"/>
  <c r="X957" i="11" s="1"/>
  <c r="F286" i="9"/>
  <c r="G286" i="9"/>
  <c r="I287" i="9"/>
  <c r="N287" i="9"/>
  <c r="F287" i="9"/>
  <c r="G281" i="14"/>
  <c r="K280" i="14"/>
  <c r="F287" i="14"/>
  <c r="O271" i="14"/>
  <c r="Q270" i="14"/>
  <c r="S270" i="14" s="1"/>
  <c r="K282" i="9"/>
  <c r="S282" i="9" s="1"/>
  <c r="G287" i="9" l="1"/>
  <c r="H287" i="9"/>
  <c r="P287" i="9"/>
  <c r="Q287" i="9" s="1"/>
  <c r="Q286" i="9"/>
  <c r="H957" i="11"/>
  <c r="K957" i="11"/>
  <c r="Q957" i="11"/>
  <c r="S957" i="11"/>
  <c r="W957" i="11"/>
  <c r="E288" i="9"/>
  <c r="O288" i="9" s="1"/>
  <c r="I957" i="11"/>
  <c r="N957" i="11"/>
  <c r="P957" i="11"/>
  <c r="Y957" i="11"/>
  <c r="Z957" i="11"/>
  <c r="E958" i="11"/>
  <c r="F958" i="11" s="1"/>
  <c r="X958" i="11" s="1"/>
  <c r="G957" i="11"/>
  <c r="L957" i="11"/>
  <c r="M957" i="11"/>
  <c r="V957" i="11"/>
  <c r="U957" i="11"/>
  <c r="J957" i="11"/>
  <c r="O957" i="11"/>
  <c r="R957" i="11"/>
  <c r="T957" i="11"/>
  <c r="G282" i="14"/>
  <c r="K281" i="14"/>
  <c r="F288" i="14"/>
  <c r="O272" i="14"/>
  <c r="Q271" i="14"/>
  <c r="S271" i="14" s="1"/>
  <c r="K283" i="9"/>
  <c r="S283" i="9" s="1"/>
  <c r="F288" i="9" l="1"/>
  <c r="N288" i="9"/>
  <c r="H288" i="9"/>
  <c r="P288" i="9"/>
  <c r="G288" i="9"/>
  <c r="I288" i="9"/>
  <c r="H958" i="11"/>
  <c r="K958" i="11"/>
  <c r="R958" i="11"/>
  <c r="S958" i="11"/>
  <c r="W958" i="11"/>
  <c r="J958" i="11"/>
  <c r="N958" i="11"/>
  <c r="Q958" i="11"/>
  <c r="Y958" i="11"/>
  <c r="Z958" i="11"/>
  <c r="E959" i="11"/>
  <c r="F959" i="11" s="1"/>
  <c r="Z959" i="11" s="1"/>
  <c r="G958" i="11"/>
  <c r="L958" i="11"/>
  <c r="M958" i="11"/>
  <c r="P958" i="11"/>
  <c r="U958" i="11"/>
  <c r="T958" i="11"/>
  <c r="I958" i="11"/>
  <c r="O958" i="11"/>
  <c r="V958" i="11"/>
  <c r="E289" i="9"/>
  <c r="G289" i="9" s="1"/>
  <c r="G283" i="14"/>
  <c r="K282" i="14"/>
  <c r="F289" i="14"/>
  <c r="O273" i="14"/>
  <c r="Q272" i="14"/>
  <c r="S272" i="14" s="1"/>
  <c r="K284" i="9"/>
  <c r="S284" i="9" s="1"/>
  <c r="Q288" i="9" l="1"/>
  <c r="O289" i="9"/>
  <c r="I289" i="9"/>
  <c r="E960" i="11"/>
  <c r="F960" i="11" s="1"/>
  <c r="Z960" i="11" s="1"/>
  <c r="H289" i="9"/>
  <c r="L959" i="11"/>
  <c r="N959" i="11"/>
  <c r="Q959" i="11"/>
  <c r="Y959" i="11"/>
  <c r="W959" i="11"/>
  <c r="F289" i="9"/>
  <c r="H959" i="11"/>
  <c r="I959" i="11"/>
  <c r="M959" i="11"/>
  <c r="V959" i="11"/>
  <c r="U959" i="11"/>
  <c r="G959" i="11"/>
  <c r="K959" i="11"/>
  <c r="R959" i="11"/>
  <c r="T959" i="11"/>
  <c r="X959" i="11"/>
  <c r="E290" i="9"/>
  <c r="O290" i="9" s="1"/>
  <c r="J959" i="11"/>
  <c r="O959" i="11"/>
  <c r="P959" i="11"/>
  <c r="S959" i="11"/>
  <c r="N289" i="9"/>
  <c r="P289" i="9"/>
  <c r="G284" i="14"/>
  <c r="K283" i="14"/>
  <c r="F290" i="14"/>
  <c r="O274" i="14"/>
  <c r="Q273" i="14"/>
  <c r="S273" i="14" s="1"/>
  <c r="K285" i="9"/>
  <c r="S285" i="9" s="1"/>
  <c r="H290" i="9" l="1"/>
  <c r="G290" i="9"/>
  <c r="I290" i="9"/>
  <c r="Q289" i="9"/>
  <c r="L960" i="11"/>
  <c r="I960" i="11"/>
  <c r="M960" i="11"/>
  <c r="T960" i="11"/>
  <c r="Y960" i="11"/>
  <c r="G960" i="11"/>
  <c r="K960" i="11"/>
  <c r="R960" i="11"/>
  <c r="V960" i="11"/>
  <c r="X960" i="11"/>
  <c r="E291" i="9"/>
  <c r="O291" i="9" s="1"/>
  <c r="J960" i="11"/>
  <c r="O960" i="11"/>
  <c r="Q960" i="11"/>
  <c r="S960" i="11"/>
  <c r="W960" i="11"/>
  <c r="N290" i="9"/>
  <c r="F290" i="9"/>
  <c r="H960" i="11"/>
  <c r="N960" i="11"/>
  <c r="P960" i="11"/>
  <c r="U960" i="11"/>
  <c r="E961" i="11"/>
  <c r="F961" i="11" s="1"/>
  <c r="Z961" i="11" s="1"/>
  <c r="P290" i="9"/>
  <c r="G285" i="14"/>
  <c r="K284" i="14"/>
  <c r="F291" i="14"/>
  <c r="O275" i="14"/>
  <c r="Q274" i="14"/>
  <c r="S274" i="14" s="1"/>
  <c r="K286" i="9"/>
  <c r="S286" i="9" s="1"/>
  <c r="F291" i="9" l="1"/>
  <c r="N291" i="9"/>
  <c r="I291" i="9"/>
  <c r="Q290" i="9"/>
  <c r="G291" i="9"/>
  <c r="H291" i="9"/>
  <c r="P291" i="9"/>
  <c r="E962" i="11"/>
  <c r="F962" i="11" s="1"/>
  <c r="U962" i="11" s="1"/>
  <c r="J961" i="11"/>
  <c r="K961" i="11"/>
  <c r="Q961" i="11"/>
  <c r="S961" i="11"/>
  <c r="W961" i="11"/>
  <c r="G961" i="11"/>
  <c r="I961" i="11"/>
  <c r="M961" i="11"/>
  <c r="V961" i="11"/>
  <c r="U961" i="11"/>
  <c r="H961" i="11"/>
  <c r="L961" i="11"/>
  <c r="R961" i="11"/>
  <c r="T961" i="11"/>
  <c r="X961" i="11"/>
  <c r="E292" i="9"/>
  <c r="P292" i="9" s="1"/>
  <c r="O961" i="11"/>
  <c r="N961" i="11"/>
  <c r="P961" i="11"/>
  <c r="Y961" i="11"/>
  <c r="G286" i="14"/>
  <c r="K285" i="14"/>
  <c r="F292" i="14"/>
  <c r="O276" i="14"/>
  <c r="Q275" i="14"/>
  <c r="S275" i="14" s="1"/>
  <c r="K287" i="9"/>
  <c r="S287" i="9" s="1"/>
  <c r="Q291" i="9" l="1"/>
  <c r="F292" i="9"/>
  <c r="E963" i="11"/>
  <c r="F963" i="11" s="1"/>
  <c r="X963" i="11" s="1"/>
  <c r="J962" i="11"/>
  <c r="N962" i="11"/>
  <c r="Q962" i="11"/>
  <c r="S962" i="11"/>
  <c r="W962" i="11"/>
  <c r="N292" i="9"/>
  <c r="H292" i="9"/>
  <c r="L962" i="11"/>
  <c r="M962" i="11"/>
  <c r="T962" i="11"/>
  <c r="Y962" i="11"/>
  <c r="Z962" i="11"/>
  <c r="G292" i="9"/>
  <c r="I292" i="9"/>
  <c r="G962" i="11"/>
  <c r="K962" i="11"/>
  <c r="R962" i="11"/>
  <c r="V962" i="11"/>
  <c r="X962" i="11"/>
  <c r="H962" i="11"/>
  <c r="I962" i="11"/>
  <c r="O962" i="11"/>
  <c r="P962" i="11"/>
  <c r="E293" i="9"/>
  <c r="P293" i="9" s="1"/>
  <c r="O292" i="9"/>
  <c r="G287" i="14"/>
  <c r="K286" i="14"/>
  <c r="F293" i="14"/>
  <c r="O277" i="14"/>
  <c r="Q276" i="14"/>
  <c r="S276" i="14" s="1"/>
  <c r="K288" i="9"/>
  <c r="S288" i="9" s="1"/>
  <c r="Q292" i="9" l="1"/>
  <c r="F293" i="9"/>
  <c r="N293" i="9"/>
  <c r="H963" i="11"/>
  <c r="O963" i="11"/>
  <c r="P963" i="11"/>
  <c r="S963" i="11"/>
  <c r="Z963" i="11"/>
  <c r="H293" i="9"/>
  <c r="E964" i="11"/>
  <c r="F964" i="11" s="1"/>
  <c r="Z964" i="11" s="1"/>
  <c r="O293" i="9"/>
  <c r="G293" i="9"/>
  <c r="J963" i="11"/>
  <c r="N963" i="11"/>
  <c r="Q963" i="11"/>
  <c r="Y963" i="11"/>
  <c r="W963" i="11"/>
  <c r="G963" i="11"/>
  <c r="I963" i="11"/>
  <c r="M963" i="11"/>
  <c r="V963" i="11"/>
  <c r="U963" i="11"/>
  <c r="L963" i="11"/>
  <c r="K963" i="11"/>
  <c r="R963" i="11"/>
  <c r="T963" i="11"/>
  <c r="E294" i="9"/>
  <c r="O294" i="9" s="1"/>
  <c r="I293" i="9"/>
  <c r="G288" i="14"/>
  <c r="K287" i="14"/>
  <c r="F294" i="14"/>
  <c r="O278" i="14"/>
  <c r="Q277" i="14"/>
  <c r="S277" i="14" s="1"/>
  <c r="K289" i="9"/>
  <c r="S289" i="9" s="1"/>
  <c r="Q293" i="9" l="1"/>
  <c r="H294" i="9"/>
  <c r="P294" i="9"/>
  <c r="I294" i="9"/>
  <c r="F294" i="9"/>
  <c r="N294" i="9"/>
  <c r="G294" i="9"/>
  <c r="H964" i="11"/>
  <c r="I964" i="11"/>
  <c r="M964" i="11"/>
  <c r="P964" i="11"/>
  <c r="Y964" i="11"/>
  <c r="L964" i="11"/>
  <c r="K964" i="11"/>
  <c r="R964" i="11"/>
  <c r="V964" i="11"/>
  <c r="X964" i="11"/>
  <c r="G964" i="11"/>
  <c r="O964" i="11"/>
  <c r="T964" i="11"/>
  <c r="S964" i="11"/>
  <c r="W964" i="11"/>
  <c r="E295" i="9"/>
  <c r="O295" i="9" s="1"/>
  <c r="J964" i="11"/>
  <c r="N964" i="11"/>
  <c r="Q964" i="11"/>
  <c r="U964" i="11"/>
  <c r="E965" i="11"/>
  <c r="F965" i="11" s="1"/>
  <c r="Z965" i="11" s="1"/>
  <c r="G289" i="14"/>
  <c r="K288" i="14"/>
  <c r="F295" i="14"/>
  <c r="O279" i="14"/>
  <c r="Q278" i="14"/>
  <c r="S278" i="14" s="1"/>
  <c r="K290" i="9"/>
  <c r="S290" i="9" s="1"/>
  <c r="Q294" i="9" l="1"/>
  <c r="N295" i="9"/>
  <c r="H295" i="9"/>
  <c r="G295" i="9"/>
  <c r="F295" i="9"/>
  <c r="P295" i="9"/>
  <c r="I295" i="9"/>
  <c r="G965" i="11"/>
  <c r="I965" i="11"/>
  <c r="M965" i="11"/>
  <c r="V965" i="11"/>
  <c r="U965" i="11"/>
  <c r="O965" i="11"/>
  <c r="L965" i="11"/>
  <c r="R965" i="11"/>
  <c r="T965" i="11"/>
  <c r="X965" i="11"/>
  <c r="E296" i="9"/>
  <c r="P296" i="9" s="1"/>
  <c r="J965" i="11"/>
  <c r="K965" i="11"/>
  <c r="Q965" i="11"/>
  <c r="S965" i="11"/>
  <c r="W965" i="11"/>
  <c r="H965" i="11"/>
  <c r="N965" i="11"/>
  <c r="P965" i="11"/>
  <c r="Y965" i="11"/>
  <c r="E966" i="11"/>
  <c r="F966" i="11" s="1"/>
  <c r="Z966" i="11" s="1"/>
  <c r="G290" i="14"/>
  <c r="K289" i="14"/>
  <c r="F296" i="14"/>
  <c r="O280" i="14"/>
  <c r="Q279" i="14"/>
  <c r="S279" i="14" s="1"/>
  <c r="K291" i="9"/>
  <c r="S291" i="9" s="1"/>
  <c r="G296" i="9" l="1"/>
  <c r="Q295" i="9"/>
  <c r="F296" i="9"/>
  <c r="O296" i="9"/>
  <c r="I296" i="9"/>
  <c r="N296" i="9"/>
  <c r="H296" i="9"/>
  <c r="E967" i="11"/>
  <c r="F967" i="11" s="1"/>
  <c r="U967" i="11" s="1"/>
  <c r="G966" i="11"/>
  <c r="K966" i="11"/>
  <c r="T966" i="11"/>
  <c r="V966" i="11"/>
  <c r="X966" i="11"/>
  <c r="J966" i="11"/>
  <c r="N966" i="11"/>
  <c r="R966" i="11"/>
  <c r="S966" i="11"/>
  <c r="W966" i="11"/>
  <c r="H966" i="11"/>
  <c r="I966" i="11"/>
  <c r="O966" i="11"/>
  <c r="P966" i="11"/>
  <c r="U966" i="11"/>
  <c r="E297" i="9"/>
  <c r="P297" i="9" s="1"/>
  <c r="L966" i="11"/>
  <c r="M966" i="11"/>
  <c r="Q966" i="11"/>
  <c r="Y966" i="11"/>
  <c r="G291" i="14"/>
  <c r="K290" i="14"/>
  <c r="F297" i="14"/>
  <c r="O281" i="14"/>
  <c r="Q280" i="14"/>
  <c r="S280" i="14" s="1"/>
  <c r="K292" i="9"/>
  <c r="S292" i="9" s="1"/>
  <c r="Q296" i="9" l="1"/>
  <c r="G297" i="9"/>
  <c r="J967" i="11"/>
  <c r="N967" i="11"/>
  <c r="Q967" i="11"/>
  <c r="T967" i="11"/>
  <c r="W967" i="11"/>
  <c r="I297" i="9"/>
  <c r="N297" i="9"/>
  <c r="E968" i="11"/>
  <c r="F968" i="11" s="1"/>
  <c r="X968" i="11" s="1"/>
  <c r="H967" i="11"/>
  <c r="O967" i="11"/>
  <c r="P967" i="11"/>
  <c r="S967" i="11"/>
  <c r="Z967" i="11"/>
  <c r="O297" i="9"/>
  <c r="H297" i="9"/>
  <c r="L967" i="11"/>
  <c r="K967" i="11"/>
  <c r="R967" i="11"/>
  <c r="Y967" i="11"/>
  <c r="X967" i="11"/>
  <c r="G967" i="11"/>
  <c r="I967" i="11"/>
  <c r="M967" i="11"/>
  <c r="V967" i="11"/>
  <c r="E298" i="9"/>
  <c r="H298" i="9" s="1"/>
  <c r="F297" i="9"/>
  <c r="G292" i="14"/>
  <c r="K291" i="14"/>
  <c r="F298" i="14"/>
  <c r="O282" i="14"/>
  <c r="Q281" i="14"/>
  <c r="S281" i="14" s="1"/>
  <c r="K293" i="9"/>
  <c r="S293" i="9" s="1"/>
  <c r="Q297" i="9" l="1"/>
  <c r="H968" i="11"/>
  <c r="O968" i="11"/>
  <c r="Q968" i="11"/>
  <c r="S968" i="11"/>
  <c r="W968" i="11"/>
  <c r="J968" i="11"/>
  <c r="N968" i="11"/>
  <c r="P968" i="11"/>
  <c r="U968" i="11"/>
  <c r="Z968" i="11"/>
  <c r="E969" i="11"/>
  <c r="F969" i="11" s="1"/>
  <c r="Z969" i="11" s="1"/>
  <c r="L968" i="11"/>
  <c r="I968" i="11"/>
  <c r="M968" i="11"/>
  <c r="T968" i="11"/>
  <c r="Y968" i="11"/>
  <c r="G968" i="11"/>
  <c r="K968" i="11"/>
  <c r="R968" i="11"/>
  <c r="V968" i="11"/>
  <c r="E299" i="9"/>
  <c r="H299" i="9" s="1"/>
  <c r="P298" i="9"/>
  <c r="F298" i="9"/>
  <c r="I298" i="9"/>
  <c r="O298" i="9"/>
  <c r="G298" i="9"/>
  <c r="N298" i="9"/>
  <c r="G293" i="14"/>
  <c r="K292" i="14"/>
  <c r="F299" i="14"/>
  <c r="O283" i="14"/>
  <c r="Q282" i="14"/>
  <c r="S282" i="14" s="1"/>
  <c r="K294" i="9"/>
  <c r="S294" i="9" s="1"/>
  <c r="P299" i="9" l="1"/>
  <c r="N299" i="9"/>
  <c r="G299" i="9"/>
  <c r="F299" i="9"/>
  <c r="Q298" i="9"/>
  <c r="H969" i="11"/>
  <c r="I969" i="11"/>
  <c r="M969" i="11"/>
  <c r="V969" i="11"/>
  <c r="U969" i="11"/>
  <c r="O969" i="11"/>
  <c r="L969" i="11"/>
  <c r="R969" i="11"/>
  <c r="T969" i="11"/>
  <c r="X969" i="11"/>
  <c r="G969" i="11"/>
  <c r="K969" i="11"/>
  <c r="Q969" i="11"/>
  <c r="S969" i="11"/>
  <c r="W969" i="11"/>
  <c r="E300" i="9"/>
  <c r="O300" i="9" s="1"/>
  <c r="J969" i="11"/>
  <c r="N969" i="11"/>
  <c r="P969" i="11"/>
  <c r="Y969" i="11"/>
  <c r="E970" i="11"/>
  <c r="F970" i="11" s="1"/>
  <c r="Z970" i="11" s="1"/>
  <c r="O299" i="9"/>
  <c r="I299" i="9"/>
  <c r="P300" i="9"/>
  <c r="G300" i="9"/>
  <c r="G294" i="14"/>
  <c r="K293" i="14"/>
  <c r="F300" i="14"/>
  <c r="O284" i="14"/>
  <c r="Q283" i="14"/>
  <c r="S283" i="14" s="1"/>
  <c r="K295" i="9"/>
  <c r="S295" i="9" s="1"/>
  <c r="I300" i="9" l="1"/>
  <c r="Q299" i="9"/>
  <c r="N300" i="9"/>
  <c r="Q300" i="9" s="1"/>
  <c r="H300" i="9"/>
  <c r="F300" i="9"/>
  <c r="E971" i="11"/>
  <c r="F971" i="11" s="1"/>
  <c r="W971" i="11" s="1"/>
  <c r="G970" i="11"/>
  <c r="I970" i="11"/>
  <c r="O970" i="11"/>
  <c r="P970" i="11"/>
  <c r="Y970" i="11"/>
  <c r="J970" i="11"/>
  <c r="K970" i="11"/>
  <c r="R970" i="11"/>
  <c r="V970" i="11"/>
  <c r="X970" i="11"/>
  <c r="E301" i="9"/>
  <c r="I301" i="9" s="1"/>
  <c r="L970" i="11"/>
  <c r="N970" i="11"/>
  <c r="Q970" i="11"/>
  <c r="U970" i="11"/>
  <c r="W970" i="11"/>
  <c r="H970" i="11"/>
  <c r="M970" i="11"/>
  <c r="S970" i="11"/>
  <c r="T970" i="11"/>
  <c r="G295" i="14"/>
  <c r="K294" i="14"/>
  <c r="F301" i="14"/>
  <c r="O285" i="14"/>
  <c r="Q284" i="14"/>
  <c r="S284" i="14" s="1"/>
  <c r="K296" i="9"/>
  <c r="S296" i="9" s="1"/>
  <c r="F301" i="9" l="1"/>
  <c r="O301" i="9"/>
  <c r="G301" i="9"/>
  <c r="H301" i="9"/>
  <c r="E972" i="11"/>
  <c r="F972" i="11" s="1"/>
  <c r="W972" i="11" s="1"/>
  <c r="N301" i="9"/>
  <c r="P301" i="9"/>
  <c r="E302" i="9"/>
  <c r="O302" i="9" s="1"/>
  <c r="J971" i="11"/>
  <c r="O971" i="11"/>
  <c r="Y971" i="11"/>
  <c r="U971" i="11"/>
  <c r="Z971" i="11"/>
  <c r="H971" i="11"/>
  <c r="I971" i="11"/>
  <c r="M971" i="11"/>
  <c r="Q971" i="11"/>
  <c r="T971" i="11"/>
  <c r="G971" i="11"/>
  <c r="K971" i="11"/>
  <c r="R971" i="11"/>
  <c r="P971" i="11"/>
  <c r="X971" i="11"/>
  <c r="L971" i="11"/>
  <c r="N971" i="11"/>
  <c r="S971" i="11"/>
  <c r="V971" i="11"/>
  <c r="I302" i="9"/>
  <c r="H302" i="9"/>
  <c r="G296" i="14"/>
  <c r="K295" i="14"/>
  <c r="F302" i="14"/>
  <c r="O286" i="14"/>
  <c r="Q285" i="14"/>
  <c r="S285" i="14" s="1"/>
  <c r="K297" i="9"/>
  <c r="S297" i="9" s="1"/>
  <c r="G302" i="9" l="1"/>
  <c r="N302" i="9"/>
  <c r="P302" i="9"/>
  <c r="F302" i="9"/>
  <c r="Q301" i="9"/>
  <c r="E973" i="11"/>
  <c r="F973" i="11" s="1"/>
  <c r="Z973" i="11" s="1"/>
  <c r="J972" i="11"/>
  <c r="N972" i="11"/>
  <c r="Q972" i="11"/>
  <c r="T972" i="11"/>
  <c r="Z972" i="11"/>
  <c r="L972" i="11"/>
  <c r="I972" i="11"/>
  <c r="S972" i="11"/>
  <c r="P972" i="11"/>
  <c r="Y972" i="11"/>
  <c r="G972" i="11"/>
  <c r="M972" i="11"/>
  <c r="X972" i="11"/>
  <c r="E303" i="9"/>
  <c r="O303" i="9" s="1"/>
  <c r="K972" i="11"/>
  <c r="V972" i="11"/>
  <c r="H972" i="11"/>
  <c r="O972" i="11"/>
  <c r="R972" i="11"/>
  <c r="U972" i="11"/>
  <c r="G297" i="14"/>
  <c r="K296" i="14"/>
  <c r="F303" i="14"/>
  <c r="O287" i="14"/>
  <c r="Q286" i="14"/>
  <c r="S286" i="14" s="1"/>
  <c r="K298" i="9"/>
  <c r="S298" i="9" s="1"/>
  <c r="Q302" i="9" l="1"/>
  <c r="P303" i="9"/>
  <c r="N303" i="9"/>
  <c r="H303" i="9"/>
  <c r="E974" i="11"/>
  <c r="F974" i="11" s="1"/>
  <c r="Z974" i="11" s="1"/>
  <c r="J973" i="11"/>
  <c r="O973" i="11"/>
  <c r="R973" i="11"/>
  <c r="V973" i="11"/>
  <c r="X973" i="11"/>
  <c r="G303" i="9"/>
  <c r="F303" i="9"/>
  <c r="H973" i="11"/>
  <c r="K973" i="11"/>
  <c r="Q973" i="11"/>
  <c r="U973" i="11"/>
  <c r="W973" i="11"/>
  <c r="G973" i="11"/>
  <c r="L973" i="11"/>
  <c r="M973" i="11"/>
  <c r="S973" i="11"/>
  <c r="Y973" i="11"/>
  <c r="E304" i="9"/>
  <c r="P304" i="9" s="1"/>
  <c r="I973" i="11"/>
  <c r="N973" i="11"/>
  <c r="P973" i="11"/>
  <c r="T973" i="11"/>
  <c r="I303" i="9"/>
  <c r="G298" i="14"/>
  <c r="K297" i="14"/>
  <c r="F304" i="14"/>
  <c r="O288" i="14"/>
  <c r="Q287" i="14"/>
  <c r="S287" i="14" s="1"/>
  <c r="K299" i="9"/>
  <c r="S299" i="9" s="1"/>
  <c r="Q303" i="9" l="1"/>
  <c r="O304" i="9"/>
  <c r="H304" i="9"/>
  <c r="N304" i="9"/>
  <c r="H974" i="11"/>
  <c r="I974" i="11"/>
  <c r="O974" i="11"/>
  <c r="P974" i="11"/>
  <c r="Y974" i="11"/>
  <c r="G974" i="11"/>
  <c r="K974" i="11"/>
  <c r="R974" i="11"/>
  <c r="V974" i="11"/>
  <c r="X974" i="11"/>
  <c r="E305" i="9"/>
  <c r="N305" i="9" s="1"/>
  <c r="F304" i="9"/>
  <c r="E975" i="11"/>
  <c r="F975" i="11" s="1"/>
  <c r="W975" i="11" s="1"/>
  <c r="J974" i="11"/>
  <c r="N974" i="11"/>
  <c r="Q974" i="11"/>
  <c r="U974" i="11"/>
  <c r="W974" i="11"/>
  <c r="L974" i="11"/>
  <c r="M974" i="11"/>
  <c r="S974" i="11"/>
  <c r="T974" i="11"/>
  <c r="G304" i="9"/>
  <c r="I304" i="9"/>
  <c r="G299" i="14"/>
  <c r="K298" i="14"/>
  <c r="F305" i="14"/>
  <c r="O289" i="14"/>
  <c r="Q288" i="14"/>
  <c r="S288" i="14" s="1"/>
  <c r="K300" i="9"/>
  <c r="S300" i="9" s="1"/>
  <c r="G305" i="9" l="1"/>
  <c r="F305" i="9"/>
  <c r="O305" i="9"/>
  <c r="H305" i="9"/>
  <c r="Q304" i="9"/>
  <c r="I305" i="9"/>
  <c r="P305" i="9"/>
  <c r="Q305" i="9" s="1"/>
  <c r="E976" i="11"/>
  <c r="F976" i="11" s="1"/>
  <c r="Z976" i="11" s="1"/>
  <c r="E306" i="9"/>
  <c r="P306" i="9" s="1"/>
  <c r="J975" i="11"/>
  <c r="O975" i="11"/>
  <c r="Q975" i="11"/>
  <c r="T975" i="11"/>
  <c r="Z975" i="11"/>
  <c r="G975" i="11"/>
  <c r="I975" i="11"/>
  <c r="M975" i="11"/>
  <c r="P975" i="11"/>
  <c r="Y975" i="11"/>
  <c r="L975" i="11"/>
  <c r="K975" i="11"/>
  <c r="R975" i="11"/>
  <c r="V975" i="11"/>
  <c r="X975" i="11"/>
  <c r="H975" i="11"/>
  <c r="N975" i="11"/>
  <c r="S975" i="11"/>
  <c r="U975" i="11"/>
  <c r="I306" i="9"/>
  <c r="G300" i="14"/>
  <c r="K299" i="14"/>
  <c r="F306" i="14"/>
  <c r="O290" i="14"/>
  <c r="Q289" i="14"/>
  <c r="S289" i="14" s="1"/>
  <c r="K301" i="9"/>
  <c r="S301" i="9" s="1"/>
  <c r="O306" i="9" l="1"/>
  <c r="F306" i="9"/>
  <c r="G306" i="9"/>
  <c r="H306" i="9"/>
  <c r="N306" i="9"/>
  <c r="Q306" i="9" s="1"/>
  <c r="J976" i="11"/>
  <c r="O976" i="11"/>
  <c r="R976" i="11"/>
  <c r="U976" i="11"/>
  <c r="W976" i="11"/>
  <c r="L976" i="11"/>
  <c r="I976" i="11"/>
  <c r="N976" i="11"/>
  <c r="P976" i="11"/>
  <c r="Y976" i="11"/>
  <c r="G976" i="11"/>
  <c r="K976" i="11"/>
  <c r="M976" i="11"/>
  <c r="V976" i="11"/>
  <c r="X976" i="11"/>
  <c r="H976" i="11"/>
  <c r="S976" i="11"/>
  <c r="Q976" i="11"/>
  <c r="T976" i="11"/>
  <c r="E307" i="9"/>
  <c r="H307" i="9" s="1"/>
  <c r="E977" i="11"/>
  <c r="F977" i="11" s="1"/>
  <c r="Z977" i="11" s="1"/>
  <c r="G301" i="14"/>
  <c r="K300" i="14"/>
  <c r="F307" i="14"/>
  <c r="O291" i="14"/>
  <c r="Q290" i="14"/>
  <c r="S290" i="14" s="1"/>
  <c r="K302" i="9"/>
  <c r="S302" i="9" s="1"/>
  <c r="I307" i="9" l="1"/>
  <c r="E978" i="11"/>
  <c r="F978" i="11" s="1"/>
  <c r="L977" i="11"/>
  <c r="R977" i="11"/>
  <c r="V977" i="11"/>
  <c r="X977" i="11"/>
  <c r="E308" i="9"/>
  <c r="F308" i="9" s="1"/>
  <c r="O307" i="9"/>
  <c r="P307" i="9"/>
  <c r="H977" i="11"/>
  <c r="I977" i="11"/>
  <c r="M977" i="11"/>
  <c r="S977" i="11"/>
  <c r="Y977" i="11"/>
  <c r="G977" i="11"/>
  <c r="J977" i="11"/>
  <c r="K977" i="11"/>
  <c r="Q977" i="11"/>
  <c r="U977" i="11"/>
  <c r="W977" i="11"/>
  <c r="G307" i="9"/>
  <c r="F307" i="9"/>
  <c r="O977" i="11"/>
  <c r="N977" i="11"/>
  <c r="P977" i="11"/>
  <c r="T977" i="11"/>
  <c r="N307" i="9"/>
  <c r="G302" i="14"/>
  <c r="K301" i="14"/>
  <c r="F308" i="14"/>
  <c r="O292" i="14"/>
  <c r="Q291" i="14"/>
  <c r="S291" i="14" s="1"/>
  <c r="K303" i="9"/>
  <c r="S303" i="9" s="1"/>
  <c r="N308" i="9" l="1"/>
  <c r="Q307" i="9"/>
  <c r="E309" i="9"/>
  <c r="O308" i="9"/>
  <c r="P308" i="9"/>
  <c r="I308" i="9"/>
  <c r="G308" i="9"/>
  <c r="H308" i="9"/>
  <c r="Z978" i="11"/>
  <c r="Z726" i="11" s="1"/>
  <c r="N26" i="9" s="1"/>
  <c r="T706" i="11" s="1"/>
  <c r="W978" i="11"/>
  <c r="W726" i="11" s="1"/>
  <c r="H26" i="9" s="1"/>
  <c r="X978" i="11"/>
  <c r="X726" i="11" s="1"/>
  <c r="J26" i="9" s="1"/>
  <c r="Y978" i="11"/>
  <c r="Y726" i="11" s="1"/>
  <c r="M26" i="9" s="1"/>
  <c r="T978" i="11"/>
  <c r="T726" i="11" s="1"/>
  <c r="J24" i="9" s="1"/>
  <c r="U978" i="11"/>
  <c r="U726" i="11" s="1"/>
  <c r="M24" i="9" s="1"/>
  <c r="V978" i="11"/>
  <c r="V726" i="11" s="1"/>
  <c r="N24" i="9" s="1"/>
  <c r="V706" i="11" s="1"/>
  <c r="P978" i="11"/>
  <c r="P726" i="11" s="1"/>
  <c r="J23" i="9" s="1"/>
  <c r="S978" i="11"/>
  <c r="S726" i="11" s="1"/>
  <c r="H24" i="9" s="1"/>
  <c r="Q978" i="11"/>
  <c r="Q726" i="11" s="1"/>
  <c r="M23" i="9" s="1"/>
  <c r="R978" i="11"/>
  <c r="R726" i="11" s="1"/>
  <c r="N23" i="9" s="1"/>
  <c r="W706" i="11" s="1"/>
  <c r="O978" i="11"/>
  <c r="O726" i="11" s="1"/>
  <c r="H23" i="9" s="1"/>
  <c r="M978" i="11"/>
  <c r="M726" i="11" s="1"/>
  <c r="M22" i="9" s="1"/>
  <c r="N978" i="11"/>
  <c r="N726" i="11" s="1"/>
  <c r="N22" i="9" s="1"/>
  <c r="X706" i="11" s="1"/>
  <c r="K978" i="11"/>
  <c r="K726" i="11" s="1"/>
  <c r="H22" i="9" s="1"/>
  <c r="I978" i="11"/>
  <c r="I726" i="11" s="1"/>
  <c r="M21" i="9" s="1"/>
  <c r="L978" i="11"/>
  <c r="L726" i="11" s="1"/>
  <c r="J22" i="9" s="1"/>
  <c r="J978" i="11"/>
  <c r="J726" i="11" s="1"/>
  <c r="N21" i="9" s="1"/>
  <c r="H978" i="11"/>
  <c r="H726" i="11" s="1"/>
  <c r="J21" i="9" s="1"/>
  <c r="G978" i="11"/>
  <c r="G726" i="11" s="1"/>
  <c r="H21" i="9" s="1"/>
  <c r="I309" i="9"/>
  <c r="N309" i="9"/>
  <c r="H309" i="9"/>
  <c r="O309" i="9"/>
  <c r="G309" i="9"/>
  <c r="P309" i="9"/>
  <c r="F309" i="9"/>
  <c r="G303" i="14"/>
  <c r="K302" i="14"/>
  <c r="F309" i="14"/>
  <c r="O293" i="14"/>
  <c r="Q292" i="14"/>
  <c r="S292" i="14" s="1"/>
  <c r="K304" i="9"/>
  <c r="S304" i="9" s="1"/>
  <c r="Q308" i="9" l="1"/>
  <c r="H27" i="9"/>
  <c r="J27" i="9"/>
  <c r="Q309" i="9"/>
  <c r="Y706" i="11"/>
  <c r="Y705" i="11" s="1"/>
  <c r="N27" i="9"/>
  <c r="M27" i="9"/>
  <c r="G304" i="14"/>
  <c r="K303" i="14"/>
  <c r="O294" i="14"/>
  <c r="Q293" i="14"/>
  <c r="S293" i="14" s="1"/>
  <c r="K305" i="9"/>
  <c r="S305" i="9" s="1"/>
  <c r="W705" i="11" l="1"/>
  <c r="R705" i="11"/>
  <c r="Q705" i="11"/>
  <c r="X705" i="11"/>
  <c r="S705" i="11"/>
  <c r="T705" i="11"/>
  <c r="U705" i="11"/>
  <c r="V705" i="11"/>
  <c r="N13" i="9"/>
  <c r="R701" i="11" s="1"/>
  <c r="N34" i="9"/>
  <c r="N16" i="9" s="1"/>
  <c r="M34" i="9"/>
  <c r="M16" i="9" s="1"/>
  <c r="M13" i="9"/>
  <c r="J13" i="9"/>
  <c r="J34" i="9"/>
  <c r="J16" i="9" s="1"/>
  <c r="H34" i="9"/>
  <c r="H16" i="9" s="1"/>
  <c r="H13" i="9"/>
  <c r="G305" i="14"/>
  <c r="K304" i="14"/>
  <c r="O295" i="14"/>
  <c r="Q294" i="14"/>
  <c r="S294" i="14" s="1"/>
  <c r="K306" i="9"/>
  <c r="S306" i="9" s="1"/>
  <c r="U697" i="11" l="1"/>
  <c r="U709" i="11" s="1"/>
  <c r="S683" i="11"/>
  <c r="G306" i="14"/>
  <c r="K305" i="14"/>
  <c r="O296" i="14"/>
  <c r="Q295" i="14"/>
  <c r="S295" i="14" s="1"/>
  <c r="K307" i="9"/>
  <c r="S307" i="9" s="1"/>
  <c r="U711" i="11" l="1"/>
  <c r="U712" i="11"/>
  <c r="U710" i="11"/>
  <c r="G307" i="14"/>
  <c r="K306" i="14"/>
  <c r="O297" i="14"/>
  <c r="Q296" i="14"/>
  <c r="S296" i="14" s="1"/>
  <c r="K309" i="9"/>
  <c r="S309" i="9" s="1"/>
  <c r="K308" i="9"/>
  <c r="S308" i="9" s="1"/>
  <c r="G40" i="9" l="1"/>
  <c r="G44" i="9"/>
  <c r="G42" i="9"/>
  <c r="G308" i="14"/>
  <c r="K307" i="14"/>
  <c r="O298" i="14"/>
  <c r="Q297" i="14"/>
  <c r="S297" i="14" s="1"/>
  <c r="G309" i="14" l="1"/>
  <c r="K309" i="14" s="1"/>
  <c r="K308" i="14"/>
  <c r="O299" i="14"/>
  <c r="Q298" i="14"/>
  <c r="S298" i="14" s="1"/>
  <c r="O300" i="14" l="1"/>
  <c r="Q299" i="14"/>
  <c r="S299" i="14" s="1"/>
  <c r="O301" i="14" l="1"/>
  <c r="Q300" i="14"/>
  <c r="S300" i="14" s="1"/>
  <c r="O302" i="14" l="1"/>
  <c r="Q301" i="14"/>
  <c r="S301" i="14" s="1"/>
  <c r="O303" i="14" l="1"/>
  <c r="Q302" i="14"/>
  <c r="S302" i="14" s="1"/>
  <c r="O304" i="14" l="1"/>
  <c r="Q303" i="14"/>
  <c r="S303" i="14" s="1"/>
  <c r="O305" i="14" l="1"/>
  <c r="Q304" i="14"/>
  <c r="S304" i="14" s="1"/>
  <c r="O306" i="14" l="1"/>
  <c r="Q305" i="14"/>
  <c r="S305" i="14" s="1"/>
  <c r="O307" i="14" l="1"/>
  <c r="Q306" i="14"/>
  <c r="S306" i="14" s="1"/>
  <c r="O308" i="14" l="1"/>
  <c r="Q307" i="14"/>
  <c r="S307" i="14" s="1"/>
  <c r="O309" i="14" l="1"/>
  <c r="Q309" i="14" s="1"/>
  <c r="S309" i="14" s="1"/>
  <c r="Q308" i="14"/>
  <c r="S308" i="14" s="1"/>
</calcChain>
</file>

<file path=xl/comments1.xml><?xml version="1.0" encoding="utf-8"?>
<comments xmlns="http://schemas.openxmlformats.org/spreadsheetml/2006/main">
  <authors>
    <author>Notario Lopez, Elisa</author>
    <author/>
  </authors>
  <commentList>
    <comment ref="C166" authorId="0" shapeId="0">
      <text>
        <r>
          <rPr>
            <sz val="9"/>
            <color indexed="81"/>
            <rFont val="Tahoma"/>
            <family val="2"/>
          </rPr>
          <t>Habría que sumarle la parte fósil de los FAME</t>
        </r>
      </text>
    </comment>
    <comment ref="I422" authorId="1" shapeId="0">
      <text>
        <r>
          <rPr>
            <sz val="9"/>
            <color rgb="FF000000"/>
            <rFont val="Tahoma"/>
            <family val="2"/>
            <charset val="1"/>
          </rPr>
          <t>GdO de la electricidad procedente de fuentes de energía renovable
GdO de la electricidad procedente de sistemas de cogeneración de alta eficiencia
No</t>
        </r>
      </text>
    </comment>
  </commentList>
</comments>
</file>

<file path=xl/sharedStrings.xml><?xml version="1.0" encoding="utf-8"?>
<sst xmlns="http://schemas.openxmlformats.org/spreadsheetml/2006/main" count="5589" uniqueCount="1248">
  <si>
    <t>0.</t>
  </si>
  <si>
    <t>1.</t>
  </si>
  <si>
    <t>2.</t>
  </si>
  <si>
    <t>3.</t>
  </si>
  <si>
    <t>AÑO DE CÁLCULO</t>
  </si>
  <si>
    <t>C.I.F. / N.I.F.</t>
  </si>
  <si>
    <t>SECTOR</t>
  </si>
  <si>
    <r>
      <rPr>
        <sz val="11"/>
        <color rgb="FF000000"/>
        <rFont val="Arial Narrow"/>
        <family val="2"/>
        <charset val="1"/>
      </rPr>
      <t>t CO</t>
    </r>
    <r>
      <rPr>
        <vertAlign val="subscript"/>
        <sz val="11"/>
        <color rgb="FF000000"/>
        <rFont val="Arial Narrow"/>
        <family val="2"/>
        <charset val="1"/>
      </rPr>
      <t xml:space="preserve">2 </t>
    </r>
    <r>
      <rPr>
        <sz val="11"/>
        <color rgb="FF000000"/>
        <rFont val="Arial Narrow"/>
        <family val="2"/>
        <charset val="1"/>
      </rPr>
      <t>eq</t>
    </r>
  </si>
  <si>
    <t>empleados</t>
  </si>
  <si>
    <t>Año 1</t>
  </si>
  <si>
    <t>Año 2</t>
  </si>
  <si>
    <t>Año 3</t>
  </si>
  <si>
    <t>emissions</t>
  </si>
  <si>
    <t>Sí</t>
  </si>
  <si>
    <t>No</t>
  </si>
  <si>
    <r>
      <rPr>
        <b/>
        <sz val="10"/>
        <color rgb="FFFFFFFF"/>
        <rFont val="Arial Narrow"/>
        <family val="2"/>
        <charset val="1"/>
      </rPr>
      <t>Valor medio
g CO</t>
    </r>
    <r>
      <rPr>
        <b/>
        <vertAlign val="subscript"/>
        <sz val="10"/>
        <color rgb="FFFFFFFF"/>
        <rFont val="Arial Narrow"/>
        <family val="2"/>
        <charset val="1"/>
      </rPr>
      <t>2</t>
    </r>
    <r>
      <rPr>
        <b/>
        <sz val="10"/>
        <color rgb="FFFFFFFF"/>
        <rFont val="Arial Narrow"/>
        <family val="2"/>
        <charset val="1"/>
      </rPr>
      <t>/km 
IDAE</t>
    </r>
  </si>
  <si>
    <t>E5 (l)</t>
  </si>
  <si>
    <t>Gasolina (l)</t>
  </si>
  <si>
    <t>PCA</t>
  </si>
  <si>
    <t>HFC-125</t>
  </si>
  <si>
    <t>HFC-134a</t>
  </si>
  <si>
    <t>COMERCIALIZADORA DE ELECTRICIDAD Y GAS DEL MEDITERRÁNEO, S.L.</t>
  </si>
  <si>
    <r>
      <rPr>
        <b/>
        <sz val="10"/>
        <color rgb="FFFFFFFF"/>
        <rFont val="Arial Narrow"/>
        <family val="2"/>
        <charset val="1"/>
      </rPr>
      <t xml:space="preserve"> t CO</t>
    </r>
    <r>
      <rPr>
        <b/>
        <vertAlign val="subscript"/>
        <sz val="10"/>
        <color rgb="FFFFFFFF"/>
        <rFont val="Arial Narrow"/>
        <family val="2"/>
        <charset val="1"/>
      </rPr>
      <t>2</t>
    </r>
    <r>
      <rPr>
        <b/>
        <sz val="10"/>
        <color rgb="FFFFFFFF"/>
        <rFont val="Arial Narrow"/>
        <family val="2"/>
        <charset val="1"/>
      </rPr>
      <t>eq /</t>
    </r>
  </si>
  <si>
    <r>
      <rPr>
        <b/>
        <sz val="10"/>
        <color rgb="FFFFFFFF"/>
        <rFont val="Arial Narrow"/>
        <family val="2"/>
        <charset val="1"/>
      </rPr>
      <t>t CO</t>
    </r>
    <r>
      <rPr>
        <b/>
        <vertAlign val="subscript"/>
        <sz val="10"/>
        <color rgb="FFFFFFFF"/>
        <rFont val="Arial Narrow"/>
        <family val="2"/>
        <charset val="1"/>
      </rPr>
      <t>2</t>
    </r>
    <r>
      <rPr>
        <b/>
        <sz val="10"/>
        <color rgb="FFFFFFFF"/>
        <rFont val="Arial Narrow"/>
        <family val="2"/>
        <charset val="1"/>
      </rPr>
      <t>eq /</t>
    </r>
  </si>
  <si>
    <r>
      <rPr>
        <b/>
        <sz val="10"/>
        <color rgb="FFFFFFFF"/>
        <rFont val="Arial Narrow"/>
        <family val="2"/>
        <charset val="1"/>
      </rPr>
      <t>m</t>
    </r>
    <r>
      <rPr>
        <b/>
        <vertAlign val="superscript"/>
        <sz val="10"/>
        <color rgb="FFFFFFFF"/>
        <rFont val="Arial Narrow"/>
        <family val="2"/>
        <charset val="1"/>
      </rPr>
      <t>2</t>
    </r>
  </si>
  <si>
    <r>
      <rPr>
        <b/>
        <sz val="10"/>
        <color rgb="FF000000"/>
        <rFont val="Arial Narrow"/>
        <family val="2"/>
        <charset val="1"/>
      </rPr>
      <t>t CO</t>
    </r>
    <r>
      <rPr>
        <b/>
        <vertAlign val="subscript"/>
        <sz val="10"/>
        <color rgb="FF000000"/>
        <rFont val="Arial Narrow"/>
        <family val="2"/>
        <charset val="1"/>
      </rPr>
      <t>2</t>
    </r>
    <r>
      <rPr>
        <b/>
        <sz val="10"/>
        <color rgb="FF000000"/>
        <rFont val="Arial Narrow"/>
        <family val="2"/>
        <charset val="1"/>
      </rPr>
      <t>eq /</t>
    </r>
  </si>
  <si>
    <r>
      <rPr>
        <b/>
        <sz val="10"/>
        <color rgb="FF000000"/>
        <rFont val="Arial Narrow"/>
        <family val="2"/>
        <charset val="1"/>
      </rPr>
      <t>m</t>
    </r>
    <r>
      <rPr>
        <b/>
        <vertAlign val="superscript"/>
        <sz val="10"/>
        <color rgb="FF000000"/>
        <rFont val="Arial Narrow"/>
        <family val="2"/>
        <charset val="1"/>
      </rPr>
      <t>2</t>
    </r>
  </si>
  <si>
    <t>E85 (l)</t>
  </si>
  <si>
    <t>Lista años</t>
  </si>
  <si>
    <t>Lista tipo organización</t>
  </si>
  <si>
    <t>Lista sector</t>
  </si>
  <si>
    <t>E100 (l)</t>
  </si>
  <si>
    <t>Micro</t>
  </si>
  <si>
    <t>B7 (l)</t>
  </si>
  <si>
    <t>LPG (l)</t>
  </si>
  <si>
    <t>B10 (l)</t>
  </si>
  <si>
    <t>B20 (l)</t>
  </si>
  <si>
    <t>Gran empresa</t>
  </si>
  <si>
    <t>B30 (l)</t>
  </si>
  <si>
    <t>B100 (l)</t>
  </si>
  <si>
    <t>CNG (kg)</t>
  </si>
  <si>
    <t>E10 (l)</t>
  </si>
  <si>
    <t>-</t>
  </si>
  <si>
    <t>3_Fluorados</t>
  </si>
  <si>
    <t>Fórmula química</t>
  </si>
  <si>
    <t>Lista refrigerantes</t>
  </si>
  <si>
    <t>CH2F3</t>
  </si>
  <si>
    <t>HFC-23</t>
  </si>
  <si>
    <t>CH2F2</t>
  </si>
  <si>
    <t>HFC-32</t>
  </si>
  <si>
    <t>CH3F</t>
  </si>
  <si>
    <t>HFC-41</t>
  </si>
  <si>
    <t>C2HF5</t>
  </si>
  <si>
    <t>C2H2F4</t>
  </si>
  <si>
    <t>HFC-134</t>
  </si>
  <si>
    <t>CH2FCF3</t>
  </si>
  <si>
    <t>C2H3F3.</t>
  </si>
  <si>
    <t>HFC-143</t>
  </si>
  <si>
    <t>C2H3F3</t>
  </si>
  <si>
    <t>HFC-143a</t>
  </si>
  <si>
    <t>CH2FCH2F</t>
  </si>
  <si>
    <t>HFC-152</t>
  </si>
  <si>
    <t>C2H4F2</t>
  </si>
  <si>
    <t>HFC-152a</t>
  </si>
  <si>
    <t>C2H2F</t>
  </si>
  <si>
    <t>HFC-161</t>
  </si>
  <si>
    <t>C3HF7</t>
  </si>
  <si>
    <t>HFC-227ea</t>
  </si>
  <si>
    <t>CH2FCF2CF3</t>
  </si>
  <si>
    <t>HFC-236cb</t>
  </si>
  <si>
    <t>CHF2CHFCF3</t>
  </si>
  <si>
    <t>HFC-236ea</t>
  </si>
  <si>
    <t>C3H2F6</t>
  </si>
  <si>
    <t>HFC-236fa</t>
  </si>
  <si>
    <t>C3H3F5</t>
  </si>
  <si>
    <t>HFC-245ca</t>
  </si>
  <si>
    <t>HFC-245fa</t>
  </si>
  <si>
    <t>C4H5F5</t>
  </si>
  <si>
    <t>HFC-365mfc</t>
  </si>
  <si>
    <t>C5H2F10</t>
  </si>
  <si>
    <t>HFC-43-10mee</t>
  </si>
  <si>
    <t>SF6</t>
  </si>
  <si>
    <t>R-125/143a/134a (44/52/4)</t>
  </si>
  <si>
    <t>R-404A</t>
  </si>
  <si>
    <t>R-32/125/134a (20/40/40)</t>
  </si>
  <si>
    <t>R-407A</t>
  </si>
  <si>
    <t xml:space="preserve">R-32/125/134a (10/70/20)  </t>
  </si>
  <si>
    <t>R-407B</t>
  </si>
  <si>
    <t>R-32/125/134a (23/25/52)</t>
  </si>
  <si>
    <t>R-407C</t>
  </si>
  <si>
    <t>R-32/125/134a (30/30/40)</t>
  </si>
  <si>
    <t>R-407F</t>
  </si>
  <si>
    <t xml:space="preserve">R-32/125 (50/50) </t>
  </si>
  <si>
    <t>R-410A</t>
  </si>
  <si>
    <t xml:space="preserve">R-32/125 (45/55) </t>
  </si>
  <si>
    <t>R-410B</t>
  </si>
  <si>
    <t>R-218/134a/600a (9/88/3)</t>
  </si>
  <si>
    <t>R-413A</t>
  </si>
  <si>
    <t>R-125/134a/600 (46,6/50/3,4)</t>
  </si>
  <si>
    <t>R-417A</t>
  </si>
  <si>
    <t>R-125/134a/600 (79/18,25/2,75)</t>
  </si>
  <si>
    <t>R-417B</t>
  </si>
  <si>
    <t>R-125/134a/600a (85,1/11,5/3,4)</t>
  </si>
  <si>
    <t>R-422A</t>
  </si>
  <si>
    <t>R-125/134a/600a (65,1/31,5/3,4)</t>
  </si>
  <si>
    <t>R-422D</t>
  </si>
  <si>
    <t>R-125/134a/600a/600/601a (50,5/47/0,9/1/0)</t>
  </si>
  <si>
    <t>R-424A</t>
  </si>
  <si>
    <t>R-134a/125/600/601a (93/5,1/1,3/0,6)</t>
  </si>
  <si>
    <t>R-426A</t>
  </si>
  <si>
    <t>R-32/125/143a/134a (15/25/10/50)</t>
  </si>
  <si>
    <t>R-427A</t>
  </si>
  <si>
    <t xml:space="preserve">R-125/143a/600a/290 (77,5/20/1,9/06)              </t>
  </si>
  <si>
    <t>R-428A</t>
  </si>
  <si>
    <t>R-125/143a/134a/600a (63,2/18/16/2,8)</t>
  </si>
  <si>
    <t>R-434A</t>
  </si>
  <si>
    <t>R-125/134a/600/601 (19,5/78,5/1,4/06)</t>
  </si>
  <si>
    <t>R-437A</t>
  </si>
  <si>
    <t>R-32/125/134a/600/601a (8,5/45/44,2/1,7/0,6)</t>
  </si>
  <si>
    <t>R-438A</t>
  </si>
  <si>
    <t>R-32/125/134a/152a/227ea (31/31/30/3/5)</t>
  </si>
  <si>
    <t>R-442A</t>
  </si>
  <si>
    <t>R-32/R-125/HFO-1234yf/R-134a (24,3/24,7/25,3/25,7)</t>
  </si>
  <si>
    <t>R-449A</t>
  </si>
  <si>
    <t>R-125/R-32/HFO-1234yf (59/11/30)</t>
  </si>
  <si>
    <t>R-452A</t>
  </si>
  <si>
    <t>R-134a/125/32/227ea/600/601a (53,8/20/20/5/0,6/0,6)</t>
  </si>
  <si>
    <t>R-453A</t>
  </si>
  <si>
    <t>R-125/143a (50/50)</t>
  </si>
  <si>
    <t>R-507A</t>
  </si>
  <si>
    <t>Listas indirectas GdO</t>
  </si>
  <si>
    <t>Comercializadoras2011</t>
  </si>
  <si>
    <t>Mix 2011</t>
  </si>
  <si>
    <t>Comercializadoras2012</t>
  </si>
  <si>
    <t>Mix 2012</t>
  </si>
  <si>
    <t>Comercializadoras2013</t>
  </si>
  <si>
    <t>Mix 2013</t>
  </si>
  <si>
    <t>Comercializadoras2014</t>
  </si>
  <si>
    <t>Mix 2014</t>
  </si>
  <si>
    <t>Comercializadoras2015</t>
  </si>
  <si>
    <t>Mix 2015</t>
  </si>
  <si>
    <t>Comercializadoras2016</t>
  </si>
  <si>
    <t>Mix 2016</t>
  </si>
  <si>
    <t>Comercializadoras2017</t>
  </si>
  <si>
    <t>Mix 2017</t>
  </si>
  <si>
    <t>Comercializadoras2018</t>
  </si>
  <si>
    <t>Mix 2018</t>
  </si>
  <si>
    <t>Comercializadoras2019</t>
  </si>
  <si>
    <t>Mix 2019</t>
  </si>
  <si>
    <t>Comercializadoras2020</t>
  </si>
  <si>
    <t>Mix 2020</t>
  </si>
  <si>
    <t>Fórmula Comercializadoras por año</t>
  </si>
  <si>
    <t>Fórmula Mix Comercializadoras por año</t>
  </si>
  <si>
    <t>ACCIONA GREEN ENERGY DEVELOPMENTS, S.L.</t>
  </si>
  <si>
    <t xml:space="preserve">A-DOS ENERGíA, S.L. </t>
  </si>
  <si>
    <t>24-7 UTILITIES, S.L.U.</t>
  </si>
  <si>
    <t>ACCIÓN ENERGÍA COMERCIALIZADORA, S.L.</t>
  </si>
  <si>
    <t>AE3000 AGENT COMERCIALITZADOR, S.L.</t>
  </si>
  <si>
    <t>ALPIQ ENERGÍA ESPAÑA, S.A.U.</t>
  </si>
  <si>
    <t>AGENTE DEL MERCADO ELÉCTRICO, S.A.</t>
  </si>
  <si>
    <t>ALDRO ENERGÍA Y SOLUCIONES, S.L.U.</t>
  </si>
  <si>
    <t>COMERCIALIZADORA LERSA , S.L.</t>
  </si>
  <si>
    <t>AXPO IBERIA, S.L.</t>
  </si>
  <si>
    <t>AURA ENERGÍA, S.L.</t>
  </si>
  <si>
    <t>ANOTHER ENERGY OPTION, S.L.</t>
  </si>
  <si>
    <t>ADEINNOVA ENERGÍA, S.L.U.</t>
  </si>
  <si>
    <t>ACSOL ENERGÍA GLOBAL, S.A.</t>
  </si>
  <si>
    <t>DERIVADOS ENERGÉTICOS PARA EL TRANSPORTE Y LA INDUSTRIA, S.A. (DETISA)</t>
  </si>
  <si>
    <t>CEPSA GAS Y ELECTRICIDAD</t>
  </si>
  <si>
    <t>AVANZALIA ENERGÍA COMERCIALIZADORA, S.A.</t>
  </si>
  <si>
    <t>AUDAX ENERGÍA, S.L.U.</t>
  </si>
  <si>
    <t>AGRI-ENERGÍA, S.A.</t>
  </si>
  <si>
    <t>ACTIVA COMERCIALIZADORA DE ENERGÍA SL</t>
  </si>
  <si>
    <t>E.ON ENERGÍA, S.L.</t>
  </si>
  <si>
    <t>CLIDOM ENERGY, S.L.</t>
  </si>
  <si>
    <t>ALCANZIA ENERGÍA, S.L.</t>
  </si>
  <si>
    <t>ADELFAS ENERGÍA, S.L.</t>
  </si>
  <si>
    <t>EGL ENERGÍA IBERIA, S.L.</t>
  </si>
  <si>
    <t>CEPSA GAS Y ELECTRICIDAD, S.A.</t>
  </si>
  <si>
    <t>ADS ENERGY 8,0, S.L.</t>
  </si>
  <si>
    <t>ENARA GESTIÓN Y MEDIACIÓN, S.L.</t>
  </si>
  <si>
    <t>CIDE HCENERGÍA S.A.</t>
  </si>
  <si>
    <t>ADURIZ ENERGÍA, S.L.U.</t>
  </si>
  <si>
    <t>ENDESA ENERGÍA, S.A.</t>
  </si>
  <si>
    <t>ELECTRICA SOLLERENSE, S.A.</t>
  </si>
  <si>
    <t>BASSOLS ENERGÍA COMERCIAL, S.L.</t>
  </si>
  <si>
    <t>AQUÍ ENERGÍA, S.L.</t>
  </si>
  <si>
    <t>ENÉRGYA VM GESTIÓN DE ENERGÍA, S.L.U.</t>
  </si>
  <si>
    <t>AGUAS DE BARBASTRO ENERGÍA, S.L.</t>
  </si>
  <si>
    <t>FACTOR ENERGÍA, S.A.</t>
  </si>
  <si>
    <t>CYE ENERGÍA, S.L.</t>
  </si>
  <si>
    <t>FACTOR ENERGÍA, S.A</t>
  </si>
  <si>
    <t>GAS NATURAL COMERCIALIZADORA, S.A.</t>
  </si>
  <si>
    <t>ENDESA GENERACIÓN, S.A.</t>
  </si>
  <si>
    <t>AHORRELUZ SERVICIOS ONLINE S.L</t>
  </si>
  <si>
    <t>GAS NATURAL SERVICIOS SDG, S.A.</t>
  </si>
  <si>
    <t>ENERCOLUZ ENERGÍA, S.L.</t>
  </si>
  <si>
    <t>COMERCIALIZADORA ZERO ELECTRUM, S.L.</t>
  </si>
  <si>
    <t>APELES ELECTRICIDAD, S.L.</t>
  </si>
  <si>
    <t>ALILUZ MEDITERRANEA, S.L.</t>
  </si>
  <si>
    <t>AHORRO ENERGÍA HOGAR INVESTMENTS, S.L.</t>
  </si>
  <si>
    <t>GDF SUEZ ESPAÑA, S.A.U.</t>
  </si>
  <si>
    <t>ENERGY BY COGEN, S.L.</t>
  </si>
  <si>
    <t>COMPAÑÍA ESCANDINAVA DE ELECTRICIDAD EN ESPAÑA, S.L.</t>
  </si>
  <si>
    <t>GEOATLANTER, S.L.</t>
  </si>
  <si>
    <t>COOPERATIVA ELECTRICA DE CASTELLAR, S.C.V.</t>
  </si>
  <si>
    <t>BETA RENOWABLE GROUP, S.A.</t>
  </si>
  <si>
    <t xml:space="preserve">ASAL DE ENERGÍA, S.L. </t>
  </si>
  <si>
    <t>AIRE COMERCIALIZADORA S.L.</t>
  </si>
  <si>
    <t>GESTERNOVA, S.A.</t>
  </si>
  <si>
    <t xml:space="preserve">CEMOI ELECTRICITE, S.L. </t>
  </si>
  <si>
    <t>ALPEX IBERICA DE ENERGÍA, S.L.U</t>
  </si>
  <si>
    <t>AIRE LIMPIO SL</t>
  </si>
  <si>
    <t>HIDROCANTABRICO ENERGÍA, S.A. UNIPERSONAL</t>
  </si>
  <si>
    <t>HIDROCANTABRICO ENERGÍA, S.A. Unipersonal</t>
  </si>
  <si>
    <t>FENIE ENERGÍA, S.A.</t>
  </si>
  <si>
    <t>ENEL GREEN POWER ESPAÑA, S.L.</t>
  </si>
  <si>
    <t>DREUE ELECTRIC, S.L.</t>
  </si>
  <si>
    <t>HIDROELÉCTRICA EL CARMEN ENERGÍA, S.L.</t>
  </si>
  <si>
    <t>AUSARTA PRIMA, S.L.</t>
  </si>
  <si>
    <t>IBERDROLA GENERACION, S.A.U.</t>
  </si>
  <si>
    <t>ELECTRICA DE CHERA, S.C.V.</t>
  </si>
  <si>
    <t>COMERCIALIZADORA ELÉCTRICA DE CADIZ, S.A.</t>
  </si>
  <si>
    <t>ALPEX IBÉRICA DE ENERGÍA, S.L.U</t>
  </si>
  <si>
    <t>NATURGAS COMERCIALIZADORA, S.A.</t>
  </si>
  <si>
    <t>LA UNION ELECTRO INDUSTRIAL, S.L. "UNIPERSONAL"</t>
  </si>
  <si>
    <t>ELECTRICA DE GUADASSUAR COOP. V.</t>
  </si>
  <si>
    <t>NEXUS ENERGÍA, S.A.</t>
  </si>
  <si>
    <t>NATURGAS ENERGÍA COMERCIALIZADORA, S.A.U.</t>
  </si>
  <si>
    <t>ATLAS ENERGÍA COMERCIAL, S.L.</t>
  </si>
  <si>
    <t>ALSET COMERCIALIZADORA, S.L.</t>
  </si>
  <si>
    <t>NEXUS RENOVABLES, S.L.</t>
  </si>
  <si>
    <t>ELÉCTRICA DE MELIANA, S.C.V.</t>
  </si>
  <si>
    <t>COMPAÑÍA LUMISA ENERGÍAS, S.L.</t>
  </si>
  <si>
    <t>SOM ENERGÍA, S.C.C.L.</t>
  </si>
  <si>
    <t>GOIENER S.COOP</t>
  </si>
  <si>
    <t>ELÉCTRICA DE SOT DE CHERA S. COOP.V.</t>
  </si>
  <si>
    <t>COOPERATIVA ELÉCTRICA DE CASTELLAR, S.C.V.</t>
  </si>
  <si>
    <t>UNION FENOSA COMERCIAL, S.L.</t>
  </si>
  <si>
    <t>GDF SUEZ ENERGÍA ESPAÑA, S.A.U.</t>
  </si>
  <si>
    <t>ELÉCTRICA DE VINALESA, S.L.U.</t>
  </si>
  <si>
    <t>COOPERATIVA ELÉCTRICA BENÉFICA CATRALENSE, COOP. V.</t>
  </si>
  <si>
    <t>COMERCIALIZADORA ELÉCTRICA DE CÁDIZ, S.A.</t>
  </si>
  <si>
    <t>CATGAS ENERGÍA, S.A.</t>
  </si>
  <si>
    <t>ARACÁN ENERGÍA, S.L.</t>
  </si>
  <si>
    <t>Varias comercializadoras</t>
  </si>
  <si>
    <t>HIDROELECTRICA DEL VALIRA, S.L.</t>
  </si>
  <si>
    <t>EMASP, S. COOP.</t>
  </si>
  <si>
    <t>COOPERATIVA ELÉCTRICA BENÉFICA SAN FRANCISCO DE ASÍS, COOP. V.</t>
  </si>
  <si>
    <t>COMERCIALIZADORA ELÉCTRICA TALAYUELAS, S.L.</t>
  </si>
  <si>
    <t>ARSUS ENERGÍA, S.L</t>
  </si>
  <si>
    <t>FE Mix GdO para todos los años</t>
  </si>
  <si>
    <t>Otras</t>
  </si>
  <si>
    <t>ZENCER, S. COOP. AND</t>
  </si>
  <si>
    <t>COOPERATIVA ELÉCTRICA-BENÉFICA ALBATERENSE, COOP.V.</t>
  </si>
  <si>
    <t>ATENCO ENERGÍA SL</t>
  </si>
  <si>
    <t>DAIMUZ ENERGÍA, S.L.</t>
  </si>
  <si>
    <t>CHITAHI ENERGY, S.L.</t>
  </si>
  <si>
    <t>BEYOND SUN SL</t>
  </si>
  <si>
    <t>ENERGY STROM XXI, S.L.</t>
  </si>
  <si>
    <t>BSG ENERGÍA S.L.</t>
  </si>
  <si>
    <t>ENERGÍA COLECTIVA, S.L.</t>
  </si>
  <si>
    <t>DRK ENERGY, S.L.</t>
  </si>
  <si>
    <t>BULB ENERGÍA IBERICA, S.L.</t>
  </si>
  <si>
    <t>IBERDROLA CLIENTES, S.A.U.</t>
  </si>
  <si>
    <t>ENERPLUS ENERGÍA, S.A.</t>
  </si>
  <si>
    <t>EDP COMERCIALIZADORA, S.A.U.</t>
  </si>
  <si>
    <t>COMERCIALIZADORA DE ENERGÍA DIRECTA, S.L.</t>
  </si>
  <si>
    <t>OLTEN-LLUM, S.L.</t>
  </si>
  <si>
    <t>EDP Energía S.A.U.</t>
  </si>
  <si>
    <t>COOPERATIVA VALENCIANA ELECTRODISTRIBUIDORA DE FUERZA Y ALUMBRADO SERRALLO, S.Coop.V.</t>
  </si>
  <si>
    <t>COMERCIALIZADORA ELECTRICA DE CADIZ, S.A.</t>
  </si>
  <si>
    <t>ELECNOVA SIGLO XXI, S.L.</t>
  </si>
  <si>
    <t>COX ENERGÍA COMERCIALIZADORA ESPAÑA, S.L.U.</t>
  </si>
  <si>
    <t>UNIELÉCTRICA ENERGÍA, S.L.</t>
  </si>
  <si>
    <t>ELECTRA DEL CARDENER ENERGÍA, S.A.</t>
  </si>
  <si>
    <t>ELÉCTRICA ALBATERENSE, S.L.</t>
  </si>
  <si>
    <t>ELÉCTRICA ALGIMIA DE ALFARA, S.COOP.V.</t>
  </si>
  <si>
    <t>DISA ENERGÍA ELÉCTRICA, S.L.U.</t>
  </si>
  <si>
    <t>BIROU GAS S.L.</t>
  </si>
  <si>
    <t>ON DEMAND FACILITIES, S.L.</t>
  </si>
  <si>
    <t>ELÉCTRICA CATRALENSE, S.L.</t>
  </si>
  <si>
    <t>BON PREU, SAU</t>
  </si>
  <si>
    <t>ELÉCTRICA DE CHERA, S.C.V.</t>
  </si>
  <si>
    <t>COMERCIALIZADORA ELECTRICA PENINSULAR, S.L.</t>
  </si>
  <si>
    <t>BULB ENERGÍA IBÉRICA SL</t>
  </si>
  <si>
    <t>THE YELLOW ENERGY, S.L.</t>
  </si>
  <si>
    <t>ELÉCTRICA DE GUADASSUAR COOP. V.</t>
  </si>
  <si>
    <t>ECOFUTURA LUZ ENERGÍA, S.L.</t>
  </si>
  <si>
    <t>BY ENERGYC ENERGÍA EFICIENTE, S.L.</t>
  </si>
  <si>
    <t>UNIELÉCTRICA ENERGÍA, S.A.</t>
  </si>
  <si>
    <t>GNERA ENERGÍA Y TECNOLOGIA, S.L.</t>
  </si>
  <si>
    <t>ELÉCTRICA DIRECTA ENERGÍA, S.L.</t>
  </si>
  <si>
    <t>COMERCIALIZADORA ENERGÉTICA SOSTENIBLE, S.A.U.</t>
  </si>
  <si>
    <t>VERTSEL ENERGÍA, S.L.U.</t>
  </si>
  <si>
    <t>ELÉCTRICA SOLLERENSE, S.A.</t>
  </si>
  <si>
    <t>EDP ENERGÍA S.A.U.</t>
  </si>
  <si>
    <t>ELECTRODISTRIBUIDORA DE FUERZA Y ALUMBRADO CASABLANCA, S. COOP.V.</t>
  </si>
  <si>
    <t>ELYGAS POWER, S.L.</t>
  </si>
  <si>
    <t>ELECTRA CALDENSE ENERGÍA, S.A.</t>
  </si>
  <si>
    <t>DISA ENERGÍA ELECTRICA, S.L.U.</t>
  </si>
  <si>
    <t>INDEXO ENERGÍA, S.L.</t>
  </si>
  <si>
    <t>INICIATIVA E. NOVA, S.L.</t>
  </si>
  <si>
    <t>ELÉCTRICA DEL POZO, S.COOP.MAD.</t>
  </si>
  <si>
    <t>ECOEQ ENERGÉTICA, S.L.</t>
  </si>
  <si>
    <t>ELÉCTRICA NTRA. SRA. DE GRACIA SDAD. COOP. VALENCIANA</t>
  </si>
  <si>
    <t>COMERCIALIZADORA ELÉCTRICA PENINSULAR S.L.</t>
  </si>
  <si>
    <t>LIGHT UP, S.L.</t>
  </si>
  <si>
    <t>ELÉCTRICA DE GUIXES ENERG¿A, S.L.</t>
  </si>
  <si>
    <t>ECONACTIVA, S. COOP DE C-LM</t>
  </si>
  <si>
    <t>LUCI MUNDI ENERGÍA, S.L.</t>
  </si>
  <si>
    <t>COMERCIALIZADORA TORRES ENERGÍA, S.L.</t>
  </si>
  <si>
    <t>ENERGEA SAVING ENERGY, S.L.</t>
  </si>
  <si>
    <t>ELECTRA ALTO MIÑO COMERCIALIZADORA DE ENERGÍA, S.L.U.</t>
  </si>
  <si>
    <t>ENERGÍA NARANJA, S.L.</t>
  </si>
  <si>
    <t>CONECTA ENERGÍA VERDE, S.L.</t>
  </si>
  <si>
    <t>PROT ENERGÍA COMERCIALIZACIÓN, S.L.</t>
  </si>
  <si>
    <t>ELECTRA CUNTIENSE COMERCIALIZADORA, S.L.U.</t>
  </si>
  <si>
    <t>RENEWABLE VENTURES, S.L.</t>
  </si>
  <si>
    <t>ENERGY TRADER SOLUTIONS, S.L.</t>
  </si>
  <si>
    <t>EMPRESA DE ALUMBRADO ELÉCTRICO DE CEUTA, S.A.</t>
  </si>
  <si>
    <t>SAMPOL INGENIERÍA Y OBRAS, S.A.</t>
  </si>
  <si>
    <t>ELECTRA ENERGÍA, S.A.U.</t>
  </si>
  <si>
    <t>ENERGÍA DLR COMERCIALIZADORA, S.L.</t>
  </si>
  <si>
    <t>ELECTRA NORTE ENERGÍA, S.A.U.</t>
  </si>
  <si>
    <t>EDP ENERGÍA, S.A.U.</t>
  </si>
  <si>
    <t>SUMINISTROS ESPECIALES ALGINETENSES COOP. V.</t>
  </si>
  <si>
    <t>ELECTRICA ALBATERENSE, S.L.</t>
  </si>
  <si>
    <t>SYDER COMERCIALIZADORA VERDE, S.L.</t>
  </si>
  <si>
    <t>ENGIE ESPAÑA, S.L.U.</t>
  </si>
  <si>
    <t>ELECTRICA CATRALENSE, S.L.</t>
  </si>
  <si>
    <t>ELECTRA AVELLANA COMERCIAL, S.L.</t>
  </si>
  <si>
    <t>CORPOLUX, S.L.</t>
  </si>
  <si>
    <t>TELEFÓNICA SOLUCIONES DE INFORMÁTICA Y COMUNICACIONES DE ESPAÑA, S.A.U.</t>
  </si>
  <si>
    <t>CORPORACIÓN ALIMENTARIA GUISSONA, S.A.</t>
  </si>
  <si>
    <t>EPRESA ENERGÍA, S.A.U.</t>
  </si>
  <si>
    <t>COX ENERGÍA COMERCIALIZADORA ESPA¿A, S.L.U.</t>
  </si>
  <si>
    <t>ESTABANELL Y PAHISA MERCATOR, S.A.</t>
  </si>
  <si>
    <t>ELECTRICA DE GUIXES ENERGÍA, S.L.</t>
  </si>
  <si>
    <t>ESTRATEGIAS ELÉCTRICAS INTEGRALES, S.A.</t>
  </si>
  <si>
    <t>ELECTRICA DIRECTA ENERGÍA, S.L.</t>
  </si>
  <si>
    <t>WATIUM, S.L.</t>
  </si>
  <si>
    <t>EXPORT INNOVATION GROUP S.L.</t>
  </si>
  <si>
    <t>ELECTRICA SEROSENSE, S.L.</t>
  </si>
  <si>
    <t>DOMÉSTICA GAS Y ELECTRICIDAD SLU</t>
  </si>
  <si>
    <t>ELECTRICA VAQUER ENERGÍA, S.A.</t>
  </si>
  <si>
    <t>FLUIDO ELÉCTRICO MUSEROS, SCV</t>
  </si>
  <si>
    <t>FOENER COMERCIALIZACIÓN, S.L.U.</t>
  </si>
  <si>
    <t>DUFENERGY TRADING S.A.</t>
  </si>
  <si>
    <t>FUSIONA COMERCIALIZADORA, S.A.</t>
  </si>
  <si>
    <t>GAOLANIA SERVICIOS, S.L.</t>
  </si>
  <si>
    <t>GALP ENERGÍA ESPAÑA S.A.U.</t>
  </si>
  <si>
    <t>EMPRESA DE ALUMBRADO ELECTRICO DE CEUTA, S.A.</t>
  </si>
  <si>
    <t>EDP CLIENTES SAU</t>
  </si>
  <si>
    <t>GEO ALTERNATIVA, S.L.</t>
  </si>
  <si>
    <t>GAS NATURAL FENOSA RENOVABLES, S.L.U.</t>
  </si>
  <si>
    <t>ELECTRICA VINALESA SDAD COOP VALENCIANA</t>
  </si>
  <si>
    <t>ELÉCTRICAS HIDROBESORA, S.L.</t>
  </si>
  <si>
    <t>GIGABUSINESS, S.L.</t>
  </si>
  <si>
    <t>ELECTRICIDAD ELEIA S.L.</t>
  </si>
  <si>
    <t>GLOBAL BIOSFERA PROTEC, S.L.</t>
  </si>
  <si>
    <t>ELEKTRON COMERCIALIZADORA DE ENERGÍA, S.L.</t>
  </si>
  <si>
    <t>GENERA ENERGÍA Y TECNOLOGIA, S.L.</t>
  </si>
  <si>
    <t>ELEVA 2 COMERCIALIZADORA, S.L.</t>
  </si>
  <si>
    <t>HIDROELÉCTRICA DEL VALIRA, S.L.</t>
  </si>
  <si>
    <t>GNERA ENERGÍA Y TECNOLOGÍA, S.L.</t>
  </si>
  <si>
    <t>ENERGÍA NUFRI, S.L.U.</t>
  </si>
  <si>
    <t>ELECTRACOMERCIAL CENTELLES, S.L.</t>
  </si>
  <si>
    <t>ENDI ENERGY TRADING, S.L.</t>
  </si>
  <si>
    <t>ENERGÍA ELÉCTRICA EFICIENTE, S.L</t>
  </si>
  <si>
    <t>ENELUZ 2025, S.L.</t>
  </si>
  <si>
    <t>INTEGRACIÓN EUROPEA DE ENERGÍA, S.A.U.</t>
  </si>
  <si>
    <t>IM3 ENERGÍA, S.L.</t>
  </si>
  <si>
    <t>ENERKIA ENERGÍA, S.L</t>
  </si>
  <si>
    <t>ENERGÉTICA DEL ESTE, S.L.</t>
  </si>
  <si>
    <t>ELÉCTRICA DE GUIXES ENERGÍA, S.L.</t>
  </si>
  <si>
    <t>LONJAS TECNOLOGIA, S.A.</t>
  </si>
  <si>
    <t>ENERPLUS, S.COOP.</t>
  </si>
  <si>
    <t>LUVON ENERGÍA, S.L.</t>
  </si>
  <si>
    <t>INTEGRACIÓN EUROPEA DE ENERGÍA SUR, S.L.</t>
  </si>
  <si>
    <t>ELÉCTRICA VAQUER ENERGÍA, S.A.</t>
  </si>
  <si>
    <t>ENSTROGA, S.L.</t>
  </si>
  <si>
    <t>ELÉCTRICA VINALESA SDAD COOP VALENCIANA</t>
  </si>
  <si>
    <t>KILOWATIOS VERDES, S.L.</t>
  </si>
  <si>
    <t>NINOBE SERVICIOS ENERGÉTICOS, S.L.</t>
  </si>
  <si>
    <t>LA UNIÓN ELECTRO INDUSTRIAL, S.L.U.</t>
  </si>
  <si>
    <t>ELEGA ENERGÍA SL</t>
  </si>
  <si>
    <t>NOBE SOLUCIONES Y ENERGÍA</t>
  </si>
  <si>
    <t>ENERGÍA VIVA SPAIN, S.L.</t>
  </si>
  <si>
    <t>ELEKTRON COMERCIALIZADORA DE ENERGÍA, SOCIEDAD LIMITADA</t>
  </si>
  <si>
    <t>NOSA ENERXIA SOCIEDADE COOP GALEGA</t>
  </si>
  <si>
    <t>LUBALOO, S.L.</t>
  </si>
  <si>
    <t>ELEVA 2 COMERCIALIZADORA SL</t>
  </si>
  <si>
    <t>ODF ENERGÍA LIBRE COMERCIALIZADORA, S.L.</t>
  </si>
  <si>
    <t>NABALIA ENERGÍA 2000, S.A.</t>
  </si>
  <si>
    <t>EVERGREEN ELÉCTRICA, S.L.</t>
  </si>
  <si>
    <t>ON DEMAND FACILITIES, S.L.U.</t>
  </si>
  <si>
    <t>PEPEENERGY</t>
  </si>
  <si>
    <t>PETRONIEVES ENERGÍA 1, S.L.</t>
  </si>
  <si>
    <t>PHOTON GESTION</t>
  </si>
  <si>
    <t>FORZA VSUNAIR, S.L.</t>
  </si>
  <si>
    <t>NUEVA COMERCIALIZADORA ESPAÑOLA, S.L.</t>
  </si>
  <si>
    <t>PULSAR SERVICIOS ENERGÉTICOS,</t>
  </si>
  <si>
    <t>ENDESA ENERGÍA RENOVABLE, S.L.</t>
  </si>
  <si>
    <t>ENDI ENERGY TRADING SOCIEDAD LIMITADA</t>
  </si>
  <si>
    <t>REYSE ENERGÍA, S.L.</t>
  </si>
  <si>
    <t>FAIN Energía S.L.</t>
  </si>
  <si>
    <t>RONDA OESTE ENERGÍA, S.L.</t>
  </si>
  <si>
    <t>PETRO NAVARRA, S.L.</t>
  </si>
  <si>
    <t>Foener Energía, S.L</t>
  </si>
  <si>
    <t>ENERGÍA NÓRDICA, GAS Y ELECTRICIDAD , SL</t>
  </si>
  <si>
    <t>PHOTON GESTIÓN</t>
  </si>
  <si>
    <t>ENERGÍA RIO EZKA-EZKA IBAIA ENERGÍA, S.L.</t>
  </si>
  <si>
    <t>FOX ENERGÍA, S.A.</t>
  </si>
  <si>
    <t>SUNAIR ONE ENERGY, S.L.</t>
  </si>
  <si>
    <t>PULSAR SERVICIOS ENERGÉTICOS, S.L.</t>
  </si>
  <si>
    <t>GERENTA ENERGÍA, S.L.U</t>
  </si>
  <si>
    <t>ENERGÍAS DE ESCARRILLA SL</t>
  </si>
  <si>
    <t>GAIA GLOBAL ENERGY SOCIEDAD LIMITADA</t>
  </si>
  <si>
    <t>TRADE UNIVERSAL ENERGY, S.A.</t>
  </si>
  <si>
    <t>SUMINISTRADORA ELÉCTRICA VIENTOS ALISIOS DE LANZAROTE, S.L.</t>
  </si>
  <si>
    <t>ENERGÍA COSTA DORADA SL</t>
  </si>
  <si>
    <t>UNIC GLOBAL-LOGISTICS S.L.</t>
  </si>
  <si>
    <t>GRUPO IBERSOGAS ENERGÍA, S.L.</t>
  </si>
  <si>
    <t>SWAP ENERGÍA, S.A.</t>
  </si>
  <si>
    <t>HELIA COOP V</t>
  </si>
  <si>
    <t>V3J INGENIERIA Y SERVICIOS, S.L.</t>
  </si>
  <si>
    <t>HELIOELEC ENERGÍA ELECTRICA, S.L.</t>
  </si>
  <si>
    <t>VIESGO ENERGíA, S.L.</t>
  </si>
  <si>
    <t>ENERGÍAS DE PANTICOSA COMERCIALIZADORA, S.L.</t>
  </si>
  <si>
    <t>WIND TO MARKET, S.A.</t>
  </si>
  <si>
    <t>GLOBELIGHT ENERGY S.L</t>
  </si>
  <si>
    <t>IBERDROLA GENERACION ESPAÑA, S.A.U.</t>
  </si>
  <si>
    <t>IBERDROLA SERVICIOS ENERGETICOS, S.A.U.</t>
  </si>
  <si>
    <t>ENERGYA VM GESTIÓN DE ENERGÍA, S.L.U.</t>
  </si>
  <si>
    <t>VIESGO ENERGÍA, S.L.</t>
  </si>
  <si>
    <t>IBERELECTRICA COMERCIALIZADORA, S.L.</t>
  </si>
  <si>
    <t>INER ENERGÍA CASTILLA LA MANCHA, S.L.</t>
  </si>
  <si>
    <t>ETERNAL ENERGY S.L.</t>
  </si>
  <si>
    <t>INTEGRACION EUROPEA DE ENERGÍA SUR, S.L.</t>
  </si>
  <si>
    <t>IBERCOEN ENERGÍA, S.A.</t>
  </si>
  <si>
    <t>FACTOR INTEGRAL TRADING SERVICES SAU</t>
  </si>
  <si>
    <t>FAIN ENERGÍA, S.L.</t>
  </si>
  <si>
    <t>LA UNION ELECTRO INDUSTRIAL, S.L.U.</t>
  </si>
  <si>
    <t>LEDESMA COMERCIALIZADORA ELÉCTRICA, S.L.</t>
  </si>
  <si>
    <t>FORTIA ENERGÍA, S.L.</t>
  </si>
  <si>
    <t>FOX ENERGÍA S.A</t>
  </si>
  <si>
    <t>MEGARA ENERGÍA SOCIEDAD COOPERATIVA CYL</t>
  </si>
  <si>
    <t>MULTIENERGÍA VERDE, S.L.</t>
  </si>
  <si>
    <t>FOENER ENERGÍA, S.L</t>
  </si>
  <si>
    <t>INNOVA DESARROLLO Y EFICIENCIA ENERGÉTICA, S.L.</t>
  </si>
  <si>
    <t>INTELIGENCIA PARA EL AHORRO ENERGÉTICO, S.L.</t>
  </si>
  <si>
    <t>GASILUZ ECO ENERCIA S.L.</t>
  </si>
  <si>
    <t>KISHOA, S.L.</t>
  </si>
  <si>
    <t>LA CORRIENTE SOCIEDAD COOPERATIVA</t>
  </si>
  <si>
    <t>LOOP ELECTRICIDAD Y GAS S.L.</t>
  </si>
  <si>
    <t>GESTINER INGENIEROS, S.L.</t>
  </si>
  <si>
    <t>LUX FORUM SL</t>
  </si>
  <si>
    <t>REMICA COMERCIALIZADORA, S.A.U.</t>
  </si>
  <si>
    <t>GRUPO ENERGALICIA, S.A.</t>
  </si>
  <si>
    <t>RESPIRA ENERGÍA, S.A.</t>
  </si>
  <si>
    <t>NATURGY IBERIA, S.A.</t>
  </si>
  <si>
    <t xml:space="preserve">RESPIRA ENERGÍA ESPAÑA, S.L. </t>
  </si>
  <si>
    <t>NATURGY RENOVABLES, S.L.U.</t>
  </si>
  <si>
    <t>HANWHA ENERGY RETAIL SPAIN SL</t>
  </si>
  <si>
    <t>RTOTAL GAS Y ELECTRICIDAD ESPAÑA, S.A.U.</t>
  </si>
  <si>
    <t>NEOWATIO, S.L.</t>
  </si>
  <si>
    <t>HELIOELEC ENERGÍA ELÉCTRICA, S.L.</t>
  </si>
  <si>
    <t>SHELL ESPAÑA, S.A.</t>
  </si>
  <si>
    <t>HIDROELÉCTRICA DEL CANTÁBRICO, S.A.</t>
  </si>
  <si>
    <t>STIN, S.A.</t>
  </si>
  <si>
    <t>SUMINISTRADORA ELECTRICA VIENTOS ALISIOS DE LANZAROTE S.L.</t>
  </si>
  <si>
    <t>HIDROELÉCTRICA LUMYMEY, S.L.</t>
  </si>
  <si>
    <t>HOLALUZ-CLIDOM, S.A.</t>
  </si>
  <si>
    <t>OVO ENERGY SPAIN, S.L.</t>
  </si>
  <si>
    <t>SUNAIR ONE HOME, S.L.</t>
  </si>
  <si>
    <t>TELEFONICA SOLUCIONES DE INFORMATICA Y COMUNICACIONES DE ESPAÑA, S.A.U.</t>
  </si>
  <si>
    <t>POTENZIA COMERCIALIZADORA, S.L.</t>
  </si>
  <si>
    <t>TOTAL GAS Y ELECTRICIDAD ESPAÑA S.A.U.</t>
  </si>
  <si>
    <t>TRACTAMENT I SELECCIÓ DE RESIDUS, S.A.</t>
  </si>
  <si>
    <t>PULSAR SERVICIOS ENERGÉTICOS</t>
  </si>
  <si>
    <t>INSIGNIA ENERGÍA, S.L.</t>
  </si>
  <si>
    <t>REPSOL COMERCIALIZADORA DE ELECTRICIDAD Y GAS, S.L.U.</t>
  </si>
  <si>
    <t>VIRTUS GLOBAL ENERGY SL</t>
  </si>
  <si>
    <t>INTELIGENCIA PARA EL AHORRO ENERGÉTICO S.L.</t>
  </si>
  <si>
    <t>VIVE ENERGÍA ELÉCTRICA, S.A</t>
  </si>
  <si>
    <t>ROFEICA ENERGÍA, S.A</t>
  </si>
  <si>
    <t>WATIO WHOLESALE, S.L.</t>
  </si>
  <si>
    <t>KIPIN ENERGY SL</t>
  </si>
  <si>
    <t>LONJAS TECNOLOGÍA, S.A.</t>
  </si>
  <si>
    <t>SUMINISTRADORA ELECTRICA VIENTOS ALISIOS DE LANZAROTE, S.L.</t>
  </si>
  <si>
    <t>LOVE ENERGY, S.L.</t>
  </si>
  <si>
    <t>LUCE CAPITAL GROUP SL</t>
  </si>
  <si>
    <t>LUZ SOLIDARIA S.L.</t>
  </si>
  <si>
    <t>MASQLUZ 2020, S.L.</t>
  </si>
  <si>
    <t>TERUGAS ENERGY, S.L.</t>
  </si>
  <si>
    <t>THE ENERGY HOUSE GROUP, S.L.</t>
  </si>
  <si>
    <t>MENTA ENERGÍA COMERCIALIZADORA SL</t>
  </si>
  <si>
    <t>TOTAL GAS Y ELECTRICIDAD ESPAÑA, S.A.U.</t>
  </si>
  <si>
    <t>NEOELECTRA ENERGÍA, S.L.U.</t>
  </si>
  <si>
    <t>VIRTUS GLOBAL ENERGY, S.L.</t>
  </si>
  <si>
    <t>NEOWATIO S.L.</t>
  </si>
  <si>
    <t>VISALIA ENERGÍA, S.L.</t>
  </si>
  <si>
    <t>VIVE ENERGÍA ELÉCTRICA, S.A.</t>
  </si>
  <si>
    <t>VIVO ENERGÍA FUTURA, S.A.</t>
  </si>
  <si>
    <t>VÓLTICO ENERGÍA, S.L.</t>
  </si>
  <si>
    <t>OVO ENERGY SPAIN S.L.</t>
  </si>
  <si>
    <t>POTENZIA COMERCIALIZADORA SL</t>
  </si>
  <si>
    <t>RA&amp;AN ELÉCTRICA SL</t>
  </si>
  <si>
    <t>SIMPLES ENERGÍA DE ESPAÑA, S.L.</t>
  </si>
  <si>
    <t>SISTEMAS URBANOS DE ENERGÍAS RENOVABLES SOCIEDAD LIMITADA</t>
  </si>
  <si>
    <t>SOLABRIA, S.COOP</t>
  </si>
  <si>
    <t>SOLELEC IBÉRICA, S.L.</t>
  </si>
  <si>
    <t>SUNAIR ONE CANARIAS, S.L.</t>
  </si>
  <si>
    <t>TENSINA DE ENERGÍA Y SERVICIOS, S.L.</t>
  </si>
  <si>
    <t>UMEME ENERGÍA SOCIEDAD LIMITADA</t>
  </si>
  <si>
    <t>V3J INGENIERÍA Y SERVICIOS, S.L.</t>
  </si>
  <si>
    <t>VILLAR MIR ENERGÍA, S.L.</t>
  </si>
  <si>
    <t>VISALIA ENERGÍA S.L.</t>
  </si>
  <si>
    <t>VITA CAPITAL TRADING SL</t>
  </si>
  <si>
    <t>VIVO ENERGÍA FUTURA S.A</t>
  </si>
  <si>
    <t>ZULUX ENERGÍA SL</t>
  </si>
  <si>
    <t>Lista tipo 
de ER</t>
  </si>
  <si>
    <t>Lista tipo de biomasa</t>
  </si>
  <si>
    <t>Solar</t>
  </si>
  <si>
    <t>Nombre organización</t>
  </si>
  <si>
    <t>Sector actividad</t>
  </si>
  <si>
    <t>Año</t>
  </si>
  <si>
    <t>Resultado huella 1+2</t>
  </si>
  <si>
    <t>Año de cálc.</t>
  </si>
  <si>
    <t>Índice de actividad</t>
  </si>
  <si>
    <t>redondear a 2 decimales</t>
  </si>
  <si>
    <t>m2</t>
  </si>
  <si>
    <t>Emisiones absolutas (t CO2)</t>
  </si>
  <si>
    <t>HC SEGÚN ALCANCES (tCO2)</t>
  </si>
  <si>
    <t>Distribución alcance 1</t>
  </si>
  <si>
    <t>Emisiones relativas (t CO2/ud)</t>
  </si>
  <si>
    <t>redondear a 4 decimales</t>
  </si>
  <si>
    <t>Emisiones relativas (t CO2/m2)</t>
  </si>
  <si>
    <t>Emisiones relativas (t CO2/empleado)</t>
  </si>
  <si>
    <t>Evolución</t>
  </si>
  <si>
    <t>Promedio ratio trienio (a-3, a-2, a-1)</t>
  </si>
  <si>
    <t>Promedio ratio trienio (a-2, a-1, a)</t>
  </si>
  <si>
    <t>Aumento</t>
  </si>
  <si>
    <t>Reducción</t>
  </si>
  <si>
    <t>ANY</t>
  </si>
  <si>
    <t>kg CO2eq/kWh</t>
  </si>
  <si>
    <t>GdO origen renovable Illes Balears</t>
  </si>
  <si>
    <t>Illes Balears</t>
  </si>
  <si>
    <t>ÍNDEX</t>
  </si>
  <si>
    <t>Petjada de carboni Abast 1: Emissions de procés</t>
  </si>
  <si>
    <t>Informació addicional: Renovables</t>
  </si>
  <si>
    <t>Informe final: Resultats registre balear</t>
  </si>
  <si>
    <t>Informe final: Resultats registre espanyol</t>
  </si>
  <si>
    <t>ANY DE CÀLCUL</t>
  </si>
  <si>
    <t xml:space="preserve">  TIPUS D'ORGANITZACIÓ</t>
  </si>
  <si>
    <t>Petita</t>
  </si>
  <si>
    <t>Mitjana</t>
  </si>
  <si>
    <t>Administració</t>
  </si>
  <si>
    <t>Entitat sense ànim de lucre</t>
  </si>
  <si>
    <t>Altres</t>
  </si>
  <si>
    <t>A.- Agricultura, ganaderia, silvicultura i pesca</t>
  </si>
  <si>
    <t>D.- Suministre d'energia elèctrica, gas, vapor i aire acondicionat</t>
  </si>
  <si>
    <t>E.- Suministre d'agua, activitats de sanejament, gestió de residus i descontaminació</t>
  </si>
  <si>
    <t>F.- Construcció</t>
  </si>
  <si>
    <t>G.- Comerç al por major i al por menor; reparació de vehicles de motor i motocicletes</t>
  </si>
  <si>
    <t>H.- Transport i emmagatzematge</t>
  </si>
  <si>
    <t>I.- Hosteleria</t>
  </si>
  <si>
    <t>J.- Informació i comunicacions</t>
  </si>
  <si>
    <t>K.- Activitats financeres i d'assegurances</t>
  </si>
  <si>
    <t>L.- Activitats immobiliàries</t>
  </si>
  <si>
    <t>M.- Activitats professionals, científiques i tècniques</t>
  </si>
  <si>
    <t>N.- Activitats administratives i serveis auxiliars</t>
  </si>
  <si>
    <t>O.- Administració pública i defensa; seguritat social obligàtoria</t>
  </si>
  <si>
    <t>P.- Educació</t>
  </si>
  <si>
    <t>Q.- Activitats sanitàries i de serveis socials</t>
  </si>
  <si>
    <t>R.- Activitats artístiques, recreatives i d'entreteniment</t>
  </si>
  <si>
    <t>S.- Altres serveis</t>
  </si>
  <si>
    <t>T.- Activitats de la llar com empleadors de personal domèstic; activitats de la llar com productors de bens i serveis per a ús propi</t>
  </si>
  <si>
    <t>U.- Activitats d'organitzacions i organismes extraterritorials</t>
  </si>
  <si>
    <t>B.- Indústries extractives</t>
  </si>
  <si>
    <t>C.- Indústria manufacturera</t>
  </si>
  <si>
    <t>ANY 1</t>
  </si>
  <si>
    <t>ANY 2</t>
  </si>
  <si>
    <t>ANY 3</t>
  </si>
  <si>
    <t>Espanya</t>
  </si>
  <si>
    <t>PC ANY 1</t>
  </si>
  <si>
    <t>PC ANY 2</t>
  </si>
  <si>
    <t>PC ANY 3</t>
  </si>
  <si>
    <t>ÍNDEX D'ACTIVITAT</t>
  </si>
  <si>
    <t>Nom</t>
  </si>
  <si>
    <t>Valor numèric
Illes Balears</t>
  </si>
  <si>
    <t>Valor numèric
Espanya</t>
  </si>
  <si>
    <t>Unitats</t>
  </si>
  <si>
    <t>Any de càlcul</t>
  </si>
  <si>
    <t>Any 1</t>
  </si>
  <si>
    <t>Any 3</t>
  </si>
  <si>
    <t>Any 2</t>
  </si>
  <si>
    <r>
      <t xml:space="preserve">  Superfície</t>
    </r>
    <r>
      <rPr>
        <b/>
        <vertAlign val="superscript"/>
        <sz val="11"/>
        <color rgb="FFFFFFFF"/>
        <rFont val="Arial Narrow"/>
        <family val="2"/>
        <charset val="1"/>
      </rPr>
      <t xml:space="preserve"> </t>
    </r>
    <r>
      <rPr>
        <b/>
        <sz val="11"/>
        <color rgb="FFFFFFFF"/>
        <rFont val="Arial Narrow"/>
        <family val="2"/>
        <charset val="1"/>
      </rPr>
      <t>(m</t>
    </r>
    <r>
      <rPr>
        <b/>
        <vertAlign val="superscript"/>
        <sz val="11"/>
        <color rgb="FFFFFFFF"/>
        <rFont val="Arial Narrow"/>
        <family val="2"/>
        <charset val="1"/>
      </rPr>
      <t>2</t>
    </r>
    <r>
      <rPr>
        <b/>
        <sz val="11"/>
        <color rgb="FFFFFFFF"/>
        <rFont val="Arial Narrow"/>
        <family val="2"/>
        <charset val="1"/>
      </rPr>
      <t>)</t>
    </r>
  </si>
  <si>
    <t xml:space="preserve">  Nº de treballadors</t>
  </si>
  <si>
    <t>En el cas d'haver calculat la petjada de carboni de la seva organització per a altres anys anteriors, indiqui a continuació quins són i els valors de petjada de carboni d'abast 1+2 obtinguts. Comenci a introduir les dades per l'ANY 1.</t>
  </si>
  <si>
    <t>A continuació haurà d'indicar l'índex (nom, valor numèric i unitats) que reflecteixi de manera més adequada el nivell d'activitat de la seva organització.
En l'apartat de resultats, podrà trobar el valor del rati d'emissions referit a aquest índex.</t>
  </si>
  <si>
    <t>De manera opcional, pot emplenar les dades de superfície i nombre de treballadors de la seva organització amb la finalitat d'obtenir resultats relatius a aquests paràmetres en la fulla de resultats.</t>
  </si>
  <si>
    <t xml:space="preserve">                                                                        DADES GENERALS DE L'ORGANITZACIÓ                                                                             </t>
  </si>
  <si>
    <t>Dades generals de l'organització</t>
  </si>
  <si>
    <t>0. Dades de l'organització</t>
  </si>
  <si>
    <t>NOM DE L'ORGANITZACIÓ</t>
  </si>
  <si>
    <t>Edifici / Seu</t>
  </si>
  <si>
    <t xml:space="preserve"> Tipus de Combustible</t>
  </si>
  <si>
    <t>Quantitat comb. (ud)</t>
  </si>
  <si>
    <r>
      <t>* Factor d'emissió del gas natural expressat en kgCO</t>
    </r>
    <r>
      <rPr>
        <vertAlign val="subscript"/>
        <sz val="10"/>
        <color rgb="FF003366"/>
        <rFont val="Arial Narrow"/>
        <family val="2"/>
        <charset val="1"/>
      </rPr>
      <t>2</t>
    </r>
    <r>
      <rPr>
        <sz val="10"/>
        <color rgb="FF003366"/>
        <rFont val="Arial Narrow"/>
        <family val="2"/>
        <charset val="1"/>
      </rPr>
      <t>/kWh</t>
    </r>
    <r>
      <rPr>
        <vertAlign val="subscript"/>
        <sz val="10"/>
        <color rgb="FF003366"/>
        <rFont val="Arial Narrow"/>
        <family val="2"/>
        <charset val="1"/>
      </rPr>
      <t>PCS</t>
    </r>
  </si>
  <si>
    <t>Gasoil C (l)</t>
  </si>
  <si>
    <t>Gasoil B (l)</t>
  </si>
  <si>
    <t>Gas butà (kg)</t>
  </si>
  <si>
    <t>Coc de petroli (kg)</t>
  </si>
  <si>
    <t>Gas propà (kg)</t>
  </si>
  <si>
    <t>Altres (ud)</t>
  </si>
  <si>
    <t>Refrigerant de cada equip</t>
  </si>
  <si>
    <t>Nom del gas o 
de la barreja</t>
  </si>
  <si>
    <t>ALTRES BARREGES</t>
  </si>
  <si>
    <t>Fòrmula  química</t>
  </si>
  <si>
    <t xml:space="preserve"> Tipus d'equip</t>
  </si>
  <si>
    <t>Càrrega inicial de l'equip (kg)</t>
  </si>
  <si>
    <t xml:space="preserve">Recàrrega anual de l'equip (kg) </t>
  </si>
  <si>
    <r>
      <t>Emissions parcials
(kg CO</t>
    </r>
    <r>
      <rPr>
        <b/>
        <vertAlign val="subscript"/>
        <sz val="10"/>
        <color rgb="FFFFFFFF"/>
        <rFont val="Arial Narrow"/>
        <family val="2"/>
        <charset val="1"/>
      </rPr>
      <t>2</t>
    </r>
    <r>
      <rPr>
        <b/>
        <sz val="10"/>
        <color rgb="FFFFFFFF"/>
        <rFont val="Arial Narrow"/>
        <family val="2"/>
        <charset val="1"/>
      </rPr>
      <t>eq)</t>
    </r>
  </si>
  <si>
    <t>* En cas de considerar altres gasos purs (fluorats i no fluorats) no inclosos en el llistat, pot consultar el seu PCA en els Annexos I, II, i IV del Reglament (UE) N° 517/2014 del Parlament Europeu i del Consell, de 16 d'abril de 2014, sobre els gasos fluorats d'efecte d'hivernacle i pel qual es deroga el Reglament (CE) N° 842/2006. Així mateix, si inclou en el càlcul altres barreges no contemplades en el llistat, haurà de calcular el seu PCA emprant els PCA per a cadascun dels seus components i en funció de la proporció que apareguin en la mescla.</t>
  </si>
  <si>
    <t>Nota: les emissions calculades en aquest apartat es deuen a fugides que han pogut produir-se durant anys anteriors però no han estat registrades fins a l'any en què es realitza la seva recàrrega.</t>
  </si>
  <si>
    <t xml:space="preserve">                                           ABAST 1: EMISSIONS DIRECTES RELACIONADES AMB ELS PROCESSOS</t>
  </si>
  <si>
    <t>Edifici / Seu / Centre
de Treball</t>
  </si>
  <si>
    <t>Tipus de procés</t>
  </si>
  <si>
    <r>
      <t>Diòxid de carboni (CO</t>
    </r>
    <r>
      <rPr>
        <vertAlign val="subscript"/>
        <sz val="11"/>
        <color rgb="FF000000"/>
        <rFont val="Calibri"/>
        <family val="2"/>
      </rPr>
      <t>2</t>
    </r>
    <r>
      <rPr>
        <sz val="11"/>
        <color rgb="FF000000"/>
        <rFont val="Calibri"/>
        <family val="2"/>
        <charset val="1"/>
      </rPr>
      <t>)</t>
    </r>
  </si>
  <si>
    <r>
      <t>Metà (CH</t>
    </r>
    <r>
      <rPr>
        <vertAlign val="subscript"/>
        <sz val="11"/>
        <color rgb="FF000000"/>
        <rFont val="Calibri"/>
        <family val="2"/>
      </rPr>
      <t>4</t>
    </r>
    <r>
      <rPr>
        <sz val="11"/>
        <color rgb="FF000000"/>
        <rFont val="Calibri"/>
        <family val="2"/>
        <charset val="1"/>
      </rPr>
      <t>)</t>
    </r>
  </si>
  <si>
    <r>
      <t>Òxid nitròs (N</t>
    </r>
    <r>
      <rPr>
        <vertAlign val="subscript"/>
        <sz val="11"/>
        <color rgb="FF000000"/>
        <rFont val="Calibri"/>
        <family val="2"/>
      </rPr>
      <t>2</t>
    </r>
    <r>
      <rPr>
        <sz val="11"/>
        <color rgb="FF000000"/>
        <rFont val="Calibri"/>
        <family val="2"/>
        <charset val="1"/>
      </rPr>
      <t>O)</t>
    </r>
  </si>
  <si>
    <t>S'exclouen les emissions derivades de l'electricitat comprada per a ser revenuda i les emissions procedents de la transmissió i distribució de l'electricitat. Aquestes emissions formarien part de les emissions indirectes d'abast 3, que no s'inclouen en la present calculadora.</t>
  </si>
  <si>
    <t xml:space="preserve">    Nom de la comercialitzadora suministradora d'energia</t>
  </si>
  <si>
    <r>
      <t xml:space="preserve"> Dades de consum </t>
    </r>
    <r>
      <rPr>
        <b/>
        <sz val="9"/>
        <color rgb="FFFFFFFF"/>
        <rFont val="Arial Narrow"/>
        <family val="2"/>
        <charset val="1"/>
      </rPr>
      <t>(kWh)</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</si>
  <si>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</si>
  <si>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r>
      <t>Emissions parcials
(kg CO</t>
    </r>
    <r>
      <rPr>
        <b/>
        <vertAlign val="subscript"/>
        <sz val="11"/>
        <color rgb="FFFFFFFF"/>
        <rFont val="Arial Narrow"/>
        <family val="2"/>
        <charset val="1"/>
      </rPr>
      <t>2</t>
    </r>
    <r>
      <rPr>
        <b/>
        <sz val="11"/>
        <color rgb="FFFFFFFF"/>
        <rFont val="Arial Narrow"/>
        <family val="2"/>
        <charset val="1"/>
      </rPr>
      <t>)</t>
    </r>
  </si>
  <si>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</si>
  <si>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Vehicle elèctric o híbrid endollable</t>
  </si>
  <si>
    <t>Nom de la comercialitzadora suministradora d'energia</t>
  </si>
  <si>
    <r>
      <t xml:space="preserve"> Dades de consum (</t>
    </r>
    <r>
      <rPr>
        <b/>
        <sz val="9"/>
        <color rgb="FFFFFFFF"/>
        <rFont val="Arial Narrow"/>
        <family val="2"/>
        <charset val="1"/>
      </rPr>
      <t>kWh)</t>
    </r>
  </si>
  <si>
    <t>- La factura d'electricitat inclou a més dels consums de l'edifici, els consums dels punts de recàrrega per a vehicles del garatge (únic CUP): en aquest cas no disposarà de la dada desglossada per a vehicles i edifici i haurà d'incloure la dada global en el primer apartat d'aquesta pestanya.
- Existeixen CUPS independents per als consums de l'edifici i per als punts de recàrrega dels vehicles: en aquest cas haurà d'emplenar els dos apartats d'aquesta pestanya a partir de les factures dels diferents CUPS.</t>
  </si>
  <si>
    <t>¿Disposa de Garantía d'Origen (GdO)?</t>
  </si>
  <si>
    <r>
      <t xml:space="preserve">Factor emissió 
</t>
    </r>
    <r>
      <rPr>
        <b/>
        <sz val="9"/>
        <color rgb="FFFFFFFF"/>
        <rFont val="Arial Narrow"/>
        <family val="2"/>
        <charset val="1"/>
      </rPr>
      <t>(kg CO</t>
    </r>
    <r>
      <rPr>
        <b/>
        <vertAlign val="subscript"/>
        <sz val="9"/>
        <color rgb="FFFFFFFF"/>
        <rFont val="Arial Narrow"/>
        <family val="2"/>
        <charset val="1"/>
      </rPr>
      <t>2</t>
    </r>
    <r>
      <rPr>
        <b/>
        <sz val="9"/>
        <color rgb="FFFFFFFF"/>
        <rFont val="Arial Narrow"/>
        <family val="2"/>
        <charset val="1"/>
      </rPr>
      <t>/kWh)</t>
    </r>
  </si>
  <si>
    <t>¿Disposa de Garantia d'Origen (GdO)?</t>
  </si>
  <si>
    <t>GdO energia renovable</t>
  </si>
  <si>
    <t>GdO cogeneració d'alta eficiència</t>
  </si>
  <si>
    <t>Emplenar de manera addicional en cas que l'organització disposi d'instal·lacions per a la generació d'energia renovable (panells fotovoltaics, turbines de vent, calderes de biomassa, etc.) ja sigui per a la seva venda o per a autoconsum.</t>
  </si>
  <si>
    <t>ENERGIES RENOVABLES</t>
  </si>
  <si>
    <t>ENERGIES RENOVABLES: BIOMASSA</t>
  </si>
  <si>
    <t>En cas d'utilitzar biomassa com a combustible, emplenar el següent quadre:</t>
  </si>
  <si>
    <t>Tipus d'Energia Renovable</t>
  </si>
  <si>
    <r>
      <t>Emissions
(kg CO</t>
    </r>
    <r>
      <rPr>
        <b/>
        <vertAlign val="subscript"/>
        <sz val="12"/>
        <color rgb="FFFFFFFF"/>
        <rFont val="Arial Narrow"/>
        <family val="2"/>
        <charset val="1"/>
      </rPr>
      <t>2</t>
    </r>
    <r>
      <rPr>
        <b/>
        <sz val="12"/>
        <color rgb="FFFFFFFF"/>
        <rFont val="Arial Narrow"/>
        <family val="2"/>
        <charset val="1"/>
      </rPr>
      <t>)</t>
    </r>
  </si>
  <si>
    <t>Quantitat total
(kWh)</t>
  </si>
  <si>
    <t>Biomàssica</t>
  </si>
  <si>
    <t>Geotèrmica</t>
  </si>
  <si>
    <t>Fusta</t>
  </si>
  <si>
    <t>Pellet</t>
  </si>
  <si>
    <t>Residus agrícoles</t>
  </si>
  <si>
    <t>Residus de fusta</t>
  </si>
  <si>
    <t>Estelles</t>
  </si>
  <si>
    <t>Hulla vegetal</t>
  </si>
  <si>
    <t>Tipus de 
biomassa</t>
  </si>
  <si>
    <t>Quantitats parcials
(kg)</t>
  </si>
  <si>
    <t>Quantitat total 
(kg)</t>
  </si>
  <si>
    <t>Nom de l'organització</t>
  </si>
  <si>
    <t>Sector d'activitat</t>
  </si>
  <si>
    <t>RESULTATS ABSOLUTS ANY DE CÀLCUL</t>
  </si>
  <si>
    <t xml:space="preserve">                                          INFORME FINAL: RESULTATS REGISTRE ILLES BALEARS</t>
  </si>
  <si>
    <t>Any  de càlcul</t>
  </si>
  <si>
    <t>ABAST 1</t>
  </si>
  <si>
    <t>ABAST 2</t>
  </si>
  <si>
    <t>ABAST 1+2</t>
  </si>
  <si>
    <t>TOTAL ABAST 1</t>
  </si>
  <si>
    <t>Emissions de procés</t>
  </si>
  <si>
    <t>Instal·lacions fixes</t>
  </si>
  <si>
    <t>* S'exclou el transport a través de vehicles propulsats amb electricitat que s'inclou a l'abast 2.</t>
  </si>
  <si>
    <t>RESULTATS RELATIUS A L'ABAST 1+2 - EVOLUCIÓ</t>
  </si>
  <si>
    <t xml:space="preserve">ANY DE
 CÀLCUL:    </t>
  </si>
  <si>
    <t>ANY 1:</t>
  </si>
  <si>
    <t>ANY 2:</t>
  </si>
  <si>
    <t>ANY 3:</t>
  </si>
  <si>
    <t>treballador</t>
  </si>
  <si>
    <t>Abast 2</t>
  </si>
  <si>
    <t>Abast 1</t>
  </si>
  <si>
    <t>Procés</t>
  </si>
  <si>
    <t>Emissions procés</t>
  </si>
  <si>
    <t>Edifici / Seu al que està
associat el vehicle</t>
  </si>
  <si>
    <t>Edifici / Seu associat al vehicle</t>
  </si>
  <si>
    <t>¿Disposa de Garantia d'Origen renovable (GdO) amb procedència d'instal·lacions situades a les Illes Balears?</t>
  </si>
  <si>
    <t>Indiqui a continuació els edificis/centres de treball a on la seva organització desenvolupa les seves activitats.</t>
  </si>
  <si>
    <t>Nom de l'edifici o centre de treball</t>
  </si>
  <si>
    <t>Està ubicat a les Illes Balears?</t>
  </si>
  <si>
    <t>num</t>
  </si>
  <si>
    <t>edifici</t>
  </si>
  <si>
    <t>treb</t>
  </si>
  <si>
    <t>sup</t>
  </si>
  <si>
    <r>
      <t>RESULTATS PER EDIFICI / SEU * (unitats en t CO</t>
    </r>
    <r>
      <rPr>
        <b/>
        <vertAlign val="subscript"/>
        <sz val="12"/>
        <color rgb="FFFFFFFF"/>
        <rFont val="Arial Narrow"/>
        <family val="2"/>
      </rPr>
      <t>2</t>
    </r>
    <r>
      <rPr>
        <b/>
        <sz val="12"/>
        <color rgb="FFFFFFFF"/>
        <rFont val="Arial Narrow"/>
        <family val="2"/>
        <charset val="1"/>
      </rPr>
      <t xml:space="preserve"> eq)</t>
    </r>
  </si>
  <si>
    <t>Grup empresarial</t>
  </si>
  <si>
    <t>Nom de la societat a la que està associat</t>
  </si>
  <si>
    <t>És la societat principal del grup empresarial?</t>
  </si>
  <si>
    <t>empresa</t>
  </si>
  <si>
    <t>princ</t>
  </si>
  <si>
    <t>Energia generada (kWh)</t>
  </si>
  <si>
    <t>Hidràulica</t>
  </si>
  <si>
    <t>CEPSA COMERCIAL PETRÓLEO, S.A.U.</t>
  </si>
  <si>
    <t>En aquest cas, no es proporcionen els valors dels factors d'emissió. L'organització haurà de sol·licitar aquesta dada corresponent a la companyia suministradora de calor, vapor, fred o aire comprimit</t>
  </si>
  <si>
    <t>Tipus d'energia adquirida</t>
  </si>
  <si>
    <t>Nom de la companyia suministradora d'energia</t>
  </si>
  <si>
    <t xml:space="preserve">                                           ABAST 2: ELECTRICITAT I ALTRES ENERGIES ILLES BALEARS</t>
  </si>
  <si>
    <t>TOTAL ABAST 2</t>
  </si>
  <si>
    <t>Calor, vapor, fred, aire comprimit</t>
  </si>
  <si>
    <t>A. CONSUM D'ELECTRICITAT EN EDIFICIS</t>
  </si>
  <si>
    <t>B. CONSUM D'ELECTRICITAT EN VEHICLES ELÈCTRICS I/O HÍBRIDS ENDOLLABLES</t>
  </si>
  <si>
    <t>C. CONSUM DE CALOR, VAPOR, FRED O AIRE COMPRIMIT</t>
  </si>
  <si>
    <t>Mix 2021</t>
  </si>
  <si>
    <t>AB ENERGÍA 1903, S.L.</t>
  </si>
  <si>
    <t>ABOUTWHITE SL</t>
  </si>
  <si>
    <t>ACCIONA GREEN ENERGY DEVELOPMENTS SL</t>
  </si>
  <si>
    <t>ACTIVA COMERCIALIZADORA DE ENERGIA SL</t>
  </si>
  <si>
    <t>ADEINNOVA ENERGIA S.L</t>
  </si>
  <si>
    <t>ADELFAS ENERGIA SL</t>
  </si>
  <si>
    <t>ADS ENERGY 8.0 SL</t>
  </si>
  <si>
    <t>ADURIZ ENERGÍA, SLU</t>
  </si>
  <si>
    <t>AGRI-ENERGIA, S.A.</t>
  </si>
  <si>
    <t>ALCANZIA ENERGIA, S.L.</t>
  </si>
  <si>
    <t>ALPEX IBERICA DE ENERGIA, S.L.U</t>
  </si>
  <si>
    <t>ALPIQ ENERGIA ESPAÑA SAU</t>
  </si>
  <si>
    <t>ALUMBRA CORPORACIÓN, S.L.</t>
  </si>
  <si>
    <t>AQUI ENERGIA</t>
  </si>
  <si>
    <t>ARACAN ENERGIA S.L.</t>
  </si>
  <si>
    <t>ARSUS ENERGIA, S.L</t>
  </si>
  <si>
    <t>ATENCO ENERGIA SL</t>
  </si>
  <si>
    <t>ATLAS ENERGIA COMERCIAL, S.L.</t>
  </si>
  <si>
    <t>AUDAX RENOVABLES, S.A</t>
  </si>
  <si>
    <t>AVANZALIA ENERGIA COMERCIALIZADORA SA</t>
  </si>
  <si>
    <t>AXPO IBERIA S.L.</t>
  </si>
  <si>
    <t>BARPER FRANCHISING, S.L.</t>
  </si>
  <si>
    <t>BASSOLS ENERGIA COMERCIAL, S.L</t>
  </si>
  <si>
    <t>BIOWATIO COMERCIALIZADORA ENERGÉTICA SLU</t>
  </si>
  <si>
    <t>BP GAS EUROPE SA</t>
  </si>
  <si>
    <t>BULB ENERGIA IBERICA SL</t>
  </si>
  <si>
    <t>CAPITAL ENERGY COMERCIALIZADORA, S.L.U</t>
  </si>
  <si>
    <t>CATGAS ENERGIA SA</t>
  </si>
  <si>
    <t>CEPSA COMERCIAL PETROLEO S.A.</t>
  </si>
  <si>
    <t>CEPSA GAS Y ELECTRICIDAD, S.A.U.</t>
  </si>
  <si>
    <t>CIDE HCENERGÍA S.A.U</t>
  </si>
  <si>
    <t>CIMA ENERGIA COMERCIALIZADORA SL</t>
  </si>
  <si>
    <t>COMERCIALIZADORA DE ELECTRICIDAD Y GAS DEL MEDITERRÁNEO S.L</t>
  </si>
  <si>
    <t>COMERCIALIZADORA DE ENERGIA DIRECTA SL</t>
  </si>
  <si>
    <t>COMERCIALIZADORA ELECTRICA DE CADIZ, S.A.U</t>
  </si>
  <si>
    <t>COMERCIALIZADORA ELECTRICA DEL SURESTE</t>
  </si>
  <si>
    <t>COMERCIALIZADORA ELECTRICA PENINSULAR S.L.</t>
  </si>
  <si>
    <t>COMERCIALIZADORA ELECTRICA TALAYUELAS S.L</t>
  </si>
  <si>
    <t>COMERCIALIZADORA LERSA, S.L.</t>
  </si>
  <si>
    <t>COMERCIALIZADORA TORRES ENERGIA, S.L.</t>
  </si>
  <si>
    <t>CONECTA ENERGIA VERDE, S.L.</t>
  </si>
  <si>
    <t>CONECTA2 ENERGIA, S.L.</t>
  </si>
  <si>
    <t>COOP VALENCIANA ELECTRODISTRIBUIDORA DE FUERZA Y ALUMBRADO SERRALLO</t>
  </si>
  <si>
    <t>COOPERATIVA ELECTRICA DE CASTELLAR, S.C.V (COMERC)</t>
  </si>
  <si>
    <t>COX ENERGÍA COMERCIALIZADORA ESPAÑA S.L.U.</t>
  </si>
  <si>
    <t>CYE ENERGIA SL</t>
  </si>
  <si>
    <t>DAIMUZ ENERGÍA S.L.</t>
  </si>
  <si>
    <t>DISA ENERGIA ELECTRICA S.L.</t>
  </si>
  <si>
    <t>DOMESTICA GAS Y ELECTRICIDAD SLU</t>
  </si>
  <si>
    <t>DREUE ELECTRIC, S.L.U</t>
  </si>
  <si>
    <t>ECOLUZ ENERGIA, SL</t>
  </si>
  <si>
    <t>EDP ESPAÑA, S.A</t>
  </si>
  <si>
    <t>EKILUZ ENERGÍA COMERCIALIZADORA, S.L.</t>
  </si>
  <si>
    <t>ELECNOVA SIGLO XXI SL</t>
  </si>
  <si>
    <t>ELECTED ENERGY, S.L -</t>
  </si>
  <si>
    <t>ELECTIAPLUS COMERCIALIZADORA DE ENERGIA S.L.U</t>
  </si>
  <si>
    <t>ELECTRA AVELLANA COMERCIAL, S.L</t>
  </si>
  <si>
    <t>ELECTRA CALDENSE ENERGIA, S.A.</t>
  </si>
  <si>
    <t>ELECTRA DEL CARDENER ENERGIA, S.A.</t>
  </si>
  <si>
    <t>ELECTRA ENERGIA, S.A.</t>
  </si>
  <si>
    <t>ELECTRA NORTE ENERGÍA, S.A.</t>
  </si>
  <si>
    <t>ELECTRICA DE CHERA, SCV</t>
  </si>
  <si>
    <t>ELECTRICA DE GUADASSUAR COOP V</t>
  </si>
  <si>
    <t>ELECTRICA DE GUIXES ENERGIA, SL</t>
  </si>
  <si>
    <t>ELECTRICA DE SOT DE CHERA SCV</t>
  </si>
  <si>
    <t>ELECTRICA DE VINALESA SOCIEDAD COOPERATIVA VALENCIANA</t>
  </si>
  <si>
    <t>ELÉCTRICA VAQUER ENERGIA, S.A</t>
  </si>
  <si>
    <t>ELEGA ENERGIA SL</t>
  </si>
  <si>
    <t>ELEVA 2 COMERCIALIZADORA, S.L</t>
  </si>
  <si>
    <t>E-LUZ ENERGY SOLUTIONS, S.L.</t>
  </si>
  <si>
    <t>ENDESA ENERGÍA S.A.U.</t>
  </si>
  <si>
    <t>ENDI ENERGY TRADING SL</t>
  </si>
  <si>
    <t>ENERCOLUZ ENERGIA SL</t>
  </si>
  <si>
    <t>ENERGIA DLR COMERCIALIZADORA, SL</t>
  </si>
  <si>
    <t>ENERGÍA ECOLÓGICA ECONÓMICA, S.L.</t>
  </si>
  <si>
    <t>ENERGÍA GRAFENO S.L.</t>
  </si>
  <si>
    <t>ENERGÍA LIBRE COMERCIALIZADORA, S.L.</t>
  </si>
  <si>
    <t>ENERGIA NORDICA GAS Y ELECTRICIDAD</t>
  </si>
  <si>
    <t>ENERGIA NUFRI SL</t>
  </si>
  <si>
    <t>ENERGIA VIVA SPAIN, S.L.</t>
  </si>
  <si>
    <t>ENERGY BY COGEN S.L.U.</t>
  </si>
  <si>
    <t>ENERGY INTERSOL 15, S.L.</t>
  </si>
  <si>
    <t>ENERGY STROM XXI SL</t>
  </si>
  <si>
    <t>ENERGYA VM GESTION DE ENERGÍA, S.L</t>
  </si>
  <si>
    <t>ENERXIA GALEGA MAIS SLU</t>
  </si>
  <si>
    <t>ENGIE ESPAÑA, S.L</t>
  </si>
  <si>
    <t>EPRESA ENERGÍA S.A.</t>
  </si>
  <si>
    <t>ESCANDINAVA DE ELECTRICIDAD, S.L.U</t>
  </si>
  <si>
    <t>ESTABANELL IMPULSA, S.A.U.</t>
  </si>
  <si>
    <t>FACTOR ENERGÍA ESPAÑA, S.A.</t>
  </si>
  <si>
    <t>FEED ENERGÍA, S.L.</t>
  </si>
  <si>
    <t>FENIE ENERGIA SA</t>
  </si>
  <si>
    <t>FORTIA ENERGIA S.L.</t>
  </si>
  <si>
    <t>FORZA  VILALTA GREEN ENERGY, S.L.</t>
  </si>
  <si>
    <t>GALP ENERGÍA ESPAÑA, S.A.U.</t>
  </si>
  <si>
    <t>GAOLANIA SERVICIOS SL</t>
  </si>
  <si>
    <t>GAS NATURAL COMERCIALIZADORA SA</t>
  </si>
  <si>
    <t>GASELEC DIVERSIFICACIÓN S.L.</t>
  </si>
  <si>
    <t>GEO ALTERNATIVA S.L.</t>
  </si>
  <si>
    <t>GEOATLANTER SA</t>
  </si>
  <si>
    <t>GERENTA ENERGÍA, S.L.U.</t>
  </si>
  <si>
    <t>GESTERNOVA, S.A</t>
  </si>
  <si>
    <t>GNERA ENERGIA Y TECNOLOGIA, S.L.</t>
  </si>
  <si>
    <t>GREEN POWER SUPPLY, S.L.U.</t>
  </si>
  <si>
    <t>GURBTEC ENERGIA, S.L.</t>
  </si>
  <si>
    <t>HELIOELEC ENERGIA ELECTRICA, S.L.</t>
  </si>
  <si>
    <t>HELIOS ENERGÍA INTELIGENTE, S.L.</t>
  </si>
  <si>
    <t>HIDROELÉCTRICA EL CARMEN ENERGÍA, S.L</t>
  </si>
  <si>
    <t>HIDROELÉCTRICA LUMYMEY S.L.U.</t>
  </si>
  <si>
    <t>HOLALUZ-CLIDOM, S.A</t>
  </si>
  <si>
    <t>IBERELECTRICA COMERCIALIZADORA, SL</t>
  </si>
  <si>
    <t>IM3 ENERGIA SL</t>
  </si>
  <si>
    <t>INDEXO ENERGIA SL</t>
  </si>
  <si>
    <t>INER ENERGIA CASTILLA LA MANCHA SL</t>
  </si>
  <si>
    <t>INTEGRACIÓN EUROPEA DE ENERGIA, S.A.U.</t>
  </si>
  <si>
    <t>IRIS ENERGÍA EFICIENTE S.A.</t>
  </si>
  <si>
    <t>JUAN ENERGY, S.L.</t>
  </si>
  <si>
    <t>KILOWATIOS VERDES S.L.</t>
  </si>
  <si>
    <t>LA UNIÓN ELECTRO INDUSTRIAL, S.L.U</t>
  </si>
  <si>
    <t>LIBERA ENERGIAS RENOVABLES, S.L</t>
  </si>
  <si>
    <t>LIDERA COMERCIALIZADORA ENERGIA, S.L.</t>
  </si>
  <si>
    <t>LOOP ELECTRICIDAD Y GAS, S.L</t>
  </si>
  <si>
    <t>LUZÍA ENERGÍA, S.L</t>
  </si>
  <si>
    <t>MEGARA ENERGIA SOC. COOP</t>
  </si>
  <si>
    <t>MULTIENERGIA VERDE, S.L.</t>
  </si>
  <si>
    <t>MY ENERGIA ONER S.L</t>
  </si>
  <si>
    <t>NABALIA ENERGIA 2000 S.A</t>
  </si>
  <si>
    <t>NATURGY RENOVABLES, S.LU.</t>
  </si>
  <si>
    <t>NEXUS ENERGIA SA</t>
  </si>
  <si>
    <t>NINOBE SERVICIOS ENERGÉTICOS, SL</t>
  </si>
  <si>
    <t>NOSA ENERXIA SCG</t>
  </si>
  <si>
    <t>NUEVA COMERCIALIZADORA ESPAÑOLA SL</t>
  </si>
  <si>
    <t>OCTOPUS ENERGY ESPAÑA, S.L.U.</t>
  </si>
  <si>
    <t>OHMIO ELECTRA, S.L.</t>
  </si>
  <si>
    <t>ON DEMAND FACILITIES, SLU</t>
  </si>
  <si>
    <t>PEPEENERGY, S.L.</t>
  </si>
  <si>
    <t>PETRONIEVES ENERGIA 1, S.L.</t>
  </si>
  <si>
    <t>PLANETGY SL</t>
  </si>
  <si>
    <t>PLENA ENERGIA RENOVABLE, S.L.</t>
  </si>
  <si>
    <t>PROT ENERGIA COMERCIALIZACION, S.L</t>
  </si>
  <si>
    <t>RECICLAJES ECOLOGICOS NAGINI, S.L.</t>
  </si>
  <si>
    <t>RELUZCA ENERGÍA, S..L.</t>
  </si>
  <si>
    <t>RENEWABLE VENTURES SLU</t>
  </si>
  <si>
    <t>RENOVAE CONSULTING, S.L.</t>
  </si>
  <si>
    <t>REPSOL COMERCIALIZADORA DE ELECTRICIDAD Y GAS, S.L.U</t>
  </si>
  <si>
    <t>RESPIRA ENERGÍA ESPAÑA, S.L.</t>
  </si>
  <si>
    <t>RESPIRA ENERGÍA S.A</t>
  </si>
  <si>
    <t>ROFEICA ENERGIA, S.A</t>
  </si>
  <si>
    <t>ROMA ENERGÍAS S.L.</t>
  </si>
  <si>
    <t>RONDA OESTE ENERGÍA, S.L</t>
  </si>
  <si>
    <t>SAMPOL INGENIERIA Y OBRAS SA</t>
  </si>
  <si>
    <t>SERVIGAS S XXI SA</t>
  </si>
  <si>
    <t>SHELL ESPAÑA, S.A</t>
  </si>
  <si>
    <t>SIMPLES ENERGIA DE ESPAÑA, S.L.</t>
  </si>
  <si>
    <t>SISTEMAS URBANOS DE ENERGÍAS RENOVABLES S.L.</t>
  </si>
  <si>
    <t>SOLABRIA S.COOP. - ENERPLUS S.C.</t>
  </si>
  <si>
    <t>SOM ENERGIA SCCL</t>
  </si>
  <si>
    <t>STIN S.A</t>
  </si>
  <si>
    <t>SUMINISTROS ESPECIALES ALGINETENSES S.COOP V.</t>
  </si>
  <si>
    <t>SUNAIR ONE ENERGY S.L</t>
  </si>
  <si>
    <t>SUNAIR ONE HOME S.L</t>
  </si>
  <si>
    <t>SYDER COMERCIALIZADORA VERDE SL</t>
  </si>
  <si>
    <t>TAMECO ENERGIA, S.L.U.</t>
  </si>
  <si>
    <t>TELECOR S.A. UNIPERSONAL</t>
  </si>
  <si>
    <t>TELEFÓNICA SOLUCIONES DE INFORMÁTICA Y COMUNICACIONES DE ESPAÑA, S.A.U</t>
  </si>
  <si>
    <t>THE YELLOW ENERGY, S.L</t>
  </si>
  <si>
    <t>TOTALENERGIES CLIENTES S.A.U.</t>
  </si>
  <si>
    <t>TOTALENERGIES ELECTRICIDAD Y GAS ESPAÑA, S.A.U.</t>
  </si>
  <si>
    <t>TOTALENERGIES MERCADO ESPAÑA, S.A.U</t>
  </si>
  <si>
    <t>TU COMERCIALIZADORA DE ENERGÍA LUZ, DOS, TRES, S.L.</t>
  </si>
  <si>
    <t>UNIELECTRICA ENERGIA, S.A</t>
  </si>
  <si>
    <t>V3J INGENIERIA Y SERVICIOS, S.L</t>
  </si>
  <si>
    <t>VILLAR MIR ENERGÍA,S.L</t>
  </si>
  <si>
    <t>VISALIA ENERGIA S.L.</t>
  </si>
  <si>
    <t>VIVO ENERGIA FUTURA S.A</t>
  </si>
  <si>
    <t>VÓLTICO ENERGÍA SL</t>
  </si>
  <si>
    <t>WATIO WHOLESALE, S.L</t>
  </si>
  <si>
    <t>WIND TO MARKET S.A</t>
  </si>
  <si>
    <t>WOMBBAT ENERGY S.L</t>
  </si>
  <si>
    <t>ZULUX ENERGIA SL</t>
  </si>
  <si>
    <t>Any</t>
  </si>
  <si>
    <t>Mix Illes Balears</t>
  </si>
  <si>
    <t>6.2_Resultados España</t>
  </si>
  <si>
    <t>6.1_Resultados IB</t>
  </si>
  <si>
    <t>Nom de la companyia suministradora</t>
  </si>
  <si>
    <t>Tipus d'energia contratada</t>
  </si>
  <si>
    <t>Calor</t>
  </si>
  <si>
    <t>Vapor</t>
  </si>
  <si>
    <t>Fred</t>
  </si>
  <si>
    <t>Aire comprimit</t>
  </si>
  <si>
    <t xml:space="preserve">                                           ABAST 2: ELECTRICITAT I ALTRES ENERGIES ESPANYA</t>
  </si>
  <si>
    <t>Emplenar en cas que l'organització, per al desenvolupament de la seva activitat, consumeixi electricitat contractada, disposi de vehicles elèctrics i/o híbrids endollables, i/o disposi d'un suministre de calor, vapor, fred o aire comprimit.</t>
  </si>
  <si>
    <t>Petjada de carboni Abast 1: Instal·lacions fixes</t>
  </si>
  <si>
    <t>4.</t>
  </si>
  <si>
    <t>5.1</t>
  </si>
  <si>
    <t>5.2</t>
  </si>
  <si>
    <t>6.</t>
  </si>
  <si>
    <t>7.1</t>
  </si>
  <si>
    <t>7.2</t>
  </si>
  <si>
    <t>Petjada de carboni Abast 1: Vehicles i maquinària</t>
  </si>
  <si>
    <t xml:space="preserve">                                          ABAST 1: CONSUM DE COMBUSTIBLES FÒSSILS EN INSTAL·LACIONS FIXES</t>
  </si>
  <si>
    <t>Consum de combustibles en instal·lacions fixes com calderes, turbines, etc. que pertanyen o són controlades per l'organització.</t>
  </si>
  <si>
    <t>En cas que l'organització consumeixi electricitat, calor o vapor provinent de les seves pròpies instal·lacions d'energia renovable, pot incloure dades relatives a les mateixes en la pestanya 6_Informació addicional.</t>
  </si>
  <si>
    <t>A.    INSTAL·LACIONS FIXES (CALDERES, MOTORS ESTACIONARIS, ETC.) NO SUBJECTES A LES OBLIGACIONS ESTABLERTES A LA LLEI 1/2005, DE 9 DE MARÇ</t>
  </si>
  <si>
    <r>
      <t>A.</t>
    </r>
    <r>
      <rPr>
        <sz val="12"/>
        <color rgb="FF808080"/>
        <rFont val="Arial Narrow"/>
        <family val="2"/>
        <charset val="1"/>
      </rPr>
      <t xml:space="preserve">   </t>
    </r>
    <r>
      <rPr>
        <sz val="12"/>
        <color rgb="FF003366"/>
        <rFont val="Arial Narrow"/>
        <family val="2"/>
        <charset val="1"/>
      </rPr>
      <t>Instal·lacions fixes (calderes, motors estacionaris, etc.) NO subjectes a les obligacions establertes a la Llei 1/2005, de 9 de març, que regula el règim del comerç de drets d'emissió de gasos amb efecte d'hivernacle</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</si>
  <si>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Instal·lacions fixes (calderes, turbines, forns, etc.) subjectes a les obligacions establertes a la Llei 1/2005, de 9 de març, que regula el règim del comerç de drets d'emissió de gasos amb efecte d'hivernacle</t>
    </r>
  </si>
  <si>
    <t>Instal·lació</t>
  </si>
  <si>
    <t>Emissions verificades Llei 1/2005</t>
  </si>
  <si>
    <r>
      <t>Emissions totals
(kg CO</t>
    </r>
    <r>
      <rPr>
        <b/>
        <vertAlign val="subscript"/>
        <sz val="10"/>
        <color rgb="FFFFFFFF"/>
        <rFont val="Arial Narrow"/>
        <family val="2"/>
        <charset val="1"/>
      </rPr>
      <t>2</t>
    </r>
    <r>
      <rPr>
        <b/>
        <sz val="10"/>
        <color rgb="FFFFFFFF"/>
        <rFont val="Arial Narrow"/>
        <family val="2"/>
        <charset val="1"/>
      </rPr>
      <t xml:space="preserve">eq) </t>
    </r>
  </si>
  <si>
    <t>Categoria d'activitat (segons Annex I de la Llei 1/2005, de 9 de març)</t>
  </si>
  <si>
    <t>1_Instal·lacions fixes</t>
  </si>
  <si>
    <t>0_Dades generals organització</t>
  </si>
  <si>
    <t>TABLA A</t>
  </si>
  <si>
    <t>Factores de emisión</t>
  </si>
  <si>
    <t>GENÉRICO</t>
  </si>
  <si>
    <t>CO2 (kg/ud)</t>
  </si>
  <si>
    <t>CH4 (g/ud)</t>
  </si>
  <si>
    <t>N2O (g/ud)</t>
  </si>
  <si>
    <t>CO2 (kg/l)</t>
  </si>
  <si>
    <t>CH4 (g/l)</t>
  </si>
  <si>
    <t>N2O (g/l)</t>
  </si>
  <si>
    <t>2007CO2 (kg/ud)</t>
  </si>
  <si>
    <t>2007CH4 (g/ud)</t>
  </si>
  <si>
    <t>2007N2O (g/ud)</t>
  </si>
  <si>
    <t>2008CO2 (kg/ud)</t>
  </si>
  <si>
    <t>2008CH4 (g/ud)</t>
  </si>
  <si>
    <t>2008N2O (g/ud)</t>
  </si>
  <si>
    <t>2009CO2 (kg/ud)</t>
  </si>
  <si>
    <t>2009CH4 (g/ud)</t>
  </si>
  <si>
    <t>2009N2O (g/ud)</t>
  </si>
  <si>
    <t>2010CO2 (kg/ud)</t>
  </si>
  <si>
    <t>2010CH4 (g/ud)</t>
  </si>
  <si>
    <t>2010N2O (g/ud)</t>
  </si>
  <si>
    <t>2011CO2 (kg/ud)</t>
  </si>
  <si>
    <t>2011CH4 (g/ud)</t>
  </si>
  <si>
    <t>2011N2O (g/ud)</t>
  </si>
  <si>
    <t>2012CO2 (kg/ud)</t>
  </si>
  <si>
    <t>2012CH4 (g/ud)</t>
  </si>
  <si>
    <t>2012N2O (g/ud)</t>
  </si>
  <si>
    <t>2013CO2 (kg/ud)</t>
  </si>
  <si>
    <t>2013CH4 (g/ud)</t>
  </si>
  <si>
    <t>2013N2O (g/ud)</t>
  </si>
  <si>
    <t>2014CO2 (kg/ud)</t>
  </si>
  <si>
    <t>2014CH4 (g/ud)</t>
  </si>
  <si>
    <t>2014N2O (g/ud)</t>
  </si>
  <si>
    <t>2015CO2 (kg/ud)</t>
  </si>
  <si>
    <t>2015CH4 (g/ud)</t>
  </si>
  <si>
    <t>2015N2O (g/ud)</t>
  </si>
  <si>
    <t>2016CO2 (kg/ud)</t>
  </si>
  <si>
    <t>2016CH4 (g/ud)</t>
  </si>
  <si>
    <t>2016N2O (g/ud)</t>
  </si>
  <si>
    <t>2017CO2 (kg/ud)</t>
  </si>
  <si>
    <t>2017CH4 (g/ud)</t>
  </si>
  <si>
    <t>2017N2O (g/ud)</t>
  </si>
  <si>
    <t>2018CO2 (kg/ud)</t>
  </si>
  <si>
    <t>2018CH4 (g/ud)</t>
  </si>
  <si>
    <t>2018N2O (g/ud)</t>
  </si>
  <si>
    <t>2019CO2 (kg/ud)</t>
  </si>
  <si>
    <t>2019CH4 (g/ud)</t>
  </si>
  <si>
    <t>2019N2O (g/ud)</t>
  </si>
  <si>
    <t>2020CO2 (kg/ud)</t>
  </si>
  <si>
    <t>2020CH4 (g/ud)</t>
  </si>
  <si>
    <t>2020N2O (g/ud)</t>
  </si>
  <si>
    <t>2021CO2 (kg/ud)</t>
  </si>
  <si>
    <t>2021CH4 (g/ud)</t>
  </si>
  <si>
    <t>2021N2O (g/ud)</t>
  </si>
  <si>
    <t>2022CO2 (kg/l)</t>
  </si>
  <si>
    <t>2022CH4 (g/l)</t>
  </si>
  <si>
    <t>2022N2O (g/l)</t>
  </si>
  <si>
    <t>Gas natural (kWhPCS)*</t>
  </si>
  <si>
    <t>SECTOR AGRÍCOLA</t>
  </si>
  <si>
    <t>Desplegables</t>
  </si>
  <si>
    <t>Comb_fijas</t>
  </si>
  <si>
    <t>Faltaría desplegablepara fijas de sector agrícola</t>
  </si>
  <si>
    <t>e1</t>
  </si>
  <si>
    <t>e2</t>
  </si>
  <si>
    <t>e3</t>
  </si>
  <si>
    <t>Fueloil (l)</t>
  </si>
  <si>
    <t>Gas manufacturat (kg)</t>
  </si>
  <si>
    <t>Biogàs (kg)**</t>
  </si>
  <si>
    <t>Biomassa fusta (kg)**</t>
  </si>
  <si>
    <t>Biomassa pellets (kg)**</t>
  </si>
  <si>
    <t>Coc de carbó (kg)</t>
  </si>
  <si>
    <t>Hulla i antracita (kg)</t>
  </si>
  <si>
    <t>Hulles subituminoses (kg)</t>
  </si>
  <si>
    <t>Biogàs (kg)</t>
  </si>
  <si>
    <t>Querosè (l)</t>
  </si>
  <si>
    <t>Factors d'emissió per defecte</t>
  </si>
  <si>
    <r>
      <t xml:space="preserve">Factors d'emissió per combustible </t>
    </r>
    <r>
      <rPr>
        <b/>
        <i/>
        <sz val="10"/>
        <color rgb="FFFFFFFF"/>
        <rFont val="Arial Narrow"/>
        <family val="2"/>
      </rPr>
      <t>Altres (ud)</t>
    </r>
  </si>
  <si>
    <t>TABLA B</t>
  </si>
  <si>
    <t>Categoría_actividades</t>
  </si>
  <si>
    <t>1. Combustió en instal·lacions (PTN &gt; 20 MW)</t>
  </si>
  <si>
    <t>2. Refineria de petroli</t>
  </si>
  <si>
    <t>3. Producció de coc</t>
  </si>
  <si>
    <t>4. Calcinació o sinterització, inclosa la peletització, de minerals metàl·lics, inclòs el mineral sulfurós</t>
  </si>
  <si>
    <t>5. Producció de ferro colat o d'acer (instal·lacions colada contínua &gt; de 2,5 t/h)</t>
  </si>
  <si>
    <t>6. Producció o transformació de metalls ferris (PTN &gt; 20 MW)</t>
  </si>
  <si>
    <t>7. Producció d'alumini primari</t>
  </si>
  <si>
    <t>8. Producció d'alumini secundari (PTN &gt; 20 MW)</t>
  </si>
  <si>
    <t>9. Producció o transformació de metalls no ferris (PTN &gt; 20 MW)</t>
  </si>
  <si>
    <t>10. Fabricació de ciment sense polvoritzar («clinker») amb producció &gt; 50 t/dia</t>
  </si>
  <si>
    <t>11. Producció de cal o calcinació de dolomia o magnesita (producció &gt; 50 t/dia)</t>
  </si>
  <si>
    <t>12. Fabricació de vidre inclosa la fibra de vidre (capacitat de fusió &gt; 20 t/dia)</t>
  </si>
  <si>
    <t>13. Fabricació de productes ceràmics (producció &gt; 75 t/dia)</t>
  </si>
  <si>
    <t>14. Fabricació de material aïllant de llana mineral utilitzant cristall, roca o escòria (producció &gt; 20 t/dia)</t>
  </si>
  <si>
    <t>29. Aviació</t>
  </si>
  <si>
    <t>15. Secat o calcinació de guix o producció de plaques de guix laminat i altres productes de guix (PTN &gt;20 MW)</t>
  </si>
  <si>
    <t>16. Fabricació de pasta de paper</t>
  </si>
  <si>
    <t>17. Papel o cartró (producció &gt; 20 t/dia)</t>
  </si>
  <si>
    <t>18. Producció de negre de fum</t>
  </si>
  <si>
    <t>19. Producció d'àcid nítric</t>
  </si>
  <si>
    <t>20. Producció d'àcid adípic</t>
  </si>
  <si>
    <t>21. Producció d'àcid de glioxal i àcid glioxílic</t>
  </si>
  <si>
    <t>22. Producció d'amoníac</t>
  </si>
  <si>
    <t>23. Fabricació de productes químics orgànics en brut (producció &gt; 100 t/dia)</t>
  </si>
  <si>
    <t>24. Producció de hidrògen (H2) i gas de síntesis (producció &gt; 25 t/dia)</t>
  </si>
  <si>
    <t>25. Producció de carbonat sòdic (Na2CO3) i bicarbonat de sodi (NaHCO3)</t>
  </si>
  <si>
    <t>26. Captura de gasos amb efecte d'hivernacle (Directiva 2009/31/CE)</t>
  </si>
  <si>
    <t>27. Transport de gasos amb efecte d'hivernacle (Directiva 2009/31/CE)</t>
  </si>
  <si>
    <t>28. Emmagatzament geològic de gasos amb efecte d'hivernacle (Directiva 2009/31/CE)</t>
  </si>
  <si>
    <r>
      <t>CO</t>
    </r>
    <r>
      <rPr>
        <b/>
        <vertAlign val="subscript"/>
        <sz val="10"/>
        <color rgb="FFFFFFFF"/>
        <rFont val="Arial Narrow"/>
        <family val="2"/>
      </rPr>
      <t>2</t>
    </r>
    <r>
      <rPr>
        <b/>
        <sz val="10"/>
        <color rgb="FFFFFFFF"/>
        <rFont val="Arial Narrow"/>
        <family val="2"/>
        <charset val="1"/>
      </rPr>
      <t xml:space="preserve"> (kg/ud)</t>
    </r>
  </si>
  <si>
    <r>
      <t>CH</t>
    </r>
    <r>
      <rPr>
        <b/>
        <vertAlign val="subscript"/>
        <sz val="10"/>
        <color rgb="FFFFFFFF"/>
        <rFont val="Arial Narrow"/>
        <family val="2"/>
      </rPr>
      <t>4</t>
    </r>
    <r>
      <rPr>
        <b/>
        <sz val="10"/>
        <color rgb="FFFFFFFF"/>
        <rFont val="Arial Narrow"/>
        <family val="2"/>
        <charset val="1"/>
      </rPr>
      <t xml:space="preserve"> (g/ud)</t>
    </r>
  </si>
  <si>
    <r>
      <t>N</t>
    </r>
    <r>
      <rPr>
        <b/>
        <vertAlign val="subscript"/>
        <sz val="10"/>
        <color rgb="FFFFFFFF"/>
        <rFont val="Arial Narrow"/>
        <family val="2"/>
      </rPr>
      <t>2</t>
    </r>
    <r>
      <rPr>
        <b/>
        <sz val="10"/>
        <color rgb="FFFFFFFF"/>
        <rFont val="Arial Narrow"/>
        <family val="2"/>
        <charset val="1"/>
      </rPr>
      <t>O (g/ud)</t>
    </r>
  </si>
  <si>
    <t>2_Vehicles i maquinària</t>
  </si>
  <si>
    <t xml:space="preserve">                                          ABAST 1: CONSUM DE COMBUSTIBLES FÒSSILS EN VEHICLES I MAQUINÀRIA</t>
  </si>
  <si>
    <t>Inclusión de "BIO" y de LUBRICANTES 3.a</t>
  </si>
  <si>
    <t xml:space="preserve">Se consideran los mismos FE de lubricantes para todos loa años </t>
  </si>
  <si>
    <t>Hay tres periodos:</t>
  </si>
  <si>
    <t>2007-2010: La ley no exige descuentos "BIO"</t>
  </si>
  <si>
    <t>2011-2018: Se aplican descuentos mínimos exigidos por la legislación</t>
  </si>
  <si>
    <t>2019 en adelante: Se dan valores específicos según el etiquetado</t>
  </si>
  <si>
    <t>La ley no exige descuentos "BIO"</t>
  </si>
  <si>
    <t>Se aplican descuentos mínimos exigidos por la legislación</t>
  </si>
  <si>
    <t>Se dan valores específicos según el etiquetado</t>
  </si>
  <si>
    <t>Turismos (M1)</t>
  </si>
  <si>
    <t>Furgonetas y furgones (N1)</t>
  </si>
  <si>
    <t>Camiones y autobuses (N2, N3, M2, M3)</t>
  </si>
  <si>
    <t>Ciclomotores y motocicletas (L)</t>
  </si>
  <si>
    <r>
      <t>E5 (</t>
    </r>
    <r>
      <rPr>
        <sz val="10"/>
        <color theme="1"/>
        <rFont val="Calibri"/>
        <family val="2"/>
        <scheme val="minor"/>
      </rPr>
      <t>l)</t>
    </r>
  </si>
  <si>
    <r>
      <t>E10 (</t>
    </r>
    <r>
      <rPr>
        <sz val="10"/>
        <color theme="1"/>
        <rFont val="Calibri"/>
        <family val="2"/>
        <scheme val="minor"/>
      </rPr>
      <t>l)</t>
    </r>
  </si>
  <si>
    <r>
      <t>E85 (</t>
    </r>
    <r>
      <rPr>
        <sz val="10"/>
        <color theme="1"/>
        <rFont val="Calibri"/>
        <family val="2"/>
        <scheme val="minor"/>
      </rPr>
      <t>l)</t>
    </r>
  </si>
  <si>
    <r>
      <t>E100 (</t>
    </r>
    <r>
      <rPr>
        <sz val="10"/>
        <color theme="1"/>
        <rFont val="Calibri"/>
        <family val="2"/>
        <scheme val="minor"/>
      </rPr>
      <t>l)</t>
    </r>
  </si>
  <si>
    <r>
      <t>B7 (</t>
    </r>
    <r>
      <rPr>
        <sz val="10"/>
        <color theme="1"/>
        <rFont val="Calibri"/>
        <family val="2"/>
        <scheme val="minor"/>
      </rPr>
      <t>l)</t>
    </r>
  </si>
  <si>
    <r>
      <t>B10 (</t>
    </r>
    <r>
      <rPr>
        <sz val="10"/>
        <color theme="1"/>
        <rFont val="Calibri"/>
        <family val="2"/>
        <scheme val="minor"/>
      </rPr>
      <t>l)</t>
    </r>
  </si>
  <si>
    <r>
      <t>B20 (</t>
    </r>
    <r>
      <rPr>
        <sz val="10"/>
        <color theme="1"/>
        <rFont val="Calibri"/>
        <family val="2"/>
        <scheme val="minor"/>
      </rPr>
      <t>l)</t>
    </r>
  </si>
  <si>
    <r>
      <t>B30 (</t>
    </r>
    <r>
      <rPr>
        <sz val="10"/>
        <color theme="1"/>
        <rFont val="Calibri"/>
        <family val="2"/>
        <scheme val="minor"/>
      </rPr>
      <t>l)</t>
    </r>
  </si>
  <si>
    <r>
      <t>B100 (</t>
    </r>
    <r>
      <rPr>
        <sz val="10"/>
        <color theme="1"/>
        <rFont val="Calibri"/>
        <family val="2"/>
        <scheme val="minor"/>
      </rPr>
      <t>l)</t>
    </r>
  </si>
  <si>
    <r>
      <t xml:space="preserve">Desplegables </t>
    </r>
    <r>
      <rPr>
        <i/>
        <sz val="11"/>
        <color theme="1"/>
        <rFont val="Calibri"/>
        <family val="2"/>
        <scheme val="minor"/>
      </rPr>
      <t>(diferentes según año)</t>
    </r>
  </si>
  <si>
    <t>Categoría_Veh</t>
  </si>
  <si>
    <t>Turismos</t>
  </si>
  <si>
    <t>Vehículos comerciales ligeros</t>
  </si>
  <si>
    <t>Autobuses / autocares</t>
  </si>
  <si>
    <t>Motocicletas y ciclomotores</t>
  </si>
  <si>
    <t>Desplegable</t>
  </si>
  <si>
    <t>Consum de combustibles en equips de transport, com vehicles a motor, camions, vaixells, que pertanyen o són controlats per l'organització. A més, s'inclouen en aquesta pestanya els consums de combustible de maquinària mòbil (tractors, motoserres, etc.)</t>
  </si>
  <si>
    <r>
      <t>A.</t>
    </r>
    <r>
      <rPr>
        <sz val="12"/>
        <color rgb="FF808080"/>
        <rFont val="Arial Narrow"/>
        <family val="2"/>
        <charset val="1"/>
      </rPr>
      <t xml:space="preserve">   </t>
    </r>
    <r>
      <rPr>
        <sz val="12"/>
        <color rgb="FF003366"/>
        <rFont val="Arial Narrow"/>
        <family val="2"/>
        <charset val="1"/>
      </rPr>
      <t>Transport per carretera</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</si>
  <si>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Transport ferroviari, marítim i aeri que controla l'organització</t>
    </r>
  </si>
  <si>
    <r>
      <rPr>
        <b/>
        <sz val="12"/>
        <color rgb="FF0066CC"/>
        <rFont val="Arial Narrow"/>
        <family val="2"/>
      </rPr>
      <t>C</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Funcionament de maquinària mòbil (tractors, motoserres, etc.)</t>
    </r>
  </si>
  <si>
    <t>Opció A.1: Quantitat de combustible consumit</t>
  </si>
  <si>
    <t>A.   TRANSPORT PER CARRETERA (VEHICLES DE COMBUSTIÓ)</t>
  </si>
  <si>
    <t>Categoria de vehicle</t>
  </si>
  <si>
    <t>Model de cotxe</t>
  </si>
  <si>
    <t>Opció A.2: Quilòmetres recorreguts i model de cotxe</t>
  </si>
  <si>
    <t>km recorreguts</t>
  </si>
  <si>
    <t>B.    INSTAL·LACIONS FIXES (CALDERES, TURBINES, FORNS, ETC.) SUBJECTES A LES OBLIGACIONS ESTABLERTES A LA LLEI 1/2005, DE 9 DE MARÇ</t>
  </si>
  <si>
    <r>
      <rPr>
        <u/>
        <sz val="12"/>
        <color rgb="FF1F497D"/>
        <rFont val="Arial Narrow"/>
        <family val="2"/>
      </rPr>
      <t>Tipus de combustible</t>
    </r>
    <r>
      <rPr>
        <sz val="12"/>
        <color rgb="FF1F497D"/>
        <rFont val="Arial Narrow"/>
        <family val="2"/>
        <charset val="1"/>
      </rPr>
      <t>: a partir de l'any 2019, i degut a l'entrada en vigor del Reial Decret 639/2016, de 9 de desembre, les opcions correctes de "Gasolina" i "Gasoil" a escollir en el desplegable són les barreges d'aquests combustibles amb la corresponent proporció "bio" (E5, B7, etc.).
Si a la seva factura apareix la dada de combustible com gasolina o gasoil A sense especificar la proporció de biocombustible, haurà d'escollir l'opció més conservadora que són E5 i B7 respectivament.</t>
    </r>
  </si>
  <si>
    <r>
      <rPr>
        <u/>
        <sz val="12"/>
        <color rgb="FF1F497D"/>
        <rFont val="Arial Narrow"/>
        <family val="2"/>
      </rPr>
      <t>Opcions de càlcul</t>
    </r>
    <r>
      <rPr>
        <sz val="12"/>
        <color rgb="FF1F497D"/>
        <rFont val="Arial Narrow"/>
        <family val="2"/>
        <charset val="1"/>
      </rPr>
      <t>: únicament haurà de complimentar una de les dues opcions, A.1 o A.2, per cada vehicle, en funció de les dades disponibles (si complimenta les dues, estarà duplicant emissions).</t>
    </r>
  </si>
  <si>
    <t>B.   TRANSPORT FERROVIARI, MARÍTIM I AERI EN VEHICLES QUE L'ORGANITZACIÓ CONTROLA</t>
  </si>
  <si>
    <r>
      <t xml:space="preserve">En aquest apartat només s'han d'introduir les dades de consum dels ferrocarrils (tren, metro, tramvia), embarcacions i/o aeronaus que siguin propietat de l'organització o sobre els que té control.
No s'han de considerar en aquest apartat els viatges </t>
    </r>
    <r>
      <rPr>
        <i/>
        <sz val="12"/>
        <color rgb="FF1F497D"/>
        <rFont val="Arial Narrow"/>
        <family val="2"/>
      </rPr>
      <t>in itinere</t>
    </r>
    <r>
      <rPr>
        <sz val="12"/>
        <color rgb="FF1F497D"/>
        <rFont val="Arial Narrow"/>
        <family val="2"/>
      </rPr>
      <t xml:space="preserve"> dels treballadors, els viatges de negocis en mitjans que no siguin propis, etc.</t>
    </r>
  </si>
  <si>
    <t>2007CO2 (kg/l)</t>
  </si>
  <si>
    <r>
      <t>Desplegables</t>
    </r>
    <r>
      <rPr>
        <i/>
        <sz val="11"/>
        <color theme="1"/>
        <rFont val="Calibri"/>
        <family val="2"/>
        <scheme val="minor"/>
      </rPr>
      <t xml:space="preserve"> (los mismos para todos los años)</t>
    </r>
  </si>
  <si>
    <t>Transporte Ferroviario</t>
  </si>
  <si>
    <t>Transporte Marítimo</t>
  </si>
  <si>
    <t>Transporte Aéreo</t>
  </si>
  <si>
    <t>Tipo de transporte</t>
  </si>
  <si>
    <t>Aux</t>
  </si>
  <si>
    <t>Combustible_No_Carr_1</t>
  </si>
  <si>
    <t>Combustible_No_Carr_2</t>
  </si>
  <si>
    <t>Combustible_No_Carr_3</t>
  </si>
  <si>
    <t>TABLA C</t>
  </si>
  <si>
    <t>Se aplican descuentos mínimos exigidos por la legislación (y en gasóleo se tiene en cuenta en los FAME)</t>
  </si>
  <si>
    <t>Redondear 3 unidades</t>
  </si>
  <si>
    <t>Tipo_Maquinaria</t>
  </si>
  <si>
    <t>Combustible_Maq_1</t>
  </si>
  <si>
    <t>Combustible_Maq_2</t>
  </si>
  <si>
    <t>Combustible_Maq_3</t>
  </si>
  <si>
    <t>Tipus de transport</t>
  </si>
  <si>
    <t>C.   FUNCIONAMENT DE MAQUINÀRIA (TRACTORS, MOTOSERRES, ETC.)</t>
  </si>
  <si>
    <r>
      <t>A.</t>
    </r>
    <r>
      <rPr>
        <sz val="12"/>
        <color rgb="FF808080"/>
        <rFont val="Arial Narrow"/>
        <family val="2"/>
        <charset val="1"/>
      </rPr>
      <t xml:space="preserve">   </t>
    </r>
    <r>
      <rPr>
        <sz val="12"/>
        <color rgb="FF003366"/>
        <rFont val="Arial Narrow"/>
        <family val="2"/>
        <charset val="1"/>
      </rPr>
      <t>Equips de climatització / refrigreració: fugues d'equips de climatització i/o refrigeració que utilitzin gasos amb efecte d'hivernacle i esdevenguin durant el seu ús o durant les tasques de manteniment.</t>
    </r>
  </si>
  <si>
    <t>Fugues de gasos amb efecte d'hivernacle que es produeixen en instal·lacions de climatització i/o refrigeració, sistemes de protecció contra incendis (extintors), equips de conmutació d'alta tensió, etc. que siguin propietat de l'organització o estiguin sota el seu control.</t>
  </si>
  <si>
    <r>
      <t xml:space="preserve">  </t>
    </r>
    <r>
      <rPr>
        <sz val="12"/>
        <color rgb="FF808080"/>
        <rFont val="Arial Narrow"/>
        <family val="2"/>
        <charset val="1"/>
      </rPr>
      <t xml:space="preserve">    </t>
    </r>
    <r>
      <rPr>
        <sz val="12"/>
        <color rgb="FF003366"/>
        <rFont val="Arial Narrow"/>
        <family val="2"/>
        <charset val="1"/>
      </rPr>
      <t>N</t>
    </r>
    <r>
      <rPr>
        <vertAlign val="subscript"/>
        <sz val="12"/>
        <color rgb="FF003366"/>
        <rFont val="Arial Narrow"/>
        <family val="2"/>
      </rPr>
      <t>2</t>
    </r>
    <r>
      <rPr>
        <sz val="12"/>
        <color rgb="FF003366"/>
        <rFont val="Arial Narrow"/>
        <family val="2"/>
        <charset val="1"/>
      </rPr>
      <t>O en gasos propelents en aerosols alimentaris, etc.</t>
    </r>
  </si>
  <si>
    <r>
      <t>B</t>
    </r>
    <r>
      <rPr>
        <sz val="12"/>
        <color rgb="FF0066CC"/>
        <rFont val="Arial Narrow"/>
        <family val="2"/>
        <charset val="1"/>
      </rPr>
      <t>.</t>
    </r>
    <r>
      <rPr>
        <sz val="12"/>
        <color rgb="FF808080"/>
        <rFont val="Arial Narrow"/>
        <family val="2"/>
        <charset val="1"/>
      </rPr>
      <t xml:space="preserve">   </t>
    </r>
    <r>
      <rPr>
        <sz val="12"/>
        <color rgb="FF003366"/>
        <rFont val="Arial Narrow"/>
        <family val="2"/>
        <charset val="1"/>
      </rPr>
      <t>Fugues en equips de conmutació d'alta tensió, i fugues i/o ús d'extintors. També es consideren en aquesta categoria les emissions de determinats gasos que s'alliberen com a conseqüència del seu ús com N</t>
    </r>
    <r>
      <rPr>
        <vertAlign val="subscript"/>
        <sz val="12"/>
        <color rgb="FF003366"/>
        <rFont val="Arial Narrow"/>
        <family val="2"/>
      </rPr>
      <t>2</t>
    </r>
    <r>
      <rPr>
        <sz val="12"/>
        <color rgb="FF003366"/>
        <rFont val="Arial Narrow"/>
        <family val="2"/>
        <charset val="1"/>
      </rPr>
      <t>O en gasos anestèsics,</t>
    </r>
  </si>
  <si>
    <t>A.    EQUIPS DE CLIMATITZACIÓ / REFRIGERACIÓ</t>
  </si>
  <si>
    <r>
      <t>Emissions
(kg CO</t>
    </r>
    <r>
      <rPr>
        <b/>
        <vertAlign val="subscript"/>
        <sz val="10"/>
        <color rgb="FFFFFFFF"/>
        <rFont val="Arial Narrow"/>
        <family val="2"/>
        <charset val="1"/>
      </rPr>
      <t>2</t>
    </r>
    <r>
      <rPr>
        <b/>
        <sz val="10"/>
        <color rgb="FFFFFFFF"/>
        <rFont val="Arial Narrow"/>
        <family val="2"/>
        <charset val="1"/>
      </rPr>
      <t>eq)</t>
    </r>
  </si>
  <si>
    <t>Factores de emisión y desplegables</t>
  </si>
  <si>
    <t>Formula química</t>
  </si>
  <si>
    <t>Nombre</t>
  </si>
  <si>
    <t>PCA 5th</t>
  </si>
  <si>
    <t>CO2</t>
  </si>
  <si>
    <t>CH4</t>
  </si>
  <si>
    <t>N2O</t>
  </si>
  <si>
    <t>NF3</t>
  </si>
  <si>
    <t>HCFE-235da2</t>
  </si>
  <si>
    <t>HFE-236ea2</t>
  </si>
  <si>
    <t>HFE-347mmz1</t>
  </si>
  <si>
    <t>C2F6(PFC-116)</t>
  </si>
  <si>
    <t>C3F8 (PFC-218)</t>
  </si>
  <si>
    <t>GWP 5th AR</t>
  </si>
  <si>
    <t>Gas</t>
  </si>
  <si>
    <t>PCA AR4</t>
  </si>
  <si>
    <t>PCAs AR5</t>
  </si>
  <si>
    <t>R-600 (butano)</t>
  </si>
  <si>
    <t>5_Electricitat</t>
  </si>
  <si>
    <t>4_Emissions de processos</t>
  </si>
  <si>
    <t>Sector_Industrial</t>
  </si>
  <si>
    <t>B.    ALTRES</t>
  </si>
  <si>
    <t xml:space="preserve">Recàrrega / Ús (kg) </t>
  </si>
  <si>
    <r>
      <t>Emissions CO</t>
    </r>
    <r>
      <rPr>
        <b/>
        <vertAlign val="subscript"/>
        <sz val="10"/>
        <color rgb="FFFFFFFF"/>
        <rFont val="Arial Narrow"/>
        <family val="2"/>
      </rPr>
      <t>2</t>
    </r>
    <r>
      <rPr>
        <b/>
        <sz val="10"/>
        <color rgb="FFFFFFFF"/>
        <rFont val="Arial Narrow"/>
        <family val="2"/>
        <charset val="1"/>
      </rPr>
      <t xml:space="preserve">
(kg CO</t>
    </r>
    <r>
      <rPr>
        <b/>
        <vertAlign val="subscript"/>
        <sz val="10"/>
        <color rgb="FFFFFFFF"/>
        <rFont val="Arial Narrow"/>
        <family val="2"/>
        <charset val="1"/>
      </rPr>
      <t>2</t>
    </r>
    <r>
      <rPr>
        <b/>
        <sz val="10"/>
        <color rgb="FFFFFFFF"/>
        <rFont val="Arial Narrow"/>
        <family val="2"/>
        <charset val="1"/>
      </rPr>
      <t>)</t>
    </r>
  </si>
  <si>
    <r>
      <t>Emissions CH</t>
    </r>
    <r>
      <rPr>
        <b/>
        <vertAlign val="subscript"/>
        <sz val="10"/>
        <color rgb="FFFFFFFF"/>
        <rFont val="Arial Narrow"/>
        <family val="2"/>
      </rPr>
      <t>4</t>
    </r>
    <r>
      <rPr>
        <b/>
        <sz val="10"/>
        <color rgb="FFFFFFFF"/>
        <rFont val="Arial Narrow"/>
        <family val="2"/>
        <charset val="1"/>
      </rPr>
      <t xml:space="preserve">
(g CH</t>
    </r>
    <r>
      <rPr>
        <b/>
        <vertAlign val="subscript"/>
        <sz val="10"/>
        <color rgb="FFFFFFFF"/>
        <rFont val="Arial Narrow"/>
        <family val="2"/>
      </rPr>
      <t>4</t>
    </r>
    <r>
      <rPr>
        <b/>
        <sz val="10"/>
        <color rgb="FFFFFFFF"/>
        <rFont val="Arial Narrow"/>
        <family val="2"/>
        <charset val="1"/>
      </rPr>
      <t>)</t>
    </r>
  </si>
  <si>
    <r>
      <t>Emissions N</t>
    </r>
    <r>
      <rPr>
        <b/>
        <vertAlign val="subscript"/>
        <sz val="10"/>
        <color rgb="FFFFFFFF"/>
        <rFont val="Arial Narrow"/>
        <family val="2"/>
      </rPr>
      <t>2</t>
    </r>
    <r>
      <rPr>
        <b/>
        <sz val="10"/>
        <color rgb="FFFFFFFF"/>
        <rFont val="Arial Narrow"/>
        <family val="2"/>
        <charset val="1"/>
      </rPr>
      <t>O
(g N</t>
    </r>
    <r>
      <rPr>
        <b/>
        <vertAlign val="subscript"/>
        <sz val="10"/>
        <color rgb="FFFFFFFF"/>
        <rFont val="Arial Narrow"/>
        <family val="2"/>
        <charset val="1"/>
      </rPr>
      <t>2</t>
    </r>
    <r>
      <rPr>
        <b/>
        <sz val="10"/>
        <color rgb="FFFFFFFF"/>
        <rFont val="Arial Narrow"/>
        <family val="2"/>
      </rPr>
      <t>O</t>
    </r>
    <r>
      <rPr>
        <b/>
        <sz val="10"/>
        <color rgb="FFFFFFFF"/>
        <rFont val="Arial Narrow"/>
        <family val="2"/>
        <charset val="1"/>
      </rPr>
      <t>)</t>
    </r>
  </si>
  <si>
    <t>6_Información adicional</t>
  </si>
  <si>
    <t>Unitat</t>
  </si>
  <si>
    <t>Quantitat</t>
  </si>
  <si>
    <t>Producció anual</t>
  </si>
  <si>
    <r>
      <rPr>
        <u/>
        <sz val="12"/>
        <color rgb="FF1F497D"/>
        <rFont val="Arial Narrow"/>
        <family val="2"/>
      </rPr>
      <t>Mètode de propulsió</t>
    </r>
    <r>
      <rPr>
        <sz val="12"/>
        <color rgb="FF1F497D"/>
        <rFont val="Arial Narrow"/>
        <family val="2"/>
        <charset val="1"/>
      </rPr>
      <t xml:space="preserve">: en el cas de tractar-se de vehicles elèctrics o híbrids, la part de consum de combustible s'ha d'indicar en aquesta pestanya. La part de consum elèctric s'ha d'indicar a la pestanya </t>
    </r>
    <r>
      <rPr>
        <i/>
        <sz val="12"/>
        <color rgb="FF1F497D"/>
        <rFont val="Arial Narrow"/>
        <family val="2"/>
      </rPr>
      <t>5_Abast 2</t>
    </r>
    <r>
      <rPr>
        <sz val="12"/>
        <color rgb="FF1F497D"/>
        <rFont val="Arial Narrow"/>
        <family val="2"/>
        <charset val="1"/>
      </rPr>
      <t xml:space="preserve"> a l'apartat B.</t>
    </r>
  </si>
  <si>
    <r>
      <t xml:space="preserve">En el cas del transport ferroviari, el consum d'electricitat s'ha d'indicar a la pestanya </t>
    </r>
    <r>
      <rPr>
        <i/>
        <sz val="12"/>
        <color rgb="FF1F497D"/>
        <rFont val="Arial Narrow"/>
        <family val="2"/>
      </rPr>
      <t>5_Abast 2</t>
    </r>
    <r>
      <rPr>
        <sz val="12"/>
        <color rgb="FF1F497D"/>
        <rFont val="Arial Narrow"/>
        <family val="2"/>
      </rPr>
      <t>.</t>
    </r>
  </si>
  <si>
    <r>
      <t>En el següent quadre haurà de reflectir si l'electricitat contractada disposa de</t>
    </r>
    <r>
      <rPr>
        <b/>
        <sz val="12"/>
        <color rgb="FF1F497D"/>
        <rFont val="Arial Narrow"/>
        <family val="2"/>
        <charset val="1"/>
      </rPr>
      <t xml:space="preserve"> certificat de Garantia d'Origen (GdO) amb procedència d'instal·lacions situades a les Illes Balears. Els dos possibles valors que pot prendre el factor d'emissió són:
- Si l'energia es produeix a partir d'una instal·lació de generació situada a les Illes Balears, l'opció a triar és GdO origen renovable Illes Balears. S'haurà d'acreditar que l'origen de l'energia prové d'instal·lacions productores situades a les Illes Balears. En aquest cas, el factor d'emissió que s'aplica és igual a zero.
- Per la resta de tipus de contracte, el factor d'emissió que s'aplica al consum d'electricitat és igual al factor d'emissió del mix elèctric de les Illes Balears de l'any corresponent.</t>
    </r>
  </si>
  <si>
    <r>
      <t xml:space="preserve">En cas de realitzar-se recàrregues de </t>
    </r>
    <r>
      <rPr>
        <b/>
        <sz val="12"/>
        <color rgb="FF1F497D"/>
        <rFont val="Arial Narrow"/>
        <family val="2"/>
        <charset val="1"/>
      </rPr>
      <t>cotxes elèctrics</t>
    </r>
    <r>
      <rPr>
        <sz val="12"/>
        <color rgb="FF1F497D"/>
        <rFont val="Arial Narrow"/>
        <family val="2"/>
        <charset val="1"/>
      </rPr>
      <t xml:space="preserve"> o </t>
    </r>
    <r>
      <rPr>
        <b/>
        <sz val="12"/>
        <color rgb="FF1F497D"/>
        <rFont val="Arial Narrow"/>
        <family val="2"/>
        <charset val="1"/>
      </rPr>
      <t>híbrids endollables</t>
    </r>
    <r>
      <rPr>
        <sz val="12"/>
        <color rgb="FF1F497D"/>
        <rFont val="Arial Narrow"/>
        <family val="2"/>
        <charset val="1"/>
      </rPr>
      <t xml:space="preserve"> en electrolineres o punts de recàrrega públics, haurà d'indicar l'opció “Altres” si desconeix quina és la comercialitzadora que subministra l'electricitat. Si les recàrregues es realitzen en el </t>
    </r>
    <r>
      <rPr>
        <b/>
        <sz val="12"/>
        <color rgb="FF1F497D"/>
        <rFont val="Arial Narrow"/>
        <family val="2"/>
        <charset val="1"/>
      </rPr>
      <t>lloc de treball</t>
    </r>
    <r>
      <rPr>
        <sz val="12"/>
        <color rgb="FF1F497D"/>
        <rFont val="Arial Narrow"/>
        <family val="2"/>
        <charset val="1"/>
      </rPr>
      <t xml:space="preserve"> poden donar-se dues circumstàncies:</t>
    </r>
  </si>
  <si>
    <r>
      <t>Emissions totals A.1
(kg CO</t>
    </r>
    <r>
      <rPr>
        <b/>
        <vertAlign val="subscript"/>
        <sz val="10"/>
        <color rgb="FFFFFFFF"/>
        <rFont val="Arial Narrow"/>
        <family val="2"/>
        <charset val="1"/>
      </rPr>
      <t>2</t>
    </r>
    <r>
      <rPr>
        <b/>
        <sz val="10"/>
        <color rgb="FFFFFFFF"/>
        <rFont val="Arial Narrow"/>
        <family val="2"/>
        <charset val="1"/>
      </rPr>
      <t xml:space="preserve">eq) </t>
    </r>
  </si>
  <si>
    <r>
      <t>Emisiones totals A.2
(kg CO</t>
    </r>
    <r>
      <rPr>
        <b/>
        <vertAlign val="subscript"/>
        <sz val="11"/>
        <color rgb="FFFFFFFF"/>
        <rFont val="Arial Narrow"/>
        <family val="2"/>
        <charset val="1"/>
      </rPr>
      <t>2</t>
    </r>
    <r>
      <rPr>
        <b/>
        <sz val="11"/>
        <color rgb="FFFFFFFF"/>
        <rFont val="Arial Narrow"/>
        <family val="2"/>
        <charset val="1"/>
      </rPr>
      <t>eq)</t>
    </r>
  </si>
  <si>
    <r>
      <t>Emissions totals
(kg CO</t>
    </r>
    <r>
      <rPr>
        <b/>
        <vertAlign val="subscript"/>
        <sz val="11"/>
        <color rgb="FFFFFFFF"/>
        <rFont val="Arial Narrow"/>
        <family val="2"/>
        <charset val="1"/>
      </rPr>
      <t>2</t>
    </r>
    <r>
      <rPr>
        <b/>
        <sz val="11"/>
        <color rgb="FFFFFFFF"/>
        <rFont val="Arial Narrow"/>
        <family val="2"/>
        <charset val="1"/>
      </rPr>
      <t>)</t>
    </r>
  </si>
  <si>
    <t>Petjada de carboni Abast 2: Electricitat i altres energies registre balear</t>
  </si>
  <si>
    <t>Petjada de carboni Abast 2: Electricitat i altres energies registre espanyol</t>
  </si>
  <si>
    <r>
      <t xml:space="preserve">En el següent quadre haurà de reflectir si l'electricitat contractada disposa de </t>
    </r>
    <r>
      <rPr>
        <b/>
        <sz val="12"/>
        <color rgb="FF1F497D"/>
        <rFont val="Arial Narrow"/>
        <family val="2"/>
        <charset val="1"/>
      </rPr>
      <t>certificat de Garantia d'Origen (GdO) de l'electricitat que podran ser de dos tipus: GdO de l'electricitat procedent de fonts d'energia renovable o GdO de l'electricitat procedent de sistemes de cogeneració d'alta eficiència.</t>
    </r>
    <r>
      <rPr>
        <sz val="12"/>
        <color rgb="FF1F497D"/>
        <rFont val="Arial Narrow"/>
        <family val="2"/>
        <charset val="1"/>
      </rPr>
      <t xml:space="preserve"> A més, haurà d'indicar la suma dels kWh consumits durant l'any segons les diferents comercialitzadores que tingui contractades. En cas que la seva comercialitzadora no sigui cap de les quals apareix en el llistat, haurà d'indicar l'opció "Altres". En cas de multisubministrament, en lloc de desglossar els consums segons comercialitzadores, pot triar també l'opció "Diverses comercialitzadores" i haurà d'indicar la suma dels kWh consumits durant l'any per a totes les comercialitzadores.</t>
    </r>
  </si>
  <si>
    <t>1. PC Abast 1: Instal·lacions fixes</t>
  </si>
  <si>
    <t>2. PC Abast 1: Vehicles i maquinària</t>
  </si>
  <si>
    <t>3. PC Abast 1: Emissions fugitives</t>
  </si>
  <si>
    <t>4. PC Abast 1: Emissions de procés</t>
  </si>
  <si>
    <t>5.1 Abast 2 registre balear</t>
  </si>
  <si>
    <t>5.2 Abast 2 registre espanyol</t>
  </si>
  <si>
    <t>6. Info. addicional: renovables</t>
  </si>
  <si>
    <t>7.1 RESULTATS Registre balear</t>
  </si>
  <si>
    <t>7.2 RESULTATS Registre estatal</t>
  </si>
  <si>
    <t xml:space="preserve">                                    INFORMACIÓ ADDICIONAL - INSTAL·LACIONS PRÒPIES D'ENERGIA RENOVABLE</t>
  </si>
  <si>
    <t>7.2 RESULTATS Registre espanyol</t>
  </si>
  <si>
    <t>Emissions fugitives</t>
  </si>
  <si>
    <t>Vehicles i maquinària</t>
  </si>
  <si>
    <t>* Les emissions degudes al consum de vehicles elèctrics / híbrids endollables s'inclouen a l'Abast 2</t>
  </si>
  <si>
    <t>Vehicles elèctrics i/o híbrids</t>
  </si>
  <si>
    <t>Electricitat en edificis</t>
  </si>
  <si>
    <t>ubi</t>
  </si>
  <si>
    <t>Transport per carretera*</t>
  </si>
  <si>
    <t>Transport ferroviari, marítim i aeri</t>
  </si>
  <si>
    <t>Funcionament de maquinària</t>
  </si>
  <si>
    <r>
      <t>kg CO</t>
    </r>
    <r>
      <rPr>
        <b/>
        <vertAlign val="subscript"/>
        <sz val="10"/>
        <color rgb="FF000000"/>
        <rFont val="Arial Narrow"/>
        <family val="2"/>
      </rPr>
      <t>2</t>
    </r>
  </si>
  <si>
    <r>
      <t>g CH</t>
    </r>
    <r>
      <rPr>
        <b/>
        <vertAlign val="subscript"/>
        <sz val="10"/>
        <color rgb="FF000000"/>
        <rFont val="Arial Narrow"/>
        <family val="2"/>
      </rPr>
      <t>4</t>
    </r>
  </si>
  <si>
    <r>
      <t>g N</t>
    </r>
    <r>
      <rPr>
        <b/>
        <vertAlign val="subscript"/>
        <sz val="10"/>
        <color rgb="FF000000"/>
        <rFont val="Arial Narrow"/>
        <family val="2"/>
      </rPr>
      <t>2</t>
    </r>
    <r>
      <rPr>
        <b/>
        <sz val="10"/>
        <color rgb="FF000000"/>
        <rFont val="Arial Narrow"/>
        <family val="2"/>
        <charset val="1"/>
      </rPr>
      <t>O</t>
    </r>
  </si>
  <si>
    <r>
      <t>kg CO</t>
    </r>
    <r>
      <rPr>
        <b/>
        <vertAlign val="subscript"/>
        <sz val="10"/>
        <color rgb="FF000000"/>
        <rFont val="Arial Narrow"/>
        <family val="2"/>
      </rPr>
      <t>2</t>
    </r>
    <r>
      <rPr>
        <b/>
        <sz val="10"/>
        <color rgb="FF000000"/>
        <rFont val="Arial Narrow"/>
        <family val="2"/>
        <charset val="1"/>
      </rPr>
      <t xml:space="preserve"> eq.</t>
    </r>
  </si>
  <si>
    <t>Resultats per tipus de gas desglossats segons activitats</t>
  </si>
  <si>
    <r>
      <t>m</t>
    </r>
    <r>
      <rPr>
        <b/>
        <vertAlign val="superscript"/>
        <sz val="10"/>
        <rFont val="Arial Narrow"/>
        <family val="2"/>
        <charset val="1"/>
      </rPr>
      <t>2</t>
    </r>
  </si>
  <si>
    <r>
      <t>kg CH</t>
    </r>
    <r>
      <rPr>
        <b/>
        <vertAlign val="subscript"/>
        <sz val="11"/>
        <color rgb="FFFFFFFF"/>
        <rFont val="Arial Narrow"/>
        <family val="2"/>
      </rPr>
      <t>4</t>
    </r>
  </si>
  <si>
    <r>
      <t>kg N</t>
    </r>
    <r>
      <rPr>
        <b/>
        <vertAlign val="subscript"/>
        <sz val="11"/>
        <color rgb="FFFFFFFF"/>
        <rFont val="Arial Narrow"/>
        <family val="2"/>
      </rPr>
      <t>2</t>
    </r>
    <r>
      <rPr>
        <b/>
        <sz val="11"/>
        <color rgb="FFFFFFFF"/>
        <rFont val="Arial Narrow"/>
        <family val="2"/>
        <charset val="1"/>
      </rPr>
      <t>O</t>
    </r>
  </si>
  <si>
    <t>Maquinària</t>
  </si>
  <si>
    <t>Fugitives</t>
  </si>
  <si>
    <t>Ferro, marítim i aeri</t>
  </si>
  <si>
    <t>T. terrestre</t>
  </si>
  <si>
    <t>Inst. fixes</t>
  </si>
  <si>
    <t>Altres energies</t>
  </si>
  <si>
    <t>V. elèctrics i/o híbrids</t>
  </si>
  <si>
    <r>
      <t>t CO</t>
    </r>
    <r>
      <rPr>
        <b/>
        <vertAlign val="subscript"/>
        <sz val="11"/>
        <color rgb="FFFFFFFF"/>
        <rFont val="Arial Narrow"/>
        <family val="2"/>
      </rPr>
      <t>2</t>
    </r>
  </si>
  <si>
    <r>
      <t>t CO</t>
    </r>
    <r>
      <rPr>
        <b/>
        <vertAlign val="subscript"/>
        <sz val="11"/>
        <color rgb="FFFFFFFF"/>
        <rFont val="Arial Narrow"/>
        <family val="2"/>
      </rPr>
      <t>2</t>
    </r>
    <r>
      <rPr>
        <b/>
        <sz val="11"/>
        <color rgb="FFFFFFFF"/>
        <rFont val="Arial Narrow"/>
        <family val="2"/>
        <charset val="1"/>
      </rPr>
      <t xml:space="preserve"> eq.</t>
    </r>
  </si>
  <si>
    <t>Diòxid de carboni</t>
  </si>
  <si>
    <t>Metà</t>
  </si>
  <si>
    <t>Òxid nitrós</t>
  </si>
  <si>
    <t>Hexafluorur de sofre</t>
  </si>
  <si>
    <t>Trifluorur de nitrogen</t>
  </si>
  <si>
    <t>Isoflurà</t>
  </si>
  <si>
    <t>Desflurà</t>
  </si>
  <si>
    <t>Sevofluraà</t>
  </si>
  <si>
    <t>Hexafluoroetà</t>
  </si>
  <si>
    <t>Octofluorpropà</t>
  </si>
  <si>
    <t>Producció de ciment</t>
  </si>
  <si>
    <t>Producció de cal</t>
  </si>
  <si>
    <t>Producció de vidre (descarbonatació)</t>
  </si>
  <si>
    <t>Producció ceràmica (rajoles, maons i teules)</t>
  </si>
  <si>
    <t>Altres usos de carbonat sòdic (calcinació)</t>
  </si>
  <si>
    <t>Fabricació de magnesitas no metal·lúrgica</t>
  </si>
  <si>
    <t>Producció d'amoníac</t>
  </si>
  <si>
    <t>Producció d'àcido nítric</t>
  </si>
  <si>
    <t>Producció de caprolactama</t>
  </si>
  <si>
    <t>Producció de carburs</t>
  </si>
  <si>
    <t>Producció de carbonat sòdic</t>
  </si>
  <si>
    <t>Indústria petroquímica i negre de fum</t>
  </si>
  <si>
    <t>Tractament de residus i/o aigües residuals</t>
  </si>
  <si>
    <t>Processos agrícoles</t>
  </si>
  <si>
    <t>Emplenar en cas que l'organització, per al desenvolupament de la seva activitat, realitzi processos amb emissions de GEI associades a activitats biològiques, mecàniques o altres que no provenen de la combustió directa de combustibles fòssils o de fugides d'equips i sistemes d'emmagatzematge i transport. Aquesta categoria comprèn els següents processos:
A. Processos industrials.
B. Processos agrícoles (putrefacció i fermentació, fem, bestiar, purins, aplicació de fertilitzants de nitrogen, etc.).
C. Processos de tractament de residus i d'aigües residuals.</t>
  </si>
  <si>
    <t>Maquinària agrícola</t>
  </si>
  <si>
    <t>Maquinària forestal</t>
  </si>
  <si>
    <t>Maquinària comercial, institucional i industrial</t>
  </si>
  <si>
    <t>Gasoil (l)</t>
  </si>
  <si>
    <t>Transport ferroviari</t>
  </si>
  <si>
    <t>Transport marítim</t>
  </si>
  <si>
    <t>Transport aeri</t>
  </si>
  <si>
    <t>Gasolina per aviació (l)</t>
  </si>
  <si>
    <t>Turismes (M1)</t>
  </si>
  <si>
    <t>Furgonetes i furgons (N1)</t>
  </si>
  <si>
    <t>Ciclomotors i motocicletes (L)</t>
  </si>
  <si>
    <r>
      <t>Gasoil (</t>
    </r>
    <r>
      <rPr>
        <sz val="10"/>
        <color theme="1"/>
        <rFont val="Calibri"/>
        <family val="2"/>
        <scheme val="minor"/>
      </rPr>
      <t>l)</t>
    </r>
  </si>
  <si>
    <t xml:space="preserve">                                          ABAST 1: EMISSIONS FUGITIVES</t>
  </si>
  <si>
    <r>
      <t>Resultats en tCO</t>
    </r>
    <r>
      <rPr>
        <b/>
        <i/>
        <vertAlign val="subscript"/>
        <sz val="13"/>
        <color rgb="FF1F497D"/>
        <rFont val="Arial Narrow"/>
        <family val="2"/>
        <charset val="1"/>
      </rPr>
      <t>2</t>
    </r>
    <r>
      <rPr>
        <b/>
        <i/>
        <sz val="13"/>
        <color rgb="FF1F497D"/>
        <rFont val="Arial Narrow"/>
        <family val="2"/>
        <charset val="1"/>
      </rPr>
      <t>eq</t>
    </r>
  </si>
  <si>
    <t xml:space="preserve">                                          INFORME FINAL: RESULTATS REGISTRE ESTATAL</t>
  </si>
  <si>
    <t>Distribución alcance 2</t>
  </si>
  <si>
    <t>kg CO2</t>
  </si>
  <si>
    <t>g CH4</t>
  </si>
  <si>
    <t>g N2O</t>
  </si>
  <si>
    <t>kg CO2 eq.</t>
  </si>
  <si>
    <t>Elec. edificis</t>
  </si>
  <si>
    <t>CALCULADORA DE PETJADA DE CARBONI D'ABAST 1+2 
PER ORGANITZACIONS 2021</t>
  </si>
  <si>
    <t>Caselles a emplenar per l'usuari</t>
  </si>
  <si>
    <r>
      <rPr>
        <b/>
        <sz val="11"/>
        <color rgb="FF000000"/>
        <rFont val="Arial Narrow"/>
        <family val="2"/>
      </rPr>
      <t xml:space="preserve">Per a fer un ús adequat de la calculadora, empleni les pestanyes en ordre. Es recorda l'obligatorietat de definir tots els centres de treball, edificis o seus a la pestanya </t>
    </r>
    <r>
      <rPr>
        <b/>
        <i/>
        <sz val="11"/>
        <color rgb="FF000000"/>
        <rFont val="Arial Narrow"/>
        <family val="2"/>
      </rPr>
      <t>0. Dades Generals de l'organització</t>
    </r>
    <r>
      <rPr>
        <b/>
        <sz val="11"/>
        <color rgb="FF000000"/>
        <rFont val="Arial Narrow"/>
        <family val="2"/>
      </rPr>
      <t>, i assignar posteriorment cada una de les emissions al seu centre corresponent.</t>
    </r>
  </si>
  <si>
    <r>
      <rPr>
        <b/>
        <u/>
        <sz val="11"/>
        <color rgb="FF000000"/>
        <rFont val="Arial Narrow"/>
        <family val="2"/>
      </rPr>
      <t>Llegenda de tipus de caselles</t>
    </r>
    <r>
      <rPr>
        <b/>
        <sz val="11"/>
        <color rgb="FF000000"/>
        <rFont val="Arial Narrow"/>
        <family val="2"/>
      </rPr>
      <t>:</t>
    </r>
  </si>
  <si>
    <t>Tipus de maquinària</t>
  </si>
  <si>
    <r>
      <t xml:space="preserve">En cas de dubte, es recomana consultar la </t>
    </r>
    <r>
      <rPr>
        <b/>
        <i/>
        <sz val="11"/>
        <color rgb="FF000000"/>
        <rFont val="Arial Narrow"/>
        <family val="2"/>
      </rPr>
      <t>Guia per a l'usuari de la calculadora per al registre de la petjada de carboni 2021</t>
    </r>
    <r>
      <rPr>
        <b/>
        <sz val="11"/>
        <color rgb="FF000000"/>
        <rFont val="Arial Narrow"/>
        <family val="2"/>
      </rPr>
      <t>.</t>
    </r>
  </si>
  <si>
    <r>
      <t xml:space="preserve">Caselles a emplenar per l'usuari només en el cas d'escollir en el desplegable de tipus de combustible / gas contaminant l'opció </t>
    </r>
    <r>
      <rPr>
        <i/>
        <sz val="11"/>
        <color rgb="FF000000"/>
        <rFont val="Arial Narrow"/>
        <family val="2"/>
      </rPr>
      <t>Altres (ud)</t>
    </r>
  </si>
  <si>
    <t>Caselles bloquejades que s'autocompleten</t>
  </si>
  <si>
    <t>A partir del dia 1 de gener de 2022, entra en vigor el Decret 48/2021 de 13 de desembre, regulador del Registre balear de petjada de carboni que obliga a les mitjanes i grans empreses que comptin amb centres de treball situats al territori de les Illes Balears, i a l’Administració Autonòmica a declarar l’abast 1 i 2 de la seva petjada de carboni.
Per aquest motiu, es posa a disposició de l’usuari l’eina CALCULADORA DE LA PETJADA DE CARBONI D'ABAST 1+2 PER ORGANITZACIONS 2021 dissenyada per calcular les emissions de gasos amb efecte d'hivernacle (GEH) associades a les activitats d’una organització, empresa o administració, tant les emissions directes (Abast 1) com les emissions indirectes degudes al consum d’electricitat i altres energies contractades (Abast 2) seguint la metodologia i procediment de càlcul basat en la norma UNE-EN ISO 14064-1.
Aquesta calculadora s’ha elaborat a partir de la versió 2020 i la calculadora publicada pel Ministeri per a la Transició Ecològica i el Repte Demogràfic (MITERD) a la seva pàgina web en la versió V.26 de juny de 2022.
Dona l'opció a l'usuari de calcular només la petjada de carboni requerida al registre balear, o calcular simultàniament les petjades del registre balear i estatal.</t>
  </si>
  <si>
    <t>Petjada de carboni Abast 1: Emissions fugitives</t>
  </si>
  <si>
    <t>Camions i autobusos (N2, N3, M2, M3)</t>
  </si>
  <si>
    <t>Eòlica</t>
  </si>
  <si>
    <t xml:space="preserve"> </t>
  </si>
  <si>
    <t>Darrera modificació de la Calculadora en data de 21 d'agost de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</si>
</sst>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64" formatCode="* #,##0.00&quot;    &quot;;\-* #,##0.00&quot;    &quot;;* \-#&quot;    &quot;;@\ "/>
    <numFmt numFmtId="165" formatCode="#,##0.0"/>
    <numFmt numFmtId="166" formatCode="0.000"/>
    <numFmt numFmtId="167" formatCode="0.0"/>
    <numFmt numFmtId="168" formatCode="#,##0.0000"/>
    <numFmt numFmtId="169" formatCode="0.00\ %"/>
    <numFmt numFmtId="170" formatCode="0.0%"/>
    <numFmt numFmtId="171" formatCode="#,##0.000"/>
    <numFmt numFmtId="172" formatCode="0.0000"/>
  </numFmts>
  <fonts count="154" x14ac:knownFonts="1">
    <font>
      <sz val="11"/>
      <color rgb="FF000000"/>
      <name val="Calibri"/>
      <family val="2"/>
      <charset val="1"/>
    </font>
    <font>
      <sz val="11"/>
      <color theme="1"/>
      <name val="Calibri"/>
      <family val="2"/>
      <scheme val="minor"/>
    </font>
    <font>
      <b/>
      <sz val="10"/>
      <color rgb="FFFFFFFF"/>
      <name val="Arial"/>
      <family val="2"/>
      <charset val="1"/>
    </font>
    <font>
      <sz val="11"/>
      <color rgb="FF333399"/>
      <name val="Calibri"/>
      <family val="2"/>
      <charset val="1"/>
    </font>
    <font>
      <sz val="10"/>
      <name val="Arial"/>
      <family val="2"/>
      <charset val="1"/>
    </font>
    <font>
      <sz val="10"/>
      <color rgb="FF000000"/>
      <name val="Arial"/>
      <family val="2"/>
      <charset val="1"/>
    </font>
    <font>
      <sz val="10"/>
      <name val="Verdana"/>
      <family val="2"/>
      <charset val="1"/>
    </font>
    <font>
      <sz val="11"/>
      <color rgb="FF000000"/>
      <name val="Arial Narrow"/>
      <family val="2"/>
      <charset val="1"/>
    </font>
    <font>
      <b/>
      <sz val="20"/>
      <color rgb="FFFFFFFF"/>
      <name val="Arial Narrow"/>
      <family val="2"/>
      <charset val="1"/>
    </font>
    <font>
      <b/>
      <sz val="18"/>
      <color rgb="FFFFFFFF"/>
      <name val="Arial Narrow"/>
      <family val="2"/>
      <charset val="1"/>
    </font>
    <font>
      <b/>
      <sz val="18"/>
      <color rgb="FF000000"/>
      <name val="Arial Narrow"/>
      <family val="2"/>
      <charset val="1"/>
    </font>
    <font>
      <b/>
      <sz val="14"/>
      <color rgb="FFFFFFFF"/>
      <name val="Arial Narrow"/>
      <family val="2"/>
      <charset val="1"/>
    </font>
    <font>
      <sz val="12"/>
      <color rgb="FF1F497D"/>
      <name val="Arial Narrow"/>
      <family val="2"/>
      <charset val="1"/>
    </font>
    <font>
      <sz val="14"/>
      <color rgb="FF000000"/>
      <name val="Arial Narrow"/>
      <family val="2"/>
      <charset val="1"/>
    </font>
    <font>
      <b/>
      <sz val="14"/>
      <color rgb="FF0066CC"/>
      <name val="Arial Narrow"/>
      <family val="2"/>
      <charset val="1"/>
    </font>
    <font>
      <u/>
      <sz val="11"/>
      <color rgb="FF0000FF"/>
      <name val="Calibri"/>
      <family val="2"/>
      <charset val="1"/>
    </font>
    <font>
      <b/>
      <sz val="14"/>
      <color rgb="FF000000"/>
      <name val="Arial Narrow"/>
      <family val="2"/>
      <charset val="1"/>
    </font>
    <font>
      <sz val="11"/>
      <color rgb="FF0066CC"/>
      <name val="Arial Narrow"/>
      <family val="2"/>
      <charset val="1"/>
    </font>
    <font>
      <b/>
      <sz val="11"/>
      <color rgb="FFC0C0C0"/>
      <name val="Arial Narrow"/>
      <family val="2"/>
      <charset val="1"/>
    </font>
    <font>
      <b/>
      <sz val="10"/>
      <color rgb="FFFFFFFF"/>
      <name val="Arial Narrow"/>
      <family val="2"/>
      <charset val="1"/>
    </font>
    <font>
      <b/>
      <sz val="11"/>
      <color rgb="FF0066CC"/>
      <name val="Arial Narrow"/>
      <family val="2"/>
      <charset val="1"/>
    </font>
    <font>
      <b/>
      <sz val="11"/>
      <color rgb="FFFFFFFF"/>
      <name val="Arial Narrow"/>
      <family val="2"/>
      <charset val="1"/>
    </font>
    <font>
      <b/>
      <sz val="11"/>
      <color rgb="FF000000"/>
      <name val="Arial Narrow"/>
      <family val="2"/>
      <charset val="1"/>
    </font>
    <font>
      <b/>
      <sz val="10"/>
      <color rgb="FF0066CC"/>
      <name val="Arial Narrow"/>
      <family val="2"/>
      <charset val="1"/>
    </font>
    <font>
      <sz val="11"/>
      <color rgb="FFCCFFFF"/>
      <name val="Calibri"/>
      <family val="2"/>
      <charset val="1"/>
    </font>
    <font>
      <sz val="11"/>
      <color rgb="FF1F497D"/>
      <name val="Arial Narrow"/>
      <family val="2"/>
      <charset val="1"/>
    </font>
    <font>
      <vertAlign val="subscript"/>
      <sz val="11"/>
      <color rgb="FF000000"/>
      <name val="Arial Narrow"/>
      <family val="2"/>
      <charset val="1"/>
    </font>
    <font>
      <b/>
      <sz val="10"/>
      <color rgb="FF808080"/>
      <name val="Calibri"/>
      <family val="2"/>
      <charset val="1"/>
    </font>
    <font>
      <sz val="10"/>
      <name val="Arial Narrow"/>
      <family val="2"/>
      <charset val="1"/>
    </font>
    <font>
      <b/>
      <sz val="11"/>
      <name val="Arial Narrow"/>
      <family val="2"/>
      <charset val="1"/>
    </font>
    <font>
      <b/>
      <sz val="12"/>
      <color rgb="FFFFFFFF"/>
      <name val="Arial Narrow"/>
      <family val="2"/>
      <charset val="1"/>
    </font>
    <font>
      <sz val="11"/>
      <color rgb="FF003366"/>
      <name val="Arial Narrow"/>
      <family val="2"/>
      <charset val="1"/>
    </font>
    <font>
      <sz val="11"/>
      <color rgb="FFFF0000"/>
      <name val="Calibri"/>
      <family val="2"/>
      <charset val="1"/>
    </font>
    <font>
      <sz val="10"/>
      <color rgb="FF000000"/>
      <name val="Arial Narrow"/>
      <family val="2"/>
      <charset val="1"/>
    </font>
    <font>
      <b/>
      <sz val="11"/>
      <color rgb="FF0066CC"/>
      <name val="Calibri"/>
      <family val="2"/>
      <charset val="1"/>
    </font>
    <font>
      <b/>
      <vertAlign val="superscript"/>
      <sz val="11"/>
      <color rgb="FFFFFFFF"/>
      <name val="Arial Narrow"/>
      <family val="2"/>
      <charset val="1"/>
    </font>
    <font>
      <b/>
      <sz val="12"/>
      <color rgb="FF0066CC"/>
      <name val="Arial Narrow"/>
      <family val="2"/>
      <charset val="1"/>
    </font>
    <font>
      <sz val="12"/>
      <color rgb="FF808080"/>
      <name val="Arial Narrow"/>
      <family val="2"/>
      <charset val="1"/>
    </font>
    <font>
      <sz val="12"/>
      <color rgb="FF003366"/>
      <name val="Arial Narrow"/>
      <family val="2"/>
      <charset val="1"/>
    </font>
    <font>
      <sz val="11"/>
      <color rgb="FF808080"/>
      <name val="Arial Narrow"/>
      <family val="2"/>
      <charset val="1"/>
    </font>
    <font>
      <sz val="10"/>
      <color rgb="FF808080"/>
      <name val="Arial Narrow"/>
      <family val="2"/>
      <charset val="1"/>
    </font>
    <font>
      <b/>
      <sz val="11"/>
      <color rgb="FF808080"/>
      <name val="Arial Narrow"/>
      <family val="2"/>
      <charset val="1"/>
    </font>
    <font>
      <sz val="12"/>
      <color rgb="FF0066CC"/>
      <name val="Arial Narrow"/>
      <family val="2"/>
      <charset val="1"/>
    </font>
    <font>
      <b/>
      <sz val="11"/>
      <color rgb="FF0000FF"/>
      <name val="Arial Narrow"/>
      <family val="2"/>
      <charset val="1"/>
    </font>
    <font>
      <b/>
      <sz val="11"/>
      <color rgb="FFFF0000"/>
      <name val="Arial Narrow"/>
      <family val="2"/>
      <charset val="1"/>
    </font>
    <font>
      <b/>
      <vertAlign val="subscript"/>
      <sz val="10"/>
      <color rgb="FFFFFFFF"/>
      <name val="Arial Narrow"/>
      <family val="2"/>
      <charset val="1"/>
    </font>
    <font>
      <b/>
      <sz val="9"/>
      <color rgb="FFFFFFFF"/>
      <name val="Arial Narrow"/>
      <family val="2"/>
      <charset val="1"/>
    </font>
    <font>
      <b/>
      <vertAlign val="subscript"/>
      <sz val="9"/>
      <color rgb="FFFFFFFF"/>
      <name val="Arial Narrow"/>
      <family val="2"/>
      <charset val="1"/>
    </font>
    <font>
      <b/>
      <sz val="10"/>
      <name val="Arial Narrow"/>
      <family val="2"/>
      <charset val="1"/>
    </font>
    <font>
      <sz val="10"/>
      <color rgb="FF003366"/>
      <name val="Arial Narrow"/>
      <family val="2"/>
      <charset val="1"/>
    </font>
    <font>
      <vertAlign val="subscript"/>
      <sz val="10"/>
      <color rgb="FF003366"/>
      <name val="Arial Narrow"/>
      <family val="2"/>
      <charset val="1"/>
    </font>
    <font>
      <sz val="11"/>
      <name val="Arial Narrow"/>
      <family val="2"/>
      <charset val="1"/>
    </font>
    <font>
      <b/>
      <vertAlign val="subscript"/>
      <sz val="11"/>
      <color rgb="FFFFFFFF"/>
      <name val="Arial Narrow"/>
      <family val="2"/>
      <charset val="1"/>
    </font>
    <font>
      <sz val="10"/>
      <color rgb="FFFF0000"/>
      <name val="Arial Narrow"/>
      <family val="2"/>
      <charset val="1"/>
    </font>
    <font>
      <sz val="11"/>
      <color rgb="FFFF0000"/>
      <name val="Arial Narrow"/>
      <family val="2"/>
      <charset val="1"/>
    </font>
    <font>
      <b/>
      <sz val="11"/>
      <color rgb="FF1F497D"/>
      <name val="Arial Narrow"/>
      <family val="2"/>
      <charset val="1"/>
    </font>
    <font>
      <sz val="11"/>
      <name val="Calibri"/>
      <family val="2"/>
      <charset val="1"/>
    </font>
    <font>
      <i/>
      <sz val="11"/>
      <color rgb="FF000000"/>
      <name val="Arial Narrow"/>
      <family val="2"/>
      <charset val="1"/>
    </font>
    <font>
      <sz val="11"/>
      <color rgb="FFCCFFFF"/>
      <name val="Arial Narrow"/>
      <family val="2"/>
      <charset val="1"/>
    </font>
    <font>
      <sz val="8"/>
      <color rgb="FF000000"/>
      <name val="Arial Narrow"/>
      <family val="2"/>
      <charset val="1"/>
    </font>
    <font>
      <b/>
      <sz val="11"/>
      <color rgb="FFCCFFFF"/>
      <name val="Arial Narrow"/>
      <family val="2"/>
      <charset val="1"/>
    </font>
    <font>
      <sz val="18"/>
      <color rgb="FF993300"/>
      <name val="Arial Narrow"/>
      <family val="2"/>
      <charset val="1"/>
    </font>
    <font>
      <b/>
      <sz val="10"/>
      <color rgb="FF000000"/>
      <name val="Arial Narrow"/>
      <family val="2"/>
      <charset val="1"/>
    </font>
    <font>
      <b/>
      <vertAlign val="subscript"/>
      <sz val="12"/>
      <color rgb="FFFFFFFF"/>
      <name val="Arial Narrow"/>
      <family val="2"/>
      <charset val="1"/>
    </font>
    <font>
      <b/>
      <sz val="10"/>
      <color rgb="FFC0C0C0"/>
      <name val="Arial Narrow"/>
      <family val="2"/>
      <charset val="1"/>
    </font>
    <font>
      <b/>
      <i/>
      <sz val="13"/>
      <color rgb="FF0070C0"/>
      <name val="Arial Narrow"/>
      <family val="2"/>
      <charset val="1"/>
    </font>
    <font>
      <sz val="10"/>
      <color rgb="FFCCFFFF"/>
      <name val="Arial Narrow"/>
      <family val="2"/>
      <charset val="1"/>
    </font>
    <font>
      <b/>
      <sz val="12"/>
      <color rgb="FF000000"/>
      <name val="Arial Narrow"/>
      <family val="2"/>
      <charset val="1"/>
    </font>
    <font>
      <b/>
      <vertAlign val="subscript"/>
      <sz val="10"/>
      <color rgb="FF000000"/>
      <name val="Arial Narrow"/>
      <family val="2"/>
      <charset val="1"/>
    </font>
    <font>
      <b/>
      <sz val="10"/>
      <color rgb="FF808080"/>
      <name val="Arial Narrow"/>
      <family val="2"/>
      <charset val="1"/>
    </font>
    <font>
      <sz val="9"/>
      <color rgb="FF1F497D"/>
      <name val="Arial Narrow"/>
      <family val="2"/>
      <charset val="1"/>
    </font>
    <font>
      <sz val="10"/>
      <color rgb="FFFFFFFF"/>
      <name val="Arial Narrow"/>
      <family val="2"/>
      <charset val="1"/>
    </font>
    <font>
      <sz val="14"/>
      <color rgb="FF808080"/>
      <name val="Arial Narrow"/>
      <family val="2"/>
      <charset val="1"/>
    </font>
    <font>
      <b/>
      <vertAlign val="superscript"/>
      <sz val="10"/>
      <color rgb="FFFFFFFF"/>
      <name val="Arial Narrow"/>
      <family val="2"/>
      <charset val="1"/>
    </font>
    <font>
      <b/>
      <sz val="10"/>
      <color rgb="FF99CC00"/>
      <name val="Arial Narrow"/>
      <family val="2"/>
      <charset val="1"/>
    </font>
    <font>
      <sz val="10"/>
      <color rgb="FF99CC00"/>
      <name val="Arial Narrow"/>
      <family val="2"/>
      <charset val="1"/>
    </font>
    <font>
      <b/>
      <sz val="14"/>
      <color rgb="FF808080"/>
      <name val="Arial Narrow"/>
      <family val="2"/>
      <charset val="1"/>
    </font>
    <font>
      <b/>
      <vertAlign val="superscript"/>
      <sz val="10"/>
      <color rgb="FF000000"/>
      <name val="Arial Narrow"/>
      <family val="2"/>
      <charset val="1"/>
    </font>
    <font>
      <b/>
      <sz val="12"/>
      <color rgb="FF1F497D"/>
      <name val="Arial Narrow"/>
      <family val="2"/>
      <charset val="1"/>
    </font>
    <font>
      <sz val="10"/>
      <color rgb="FF1F497D"/>
      <name val="Arial Narrow"/>
      <family val="2"/>
      <charset val="1"/>
    </font>
    <font>
      <sz val="9"/>
      <color rgb="FF000000"/>
      <name val="Arial Narrow"/>
      <family val="2"/>
      <charset val="1"/>
    </font>
    <font>
      <sz val="11"/>
      <color rgb="FFFFFFFF"/>
      <name val="Calibri"/>
      <family val="2"/>
      <charset val="1"/>
    </font>
    <font>
      <b/>
      <vertAlign val="superscript"/>
      <sz val="10"/>
      <name val="Arial Narrow"/>
      <family val="2"/>
      <charset val="1"/>
    </font>
    <font>
      <b/>
      <sz val="14"/>
      <color rgb="FF000000"/>
      <name val="Calibri"/>
      <family val="2"/>
      <charset val="1"/>
    </font>
    <font>
      <b/>
      <sz val="9"/>
      <color rgb="FF000000"/>
      <name val="Calibri"/>
      <family val="2"/>
      <charset val="1"/>
    </font>
    <font>
      <sz val="9"/>
      <color rgb="FF000000"/>
      <name val="Calibri"/>
      <family val="2"/>
      <charset val="1"/>
    </font>
    <font>
      <b/>
      <sz val="11"/>
      <color rgb="FF000000"/>
      <name val="Calibri"/>
      <family val="2"/>
      <charset val="1"/>
    </font>
    <font>
      <u/>
      <sz val="9"/>
      <color rgb="FF000000"/>
      <name val="Calibri"/>
      <family val="2"/>
      <charset val="1"/>
    </font>
    <font>
      <sz val="11"/>
      <color rgb="FF000000"/>
      <name val="Arial"/>
      <family val="2"/>
      <charset val="1"/>
    </font>
    <font>
      <u/>
      <sz val="9"/>
      <color rgb="FF0000FF"/>
      <name val="Calibri"/>
      <family val="2"/>
      <charset val="1"/>
    </font>
    <font>
      <b/>
      <sz val="9"/>
      <name val="Arial"/>
      <family val="2"/>
      <charset val="1"/>
    </font>
    <font>
      <b/>
      <sz val="20"/>
      <color rgb="FFFF0000"/>
      <name val="Calibri"/>
      <family val="2"/>
      <charset val="1"/>
    </font>
    <font>
      <b/>
      <sz val="9"/>
      <name val="Arial Narrow"/>
      <family val="2"/>
      <charset val="1"/>
    </font>
    <font>
      <u/>
      <sz val="11"/>
      <color rgb="FF000000"/>
      <name val="Calibri"/>
      <family val="2"/>
      <charset val="1"/>
    </font>
    <font>
      <b/>
      <sz val="11"/>
      <color rgb="FFFFFFFF"/>
      <name val="Calibri"/>
      <family val="2"/>
      <charset val="1"/>
    </font>
    <font>
      <sz val="9"/>
      <color rgb="FF000000"/>
      <name val="Tahoma"/>
      <family val="2"/>
      <charset val="1"/>
    </font>
    <font>
      <sz val="11"/>
      <color rgb="FF000000"/>
      <name val="Calibri"/>
      <family val="2"/>
      <charset val="1"/>
    </font>
    <font>
      <b/>
      <sz val="11"/>
      <color theme="0"/>
      <name val="Arial Narrow"/>
      <family val="2"/>
    </font>
    <font>
      <sz val="11"/>
      <color rgb="FF000000"/>
      <name val="Arial Narrow"/>
      <family val="2"/>
    </font>
    <font>
      <sz val="10"/>
      <name val="Arial Narrow"/>
      <family val="2"/>
    </font>
    <font>
      <b/>
      <sz val="11"/>
      <color rgb="FFFFFFFF"/>
      <name val="Arial Narrow"/>
      <family val="2"/>
    </font>
    <font>
      <sz val="10"/>
      <color rgb="FF000000"/>
      <name val="Arial Narrow"/>
      <family val="2"/>
    </font>
    <font>
      <b/>
      <sz val="10"/>
      <name val="Arial Narrow"/>
      <family val="2"/>
    </font>
    <font>
      <b/>
      <vertAlign val="subscript"/>
      <sz val="10"/>
      <color rgb="FFFFFFFF"/>
      <name val="Arial Narrow"/>
      <family val="2"/>
    </font>
    <font>
      <b/>
      <sz val="10"/>
      <color rgb="FFFFFFFF"/>
      <name val="Arial Narrow"/>
      <family val="2"/>
    </font>
    <font>
      <vertAlign val="subscript"/>
      <sz val="11"/>
      <color rgb="FF000000"/>
      <name val="Calibri"/>
      <family val="2"/>
    </font>
    <font>
      <sz val="11"/>
      <name val="Arial Narrow"/>
      <family val="2"/>
    </font>
    <font>
      <b/>
      <vertAlign val="subscript"/>
      <sz val="12"/>
      <color rgb="FFFFFFFF"/>
      <name val="Arial Narrow"/>
      <family val="2"/>
    </font>
    <font>
      <b/>
      <sz val="11"/>
      <color theme="1"/>
      <name val="Calibri"/>
      <family val="2"/>
      <scheme val="minor"/>
    </font>
    <font>
      <b/>
      <sz val="11"/>
      <color rgb="FF000000"/>
      <name val="Arial"/>
      <family val="2"/>
    </font>
    <font>
      <i/>
      <u/>
      <sz val="11"/>
      <color theme="1"/>
      <name val="Calibri"/>
      <family val="2"/>
      <scheme val="minor"/>
    </font>
    <font>
      <b/>
      <u/>
      <sz val="11"/>
      <name val="Calibri"/>
      <family val="2"/>
      <scheme val="minor"/>
    </font>
    <font>
      <sz val="11"/>
      <name val="Calibri"/>
      <family val="2"/>
      <scheme val="minor"/>
    </font>
    <font>
      <u/>
      <sz val="11"/>
      <name val="Calibri"/>
      <family val="2"/>
      <scheme val="minor"/>
    </font>
    <font>
      <sz val="10"/>
      <color theme="1"/>
      <name val="Calibri"/>
      <family val="2"/>
      <scheme val="minor"/>
    </font>
    <font>
      <sz val="10"/>
      <name val="Calibri"/>
      <family val="2"/>
      <scheme val="minor"/>
    </font>
    <font>
      <i/>
      <sz val="11"/>
      <color theme="1"/>
      <name val="Calibri"/>
      <family val="2"/>
      <scheme val="minor"/>
    </font>
    <font>
      <sz val="12"/>
      <name val="Calibri"/>
      <family val="2"/>
      <scheme val="minor"/>
    </font>
    <font>
      <b/>
      <sz val="16"/>
      <color rgb="FF000000"/>
      <name val="Calibri"/>
      <family val="2"/>
      <charset val="1"/>
    </font>
    <font>
      <sz val="16"/>
      <color rgb="FF000000"/>
      <name val="Calibri"/>
      <family val="2"/>
      <charset val="1"/>
    </font>
    <font>
      <sz val="16"/>
      <color rgb="FF000000"/>
      <name val="Arial"/>
      <family val="2"/>
      <charset val="1"/>
    </font>
    <font>
      <u/>
      <sz val="16"/>
      <color rgb="FF000000"/>
      <name val="Calibri"/>
      <family val="2"/>
      <charset val="1"/>
    </font>
    <font>
      <b/>
      <i/>
      <sz val="10"/>
      <color rgb="FFFFFFFF"/>
      <name val="Arial Narrow"/>
      <family val="2"/>
    </font>
    <font>
      <i/>
      <sz val="11"/>
      <name val="Calibri"/>
      <family val="2"/>
      <scheme val="minor"/>
    </font>
    <font>
      <sz val="9"/>
      <color indexed="81"/>
      <name val="Tahoma"/>
      <family val="2"/>
    </font>
    <font>
      <sz val="9"/>
      <name val="Calibri"/>
      <family val="2"/>
      <scheme val="minor"/>
    </font>
    <font>
      <i/>
      <sz val="10"/>
      <name val="Calibri"/>
      <family val="2"/>
      <scheme val="minor"/>
    </font>
    <font>
      <i/>
      <sz val="10"/>
      <color theme="1"/>
      <name val="Calibri"/>
      <family val="2"/>
      <scheme val="minor"/>
    </font>
    <font>
      <i/>
      <u/>
      <sz val="11"/>
      <name val="Calibri"/>
      <family val="2"/>
      <scheme val="minor"/>
    </font>
    <font>
      <b/>
      <sz val="12"/>
      <color rgb="FF0066CC"/>
      <name val="Arial Narrow"/>
      <family val="2"/>
    </font>
    <font>
      <sz val="12"/>
      <color rgb="FF0066CC"/>
      <name val="Arial Narrow"/>
      <family val="2"/>
    </font>
    <font>
      <b/>
      <u/>
      <sz val="12"/>
      <color rgb="FF1F497D"/>
      <name val="Arial Narrow"/>
      <family val="2"/>
    </font>
    <font>
      <u/>
      <sz val="12"/>
      <color rgb="FF1F497D"/>
      <name val="Arial Narrow"/>
      <family val="2"/>
    </font>
    <font>
      <sz val="12"/>
      <color rgb="FF1F497D"/>
      <name val="Arial Narrow"/>
      <family val="2"/>
    </font>
    <font>
      <i/>
      <sz val="12"/>
      <color rgb="FF1F497D"/>
      <name val="Arial Narrow"/>
      <family val="2"/>
    </font>
    <font>
      <sz val="10"/>
      <name val="Arial"/>
      <family val="2"/>
    </font>
    <font>
      <sz val="11"/>
      <color theme="0" tint="-0.499984740745262"/>
      <name val="Calibri"/>
      <family val="2"/>
      <scheme val="minor"/>
    </font>
    <font>
      <b/>
      <sz val="11"/>
      <name val="Calibri"/>
      <family val="2"/>
      <scheme val="minor"/>
    </font>
    <font>
      <b/>
      <u/>
      <sz val="16"/>
      <name val="Calibri"/>
      <family val="2"/>
      <scheme val="minor"/>
    </font>
    <font>
      <i/>
      <sz val="9"/>
      <name val="Calibri"/>
      <family val="2"/>
      <scheme val="minor"/>
    </font>
    <font>
      <sz val="9"/>
      <color theme="1"/>
      <name val="Calibri"/>
      <family val="2"/>
      <scheme val="minor"/>
    </font>
    <font>
      <u/>
      <sz val="10"/>
      <color theme="1"/>
      <name val="Calibri"/>
      <family val="2"/>
      <scheme val="minor"/>
    </font>
    <font>
      <sz val="7"/>
      <color theme="1"/>
      <name val="Calibri"/>
      <family val="2"/>
      <scheme val="minor"/>
    </font>
    <font>
      <vertAlign val="subscript"/>
      <sz val="12"/>
      <color rgb="FF003366"/>
      <name val="Arial Narrow"/>
      <family val="2"/>
    </font>
    <font>
      <b/>
      <sz val="16"/>
      <color rgb="FF000000"/>
      <name val="Calibri"/>
      <family val="2"/>
    </font>
    <font>
      <b/>
      <sz val="11"/>
      <color theme="0"/>
      <name val="Arial Narrow"/>
      <family val="2"/>
      <charset val="1"/>
    </font>
    <font>
      <b/>
      <vertAlign val="subscript"/>
      <sz val="10"/>
      <color rgb="FF000000"/>
      <name val="Arial Narrow"/>
      <family val="2"/>
    </font>
    <font>
      <b/>
      <vertAlign val="subscript"/>
      <sz val="11"/>
      <color rgb="FFFFFFFF"/>
      <name val="Arial Narrow"/>
      <family val="2"/>
    </font>
    <font>
      <b/>
      <i/>
      <sz val="13"/>
      <color rgb="FF1F497D"/>
      <name val="Arial Narrow"/>
      <family val="2"/>
      <charset val="1"/>
    </font>
    <font>
      <b/>
      <i/>
      <vertAlign val="subscript"/>
      <sz val="13"/>
      <color rgb="FF1F497D"/>
      <name val="Arial Narrow"/>
      <family val="2"/>
      <charset val="1"/>
    </font>
    <font>
      <i/>
      <sz val="11"/>
      <color rgb="FF000000"/>
      <name val="Arial Narrow"/>
      <family val="2"/>
    </font>
    <font>
      <b/>
      <sz val="11"/>
      <color rgb="FF000000"/>
      <name val="Arial Narrow"/>
      <family val="2"/>
    </font>
    <font>
      <b/>
      <i/>
      <sz val="11"/>
      <color rgb="FF000000"/>
      <name val="Arial Narrow"/>
      <family val="2"/>
    </font>
    <font>
      <b/>
      <u/>
      <sz val="11"/>
      <color rgb="FF000000"/>
      <name val="Arial Narrow"/>
      <family val="2"/>
    </font>
  </fonts>
  <fills count="38">
    <fill>
      <patternFill patternType="none"/>
    </fill>
    <fill>
      <patternFill patternType="gray125"/>
    </fill>
    <fill>
      <patternFill patternType="solid">
        <fgColor rgb="FFBF819E"/>
        <bgColor rgb="FFC2829E"/>
      </patternFill>
    </fill>
    <fill>
      <patternFill patternType="darkGray">
        <fgColor rgb="FFFFCC99"/>
        <bgColor rgb="FFFFCC8E"/>
      </patternFill>
    </fill>
    <fill>
      <patternFill patternType="solid">
        <fgColor rgb="FFFFFFFF"/>
        <bgColor rgb="FFF2F2F2"/>
      </patternFill>
    </fill>
    <fill>
      <patternFill patternType="mediumGray">
        <fgColor rgb="FF55308D"/>
        <bgColor rgb="FF443091"/>
      </patternFill>
    </fill>
    <fill>
      <patternFill patternType="solid">
        <fgColor rgb="FFE0C2CD"/>
        <bgColor rgb="FFCCC4D9"/>
      </patternFill>
    </fill>
    <fill>
      <patternFill patternType="solid">
        <fgColor rgb="FF55308D"/>
        <bgColor rgb="FF443091"/>
      </patternFill>
    </fill>
    <fill>
      <patternFill patternType="solid">
        <fgColor rgb="FF2A6099"/>
        <bgColor rgb="FF376092"/>
      </patternFill>
    </fill>
    <fill>
      <patternFill patternType="solid">
        <fgColor rgb="FFC2829E"/>
        <bgColor rgb="FFBF819E"/>
      </patternFill>
    </fill>
    <fill>
      <patternFill patternType="solid">
        <fgColor rgb="FF808080"/>
        <bgColor rgb="FF878787"/>
      </patternFill>
    </fill>
    <fill>
      <patternFill patternType="solid">
        <fgColor rgb="FFDEDCE6"/>
        <bgColor rgb="FFDDDDDD"/>
      </patternFill>
    </fill>
    <fill>
      <patternFill patternType="solid">
        <fgColor rgb="FFFFFF00"/>
        <bgColor rgb="FFFFF200"/>
      </patternFill>
    </fill>
    <fill>
      <patternFill patternType="solid">
        <fgColor rgb="FFDDDDDD"/>
        <bgColor rgb="FFDEDCE6"/>
      </patternFill>
    </fill>
    <fill>
      <patternFill patternType="solid">
        <fgColor rgb="FFD9D9D9"/>
        <bgColor rgb="FFDDDDDD"/>
      </patternFill>
    </fill>
    <fill>
      <patternFill patternType="solid">
        <fgColor rgb="FFA73403"/>
        <bgColor rgb="FF4D4D4D"/>
      </patternFill>
    </fill>
    <fill>
      <patternFill patternType="solid">
        <fgColor rgb="FF00B050"/>
        <bgColor rgb="FF0070C0"/>
      </patternFill>
    </fill>
    <fill>
      <patternFill patternType="solid">
        <fgColor rgb="FFC2829E"/>
        <bgColor rgb="FFF2F2F2"/>
      </patternFill>
    </fill>
    <fill>
      <patternFill patternType="solid">
        <fgColor rgb="FFDEDCE6"/>
        <bgColor rgb="FFF2F2F2"/>
      </patternFill>
    </fill>
    <fill>
      <patternFill patternType="solid">
        <fgColor theme="0"/>
        <bgColor rgb="FFF2F2F2"/>
      </patternFill>
    </fill>
    <fill>
      <patternFill patternType="solid">
        <fgColor theme="0"/>
        <bgColor rgb="FFFFF200"/>
      </patternFill>
    </fill>
    <fill>
      <patternFill patternType="solid">
        <fgColor rgb="FFFF0000"/>
        <bgColor indexed="64"/>
      </patternFill>
    </fill>
    <fill>
      <patternFill patternType="solid">
        <fgColor theme="5" tint="0.79998168889431442"/>
        <bgColor rgb="FFF2F2F2"/>
      </patternFill>
    </fill>
    <fill>
      <patternFill patternType="solid">
        <fgColor theme="0"/>
        <bgColor rgb="FFBF819E"/>
      </patternFill>
    </fill>
    <fill>
      <patternFill patternType="solid">
        <fgColor theme="0"/>
        <bgColor rgb="FFDDDDDD"/>
      </patternFill>
    </fill>
    <fill>
      <patternFill patternType="solid">
        <fgColor rgb="FFFFFF00"/>
        <bgColor indexed="64"/>
      </patternFill>
    </fill>
    <fill>
      <patternFill patternType="solid">
        <fgColor theme="0"/>
        <bgColor rgb="FFC2829E"/>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F2F2F2"/>
        <bgColor indexed="64"/>
      </patternFill>
    </fill>
    <fill>
      <patternFill patternType="solid">
        <fgColor theme="0"/>
        <bgColor rgb="FFCCC4D9"/>
      </patternFill>
    </fill>
    <fill>
      <patternFill patternType="solid">
        <fgColor theme="7" tint="-0.249977111117893"/>
        <bgColor indexed="64"/>
      </patternFill>
    </fill>
    <fill>
      <patternFill patternType="solid">
        <fgColor theme="5" tint="-0.249977111117893"/>
        <bgColor indexed="64"/>
      </patternFill>
    </fill>
    <fill>
      <patternFill patternType="solid">
        <fgColor rgb="FF808080"/>
        <bgColor rgb="FFF2F2F2"/>
      </patternFill>
    </fill>
  </fills>
  <borders count="53">
    <border>
      <left/>
      <right/>
      <top/>
      <bottom/>
      <diagonal/>
    </border>
    <border>
      <left style="thin">
        <color rgb="FF808080"/>
      </left>
      <right style="thin">
        <color rgb="FF808080"/>
      </right>
      <top style="thin">
        <color rgb="FF808080"/>
      </top>
      <bottom style="thin">
        <color rgb="FF808080"/>
      </bottom>
      <diagonal/>
    </border>
    <border>
      <left style="thin">
        <color rgb="FFFFFFFF"/>
      </left>
      <right/>
      <top/>
      <bottom/>
      <diagonal/>
    </border>
    <border>
      <left/>
      <right style="thin">
        <color rgb="FF808080"/>
      </right>
      <top style="thin">
        <color rgb="FF808080"/>
      </top>
      <bottom style="thin">
        <color rgb="FF808080"/>
      </bottom>
      <diagonal/>
    </border>
    <border>
      <left style="thin">
        <color rgb="FF808080"/>
      </left>
      <right style="thin">
        <color rgb="FF808080"/>
      </right>
      <top/>
      <bottom style="thin">
        <color rgb="FF808080"/>
      </bottom>
      <diagonal/>
    </border>
    <border>
      <left style="thin">
        <color rgb="FF808080"/>
      </left>
      <right/>
      <top style="thin">
        <color rgb="FF808080"/>
      </top>
      <bottom style="thin">
        <color rgb="FF808080"/>
      </bottom>
      <diagonal/>
    </border>
    <border>
      <left/>
      <right/>
      <top style="thin">
        <color rgb="FF808080"/>
      </top>
      <bottom style="thin">
        <color rgb="FF808080"/>
      </bottom>
      <diagonal/>
    </border>
    <border>
      <left/>
      <right style="thin">
        <color rgb="FF808080"/>
      </right>
      <top style="hair">
        <color auto="1"/>
      </top>
      <bottom style="thin">
        <color rgb="FF808080"/>
      </bottom>
      <diagonal/>
    </border>
    <border>
      <left/>
      <right style="thin">
        <color rgb="FF808080"/>
      </right>
      <top/>
      <bottom style="thin">
        <color rgb="FF808080"/>
      </bottom>
      <diagonal/>
    </border>
    <border>
      <left style="thin">
        <color rgb="FF808080"/>
      </left>
      <right/>
      <top/>
      <bottom style="thin">
        <color rgb="FF808080"/>
      </bottom>
      <diagonal/>
    </border>
    <border>
      <left/>
      <right style="thin">
        <color rgb="FF969696"/>
      </right>
      <top style="thin">
        <color rgb="FF969696"/>
      </top>
      <bottom style="thin">
        <color rgb="FF969696"/>
      </bottom>
      <diagonal/>
    </border>
    <border>
      <left/>
      <right style="thin">
        <color rgb="FFCCFFFF"/>
      </right>
      <top/>
      <bottom/>
      <diagonal/>
    </border>
    <border>
      <left style="thin">
        <color rgb="FF969696"/>
      </left>
      <right/>
      <top style="thin">
        <color rgb="FF969696"/>
      </top>
      <bottom/>
      <diagonal/>
    </border>
    <border>
      <left/>
      <right/>
      <top style="thin">
        <color rgb="FF969696"/>
      </top>
      <bottom/>
      <diagonal/>
    </border>
    <border>
      <left/>
      <right style="thin">
        <color rgb="FF969696"/>
      </right>
      <top style="thin">
        <color rgb="FF969696"/>
      </top>
      <bottom/>
      <diagonal/>
    </border>
    <border>
      <left style="thin">
        <color rgb="FF969696"/>
      </left>
      <right/>
      <top/>
      <bottom/>
      <diagonal/>
    </border>
    <border>
      <left/>
      <right style="thin">
        <color rgb="FF969696"/>
      </right>
      <top/>
      <bottom/>
      <diagonal/>
    </border>
    <border>
      <left/>
      <right style="thin">
        <color rgb="FFC0C0C0"/>
      </right>
      <top/>
      <bottom/>
      <diagonal/>
    </border>
    <border>
      <left style="thin">
        <color rgb="FF969696"/>
      </left>
      <right/>
      <top/>
      <bottom style="thin">
        <color rgb="FF969696"/>
      </bottom>
      <diagonal/>
    </border>
    <border>
      <left/>
      <right/>
      <top/>
      <bottom style="thin">
        <color rgb="FF969696"/>
      </bottom>
      <diagonal/>
    </border>
    <border>
      <left/>
      <right style="thin">
        <color rgb="FF969696"/>
      </right>
      <top/>
      <bottom style="thin">
        <color rgb="FF969696"/>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style="thin">
        <color rgb="FF808080"/>
      </left>
      <right/>
      <top style="thin">
        <color rgb="FF808080"/>
      </top>
      <bottom/>
      <diagonal/>
    </border>
    <border>
      <left/>
      <right style="thin">
        <color rgb="FF808080"/>
      </right>
      <top style="thin">
        <color rgb="FF808080"/>
      </top>
      <bottom/>
      <diagonal/>
    </border>
    <border>
      <left/>
      <right/>
      <top style="thin">
        <color rgb="FF80808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rgb="FF808080"/>
      </top>
      <bottom style="thin">
        <color rgb="FF808080"/>
      </bottom>
      <diagonal/>
    </border>
    <border>
      <left style="thin">
        <color rgb="FF1F497D"/>
      </left>
      <right/>
      <top style="thin">
        <color rgb="FF1F497D"/>
      </top>
      <bottom/>
      <diagonal/>
    </border>
    <border>
      <left/>
      <right/>
      <top style="thin">
        <color rgb="FF1F497D"/>
      </top>
      <bottom/>
      <diagonal/>
    </border>
    <border>
      <left/>
      <right style="thin">
        <color rgb="FF1F497D"/>
      </right>
      <top style="thin">
        <color rgb="FF1F497D"/>
      </top>
      <bottom/>
      <diagonal/>
    </border>
    <border>
      <left style="thin">
        <color rgb="FF1F497D"/>
      </left>
      <right/>
      <top/>
      <bottom style="thin">
        <color rgb="FF1F497D"/>
      </bottom>
      <diagonal/>
    </border>
    <border>
      <left/>
      <right/>
      <top/>
      <bottom style="thin">
        <color rgb="FF1F497D"/>
      </bottom>
      <diagonal/>
    </border>
    <border>
      <left/>
      <right style="thin">
        <color rgb="FF1F497D"/>
      </right>
      <top/>
      <bottom style="thin">
        <color rgb="FF1F497D"/>
      </bottom>
      <diagonal/>
    </border>
    <border>
      <left style="thin">
        <color rgb="FF808080"/>
      </left>
      <right/>
      <top style="thin">
        <color rgb="FF969696"/>
      </top>
      <bottom style="thin">
        <color rgb="FF969696"/>
      </bottom>
      <diagonal/>
    </border>
    <border>
      <left/>
      <right/>
      <top style="thin">
        <color rgb="FF969696"/>
      </top>
      <bottom style="thin">
        <color rgb="FF969696"/>
      </bottom>
      <diagonal/>
    </border>
    <border>
      <left/>
      <right style="thin">
        <color rgb="FF808080"/>
      </right>
      <top style="thin">
        <color rgb="FF969696"/>
      </top>
      <bottom style="thin">
        <color rgb="FF969696"/>
      </bottom>
      <diagonal/>
    </border>
    <border>
      <left/>
      <right/>
      <top style="thin">
        <color indexed="64"/>
      </top>
      <bottom/>
      <diagonal/>
    </border>
    <border>
      <left/>
      <right/>
      <top/>
      <bottom style="thin">
        <color indexed="64"/>
      </bottom>
      <diagonal/>
    </border>
  </borders>
  <cellStyleXfs count="14">
    <xf numFmtId="0" fontId="0" fillId="0" borderId="0"/>
    <xf numFmtId="0" fontId="15" fillId="0" borderId="0" applyBorder="0" applyProtection="0"/>
    <xf numFmtId="0" fontId="2" fillId="2" borderId="1" applyProtection="0"/>
    <xf numFmtId="0" fontId="3" fillId="3" borderId="1" applyProtection="0"/>
    <xf numFmtId="164" fontId="96" fillId="0" borderId="0" applyBorder="0" applyProtection="0"/>
    <xf numFmtId="164" fontId="96" fillId="0" borderId="0" applyBorder="0" applyProtection="0"/>
    <xf numFmtId="164" fontId="96" fillId="0" borderId="0" applyBorder="0" applyProtection="0"/>
    <xf numFmtId="164" fontId="96" fillId="0" borderId="0" applyBorder="0" applyProtection="0"/>
    <xf numFmtId="0" fontId="4" fillId="0" borderId="0"/>
    <xf numFmtId="0" fontId="5" fillId="0" borderId="0"/>
    <xf numFmtId="0" fontId="4" fillId="0" borderId="0"/>
    <xf numFmtId="0" fontId="5" fillId="0" borderId="0"/>
    <xf numFmtId="0" fontId="6" fillId="0" borderId="0"/>
    <xf numFmtId="0" fontId="135" fillId="0" borderId="0"/>
  </cellStyleXfs>
  <cellXfs count="666">
    <xf numFmtId="0" fontId="0" fillId="0" borderId="0" xfId="0"/>
    <xf numFmtId="0" fontId="21" fillId="9" borderId="1" xfId="0" applyFont="1" applyFill="1" applyBorder="1" applyAlignment="1" applyProtection="1">
      <alignment horizontal="center" vertical="center" wrapText="1"/>
    </xf>
    <xf numFmtId="0" fontId="7" fillId="4" borderId="0" xfId="0" applyFont="1" applyFill="1" applyBorder="1" applyProtection="1"/>
    <xf numFmtId="0" fontId="10" fillId="4" borderId="0" xfId="0" applyFont="1" applyFill="1" applyBorder="1" applyAlignment="1" applyProtection="1">
      <alignment vertical="center" wrapText="1"/>
    </xf>
    <xf numFmtId="0" fontId="11" fillId="4" borderId="0" xfId="0" applyFont="1" applyFill="1" applyBorder="1" applyAlignment="1" applyProtection="1"/>
    <xf numFmtId="0" fontId="0" fillId="4" borderId="0" xfId="0" applyFill="1"/>
    <xf numFmtId="0" fontId="11" fillId="4" borderId="0" xfId="0" applyFont="1" applyFill="1" applyBorder="1" applyAlignment="1" applyProtection="1">
      <alignment vertical="center"/>
    </xf>
    <xf numFmtId="0" fontId="13" fillId="4" borderId="0" xfId="0" applyFont="1" applyFill="1" applyBorder="1" applyProtection="1"/>
    <xf numFmtId="0" fontId="14" fillId="4" borderId="0" xfId="0" applyFont="1" applyFill="1" applyBorder="1" applyProtection="1"/>
    <xf numFmtId="0" fontId="14" fillId="4" borderId="0" xfId="1" applyFont="1" applyFill="1" applyBorder="1" applyAlignment="1" applyProtection="1"/>
    <xf numFmtId="0" fontId="16" fillId="4" borderId="0" xfId="0" applyFont="1" applyFill="1" applyBorder="1" applyAlignment="1" applyProtection="1">
      <alignment vertical="center" wrapText="1"/>
    </xf>
    <xf numFmtId="0" fontId="17" fillId="4" borderId="0" xfId="0" applyFont="1" applyFill="1" applyBorder="1" applyProtection="1"/>
    <xf numFmtId="0" fontId="0" fillId="4" borderId="0" xfId="0" applyFill="1" applyBorder="1" applyProtection="1"/>
    <xf numFmtId="0" fontId="18" fillId="4" borderId="0" xfId="1" applyFont="1" applyFill="1" applyBorder="1" applyAlignment="1" applyProtection="1">
      <alignment vertical="center"/>
    </xf>
    <xf numFmtId="0" fontId="19" fillId="8" borderId="0" xfId="1" applyFont="1" applyFill="1" applyBorder="1" applyAlignment="1" applyProtection="1">
      <alignment vertical="center"/>
    </xf>
    <xf numFmtId="0" fontId="20" fillId="4" borderId="0" xfId="1" applyFont="1" applyFill="1" applyBorder="1" applyAlignment="1" applyProtection="1">
      <alignment vertical="center"/>
    </xf>
    <xf numFmtId="0" fontId="23" fillId="4" borderId="0" xfId="1" applyFont="1" applyFill="1" applyBorder="1" applyAlignment="1" applyProtection="1">
      <alignment vertical="center"/>
    </xf>
    <xf numFmtId="0" fontId="23" fillId="4" borderId="0" xfId="1" applyFont="1" applyFill="1" applyBorder="1" applyAlignment="1" applyProtection="1">
      <alignment horizontal="left" vertical="center"/>
    </xf>
    <xf numFmtId="0" fontId="21" fillId="9" borderId="1" xfId="0" applyFont="1" applyFill="1" applyBorder="1" applyAlignment="1" applyProtection="1">
      <alignment horizontal="center" vertical="center"/>
    </xf>
    <xf numFmtId="0" fontId="24" fillId="4" borderId="0" xfId="0" applyFont="1" applyFill="1" applyBorder="1" applyProtection="1"/>
    <xf numFmtId="0" fontId="25" fillId="4" borderId="0" xfId="0" applyFont="1" applyFill="1" applyBorder="1" applyAlignment="1" applyProtection="1">
      <alignment vertical="center" wrapText="1"/>
    </xf>
    <xf numFmtId="0" fontId="20" fillId="4" borderId="0" xfId="0" applyFont="1" applyFill="1" applyBorder="1" applyProtection="1"/>
    <xf numFmtId="0" fontId="21" fillId="9" borderId="5" xfId="0" applyFont="1" applyFill="1" applyBorder="1" applyAlignment="1" applyProtection="1">
      <alignment horizontal="center" vertical="center" wrapText="1"/>
    </xf>
    <xf numFmtId="0" fontId="7" fillId="4" borderId="3" xfId="0" applyFont="1" applyFill="1" applyBorder="1" applyAlignment="1" applyProtection="1">
      <alignment horizontal="left" vertical="center"/>
    </xf>
    <xf numFmtId="49" fontId="27" fillId="4" borderId="0" xfId="0" applyNumberFormat="1" applyFont="1" applyFill="1" applyBorder="1" applyAlignment="1" applyProtection="1">
      <alignment horizontal="left" vertical="center"/>
    </xf>
    <xf numFmtId="0" fontId="28" fillId="4" borderId="0" xfId="0" applyFont="1" applyFill="1" applyBorder="1" applyAlignment="1" applyProtection="1">
      <alignment horizontal="right"/>
    </xf>
    <xf numFmtId="0" fontId="29" fillId="4" borderId="0" xfId="0" applyFont="1" applyFill="1" applyBorder="1" applyAlignment="1" applyProtection="1">
      <alignment vertical="center" wrapText="1"/>
    </xf>
    <xf numFmtId="0" fontId="27" fillId="4" borderId="0" xfId="0" applyFont="1" applyFill="1" applyBorder="1" applyAlignment="1" applyProtection="1">
      <alignment horizontal="left" vertical="center"/>
    </xf>
    <xf numFmtId="0" fontId="7" fillId="4" borderId="0" xfId="0" applyFont="1" applyFill="1" applyBorder="1" applyAlignment="1" applyProtection="1">
      <alignment horizontal="center" vertical="center"/>
    </xf>
    <xf numFmtId="0" fontId="25" fillId="4" borderId="0" xfId="0" applyFont="1" applyFill="1" applyBorder="1" applyAlignment="1" applyProtection="1">
      <alignment horizontal="left" vertical="center" wrapText="1"/>
    </xf>
    <xf numFmtId="0" fontId="29" fillId="4" borderId="0" xfId="0" applyFont="1" applyFill="1" applyBorder="1" applyAlignment="1" applyProtection="1">
      <alignment horizontal="left" vertical="center" wrapText="1" indent="1"/>
    </xf>
    <xf numFmtId="0" fontId="32" fillId="4" borderId="0" xfId="0" applyFont="1" applyFill="1" applyBorder="1" applyProtection="1"/>
    <xf numFmtId="0" fontId="21" fillId="10" borderId="5" xfId="0" applyFont="1" applyFill="1" applyBorder="1" applyAlignment="1" applyProtection="1">
      <alignment horizontal="center" vertical="center" wrapText="1"/>
    </xf>
    <xf numFmtId="0" fontId="0" fillId="10" borderId="0" xfId="0" applyFill="1" applyBorder="1" applyProtection="1"/>
    <xf numFmtId="0" fontId="34" fillId="4" borderId="0" xfId="0" applyFont="1" applyFill="1" applyBorder="1" applyProtection="1"/>
    <xf numFmtId="0" fontId="29" fillId="4" borderId="0" xfId="0" applyFont="1" applyFill="1" applyBorder="1" applyAlignment="1" applyProtection="1">
      <alignment horizontal="center" vertical="center" wrapText="1"/>
    </xf>
    <xf numFmtId="0" fontId="33" fillId="4" borderId="0" xfId="0" applyFont="1" applyFill="1" applyBorder="1" applyProtection="1"/>
    <xf numFmtId="0" fontId="36" fillId="4" borderId="0" xfId="0" applyFont="1" applyFill="1" applyBorder="1" applyAlignment="1" applyProtection="1">
      <alignment horizontal="left" vertical="center" indent="15"/>
    </xf>
    <xf numFmtId="0" fontId="39" fillId="4" borderId="0" xfId="0" applyFont="1" applyFill="1" applyBorder="1" applyAlignment="1" applyProtection="1">
      <alignment vertical="center" wrapText="1"/>
    </xf>
    <xf numFmtId="0" fontId="40" fillId="4" borderId="0" xfId="0" applyFont="1" applyFill="1" applyBorder="1" applyAlignment="1" applyProtection="1">
      <alignment horizontal="right"/>
    </xf>
    <xf numFmtId="0" fontId="41" fillId="4" borderId="0" xfId="0" applyFont="1" applyFill="1" applyBorder="1" applyAlignment="1" applyProtection="1">
      <alignment vertical="center" wrapText="1"/>
    </xf>
    <xf numFmtId="0" fontId="23" fillId="4" borderId="0" xfId="0" applyFont="1" applyFill="1" applyBorder="1" applyProtection="1"/>
    <xf numFmtId="0" fontId="43" fillId="4" borderId="0" xfId="0" applyFont="1" applyFill="1" applyBorder="1" applyAlignment="1" applyProtection="1">
      <alignment vertical="center"/>
    </xf>
    <xf numFmtId="0" fontId="44" fillId="4" borderId="0" xfId="0" applyFont="1" applyFill="1" applyBorder="1" applyAlignment="1" applyProtection="1">
      <alignment horizontal="left"/>
    </xf>
    <xf numFmtId="0" fontId="28" fillId="4" borderId="0" xfId="0" applyFont="1" applyFill="1" applyBorder="1" applyAlignment="1" applyProtection="1">
      <alignment horizontal="center"/>
    </xf>
    <xf numFmtId="0" fontId="19" fillId="2" borderId="1" xfId="0" applyFont="1" applyFill="1" applyBorder="1" applyAlignment="1" applyProtection="1">
      <alignment horizontal="center" vertical="center" wrapText="1"/>
    </xf>
    <xf numFmtId="0" fontId="48" fillId="4" borderId="1" xfId="0" applyFont="1" applyFill="1" applyBorder="1" applyAlignment="1" applyProtection="1">
      <alignment horizontal="center" vertical="center" wrapText="1"/>
    </xf>
    <xf numFmtId="0" fontId="19" fillId="4" borderId="1" xfId="0" applyFont="1" applyFill="1" applyBorder="1" applyAlignment="1" applyProtection="1">
      <alignment horizontal="center" vertical="top" wrapText="1"/>
    </xf>
    <xf numFmtId="0" fontId="19" fillId="4" borderId="1" xfId="0" applyFont="1" applyFill="1" applyBorder="1" applyAlignment="1" applyProtection="1">
      <alignment horizontal="center" vertical="center" wrapText="1"/>
    </xf>
    <xf numFmtId="0" fontId="28" fillId="4" borderId="1" xfId="0" applyFont="1" applyFill="1" applyBorder="1" applyAlignment="1" applyProtection="1">
      <alignment horizontal="center" vertical="center" wrapText="1"/>
    </xf>
    <xf numFmtId="166" fontId="28" fillId="4" borderId="1" xfId="0" applyNumberFormat="1" applyFont="1" applyFill="1" applyBorder="1" applyAlignment="1" applyProtection="1">
      <alignment horizontal="right" vertical="center" wrapText="1"/>
    </xf>
    <xf numFmtId="4" fontId="28" fillId="4" borderId="1" xfId="0" applyNumberFormat="1" applyFont="1" applyFill="1" applyBorder="1" applyAlignment="1" applyProtection="1">
      <alignment horizontal="right" vertical="center"/>
    </xf>
    <xf numFmtId="4" fontId="19" fillId="10" borderId="1" xfId="0" applyNumberFormat="1" applyFont="1" applyFill="1" applyBorder="1" applyAlignment="1" applyProtection="1">
      <alignment horizontal="right"/>
    </xf>
    <xf numFmtId="0" fontId="51" fillId="4" borderId="0" xfId="0" applyFont="1" applyFill="1" applyBorder="1" applyAlignment="1" applyProtection="1">
      <alignment horizontal="right"/>
    </xf>
    <xf numFmtId="0" fontId="53" fillId="4" borderId="0" xfId="0" applyFont="1" applyFill="1" applyBorder="1" applyAlignment="1" applyProtection="1">
      <alignment vertical="center" wrapText="1"/>
    </xf>
    <xf numFmtId="0" fontId="54" fillId="4" borderId="0" xfId="0" applyFont="1" applyFill="1" applyBorder="1" applyAlignment="1" applyProtection="1">
      <alignment horizontal="right" vertical="center" wrapText="1"/>
    </xf>
    <xf numFmtId="0" fontId="7" fillId="4" borderId="0" xfId="0" applyFont="1" applyFill="1" applyBorder="1" applyAlignment="1" applyProtection="1">
      <alignment horizontal="center"/>
    </xf>
    <xf numFmtId="0" fontId="25" fillId="4" borderId="0" xfId="0" applyFont="1" applyFill="1" applyBorder="1" applyAlignment="1" applyProtection="1">
      <alignment horizontal="left" wrapText="1"/>
    </xf>
    <xf numFmtId="0" fontId="55" fillId="4" borderId="0" xfId="0" applyFont="1" applyFill="1" applyBorder="1" applyAlignment="1" applyProtection="1">
      <alignment vertical="center" wrapText="1"/>
    </xf>
    <xf numFmtId="0" fontId="41" fillId="4" borderId="0" xfId="0" applyFont="1" applyFill="1" applyBorder="1" applyAlignment="1" applyProtection="1">
      <alignment horizontal="left" vertical="center" wrapText="1"/>
    </xf>
    <xf numFmtId="0" fontId="25" fillId="4" borderId="0" xfId="0" applyFont="1" applyFill="1" applyBorder="1" applyAlignment="1" applyProtection="1">
      <alignment wrapText="1"/>
    </xf>
    <xf numFmtId="0" fontId="29" fillId="4" borderId="0" xfId="0" applyFont="1" applyFill="1" applyBorder="1" applyAlignment="1" applyProtection="1">
      <alignment horizontal="left" vertical="center" wrapText="1"/>
    </xf>
    <xf numFmtId="0" fontId="43" fillId="4" borderId="0" xfId="0" applyFont="1" applyFill="1" applyBorder="1" applyAlignment="1" applyProtection="1">
      <alignment vertical="center" wrapText="1"/>
    </xf>
    <xf numFmtId="0" fontId="51" fillId="4" borderId="0" xfId="0" applyFont="1" applyFill="1" applyBorder="1" applyProtection="1"/>
    <xf numFmtId="0" fontId="33" fillId="4" borderId="1" xfId="0" applyFont="1" applyFill="1" applyBorder="1" applyProtection="1"/>
    <xf numFmtId="3" fontId="28" fillId="4" borderId="1" xfId="0" applyNumberFormat="1" applyFont="1" applyFill="1" applyBorder="1" applyAlignment="1" applyProtection="1">
      <alignment horizontal="center" vertical="center" wrapText="1"/>
    </xf>
    <xf numFmtId="4" fontId="19" fillId="10" borderId="1" xfId="0" applyNumberFormat="1" applyFont="1" applyFill="1" applyBorder="1" applyAlignment="1" applyProtection="1">
      <alignment vertical="center"/>
    </xf>
    <xf numFmtId="3" fontId="23" fillId="4" borderId="0" xfId="1" applyNumberFormat="1" applyFont="1" applyFill="1" applyBorder="1" applyAlignment="1" applyProtection="1">
      <alignment vertical="center"/>
    </xf>
    <xf numFmtId="0" fontId="57" fillId="4" borderId="0" xfId="0" applyFont="1" applyFill="1"/>
    <xf numFmtId="0" fontId="33" fillId="4" borderId="0" xfId="0" applyFont="1" applyFill="1" applyBorder="1" applyAlignment="1" applyProtection="1">
      <alignment vertical="top" wrapText="1"/>
    </xf>
    <xf numFmtId="0" fontId="58" fillId="4" borderId="0" xfId="0" applyFont="1" applyFill="1" applyBorder="1" applyProtection="1"/>
    <xf numFmtId="0" fontId="39" fillId="4" borderId="0" xfId="0" applyFont="1" applyFill="1" applyBorder="1" applyProtection="1"/>
    <xf numFmtId="0" fontId="25" fillId="4" borderId="0" xfId="0" applyFont="1" applyFill="1" applyBorder="1" applyAlignment="1" applyProtection="1">
      <alignment horizontal="left" vertical="top" wrapText="1"/>
    </xf>
    <xf numFmtId="0" fontId="30" fillId="4" borderId="0" xfId="0" applyFont="1" applyFill="1" applyBorder="1" applyAlignment="1" applyProtection="1">
      <alignment horizontal="left" vertical="center"/>
    </xf>
    <xf numFmtId="0" fontId="53" fillId="4" borderId="0" xfId="0" applyFont="1" applyFill="1" applyBorder="1" applyProtection="1"/>
    <xf numFmtId="0" fontId="25" fillId="4" borderId="0" xfId="0" applyFont="1" applyFill="1" applyBorder="1" applyAlignment="1" applyProtection="1">
      <alignment vertical="top" wrapText="1"/>
    </xf>
    <xf numFmtId="4" fontId="33" fillId="4" borderId="1" xfId="0" applyNumberFormat="1" applyFont="1" applyFill="1" applyBorder="1" applyAlignment="1" applyProtection="1">
      <alignment horizontal="right" vertical="center"/>
    </xf>
    <xf numFmtId="0" fontId="54" fillId="4" borderId="0" xfId="0" applyFont="1" applyFill="1" applyBorder="1" applyAlignment="1" applyProtection="1">
      <alignment vertical="center" wrapText="1"/>
    </xf>
    <xf numFmtId="0" fontId="60" fillId="4" borderId="0" xfId="0" applyFont="1" applyFill="1" applyBorder="1" applyAlignment="1" applyProtection="1">
      <alignment horizontal="left" vertical="center" wrapText="1"/>
    </xf>
    <xf numFmtId="0" fontId="60" fillId="4" borderId="0" xfId="0" applyFont="1" applyFill="1" applyBorder="1" applyProtection="1"/>
    <xf numFmtId="0" fontId="58" fillId="4" borderId="0" xfId="0" applyFont="1" applyFill="1" applyBorder="1" applyAlignment="1" applyProtection="1">
      <alignment vertical="center" wrapText="1"/>
    </xf>
    <xf numFmtId="0" fontId="61" fillId="4" borderId="0" xfId="0" applyFont="1" applyFill="1" applyBorder="1" applyProtection="1"/>
    <xf numFmtId="0" fontId="0" fillId="4" borderId="0" xfId="0" applyFill="1" applyAlignment="1" applyProtection="1">
      <alignment horizontal="justify" vertical="center"/>
    </xf>
    <xf numFmtId="0" fontId="62" fillId="4" borderId="1" xfId="0" applyFont="1" applyFill="1" applyBorder="1" applyProtection="1"/>
    <xf numFmtId="0" fontId="44" fillId="4" borderId="0" xfId="0" applyFont="1" applyFill="1" applyBorder="1" applyAlignment="1" applyProtection="1">
      <alignment vertical="center" wrapText="1"/>
    </xf>
    <xf numFmtId="165" fontId="7" fillId="4" borderId="0" xfId="0" applyNumberFormat="1" applyFont="1" applyFill="1" applyBorder="1" applyAlignment="1" applyProtection="1">
      <alignment horizontal="center" vertical="center"/>
    </xf>
    <xf numFmtId="0" fontId="28" fillId="4" borderId="0" xfId="0" applyFont="1" applyFill="1" applyBorder="1" applyProtection="1"/>
    <xf numFmtId="167" fontId="48" fillId="13" borderId="1" xfId="0" applyNumberFormat="1" applyFont="1" applyFill="1" applyBorder="1" applyAlignment="1" applyProtection="1">
      <alignment horizontal="right"/>
    </xf>
    <xf numFmtId="2" fontId="19" fillId="10" borderId="1" xfId="0" applyNumberFormat="1" applyFont="1" applyFill="1" applyBorder="1" applyAlignment="1" applyProtection="1">
      <alignment horizontal="right"/>
    </xf>
    <xf numFmtId="0" fontId="15" fillId="4" borderId="0" xfId="1" applyFont="1" applyFill="1" applyBorder="1" applyAlignment="1" applyProtection="1">
      <alignment horizontal="left" indent="1"/>
    </xf>
    <xf numFmtId="0" fontId="22" fillId="4" borderId="0" xfId="0" applyFont="1" applyFill="1" applyBorder="1" applyAlignment="1" applyProtection="1">
      <alignment vertical="center"/>
    </xf>
    <xf numFmtId="0" fontId="48" fillId="4" borderId="0" xfId="0" applyFont="1" applyFill="1" applyBorder="1" applyAlignment="1" applyProtection="1">
      <alignment horizontal="right" vertical="center" wrapText="1"/>
    </xf>
    <xf numFmtId="0" fontId="64" fillId="4" borderId="0" xfId="1" applyFont="1" applyFill="1" applyBorder="1" applyAlignment="1" applyProtection="1">
      <alignment vertical="center"/>
    </xf>
    <xf numFmtId="0" fontId="41" fillId="4" borderId="0" xfId="0" applyFont="1" applyFill="1" applyBorder="1" applyAlignment="1" applyProtection="1">
      <alignment horizontal="right"/>
    </xf>
    <xf numFmtId="0" fontId="40" fillId="4" borderId="0" xfId="0" applyFont="1" applyFill="1" applyBorder="1" applyProtection="1"/>
    <xf numFmtId="0" fontId="66" fillId="4" borderId="0" xfId="0" applyFont="1" applyFill="1" applyBorder="1" applyAlignment="1" applyProtection="1">
      <alignment horizontal="right"/>
    </xf>
    <xf numFmtId="1" fontId="67" fillId="4" borderId="10" xfId="0" applyNumberFormat="1" applyFont="1" applyFill="1" applyBorder="1" applyAlignment="1" applyProtection="1">
      <alignment vertical="center" wrapText="1"/>
    </xf>
    <xf numFmtId="0" fontId="66" fillId="4" borderId="0" xfId="0" applyFont="1" applyFill="1" applyBorder="1" applyProtection="1"/>
    <xf numFmtId="168" fontId="60" fillId="4" borderId="0" xfId="0" applyNumberFormat="1" applyFont="1" applyFill="1" applyBorder="1" applyAlignment="1" applyProtection="1">
      <alignment vertical="center" wrapText="1"/>
    </xf>
    <xf numFmtId="4" fontId="41" fillId="4" borderId="0" xfId="0" applyNumberFormat="1" applyFont="1" applyFill="1" applyBorder="1" applyAlignment="1" applyProtection="1">
      <alignment horizontal="right" vertical="center" wrapText="1"/>
    </xf>
    <xf numFmtId="0" fontId="60" fillId="4" borderId="0" xfId="0" applyFont="1" applyFill="1" applyBorder="1" applyAlignment="1" applyProtection="1">
      <alignment vertical="center" wrapText="1"/>
    </xf>
    <xf numFmtId="0" fontId="65" fillId="4" borderId="0" xfId="0" applyFont="1" applyFill="1" applyBorder="1" applyAlignment="1" applyProtection="1">
      <alignment vertical="center" wrapText="1"/>
    </xf>
    <xf numFmtId="0" fontId="65" fillId="4" borderId="11" xfId="0" applyFont="1" applyFill="1" applyBorder="1" applyAlignment="1" applyProtection="1">
      <alignment vertical="center" wrapText="1"/>
    </xf>
    <xf numFmtId="0" fontId="65" fillId="4" borderId="0" xfId="0" applyFont="1" applyFill="1" applyBorder="1" applyAlignment="1" applyProtection="1">
      <alignment vertical="top" wrapText="1"/>
    </xf>
    <xf numFmtId="0" fontId="44" fillId="4" borderId="0" xfId="0" applyFont="1" applyFill="1" applyBorder="1" applyAlignment="1" applyProtection="1">
      <alignment vertical="center"/>
    </xf>
    <xf numFmtId="0" fontId="69" fillId="4" borderId="0" xfId="0" applyFont="1" applyFill="1" applyBorder="1" applyAlignment="1" applyProtection="1">
      <alignment vertical="center" wrapText="1"/>
    </xf>
    <xf numFmtId="4" fontId="62" fillId="4" borderId="0" xfId="0" applyNumberFormat="1" applyFont="1" applyFill="1" applyBorder="1" applyAlignment="1" applyProtection="1">
      <alignment horizontal="right" vertical="center" wrapText="1"/>
    </xf>
    <xf numFmtId="0" fontId="62" fillId="4" borderId="0" xfId="0" applyFont="1" applyFill="1" applyBorder="1" applyAlignment="1" applyProtection="1">
      <alignment vertical="center" wrapText="1"/>
    </xf>
    <xf numFmtId="0" fontId="70" fillId="4" borderId="0" xfId="0" applyFont="1" applyFill="1" applyBorder="1" applyAlignment="1" applyProtection="1">
      <alignment horizontal="left" vertical="top" wrapText="1" indent="1"/>
    </xf>
    <xf numFmtId="0" fontId="69" fillId="2" borderId="12" xfId="0" applyFont="1" applyFill="1" applyBorder="1" applyProtection="1"/>
    <xf numFmtId="0" fontId="69" fillId="2" borderId="13" xfId="0" applyFont="1" applyFill="1" applyBorder="1" applyProtection="1"/>
    <xf numFmtId="0" fontId="19" fillId="2" borderId="13" xfId="0" applyFont="1" applyFill="1" applyBorder="1" applyProtection="1"/>
    <xf numFmtId="0" fontId="19" fillId="2" borderId="14" xfId="0" applyFont="1" applyFill="1" applyBorder="1" applyProtection="1"/>
    <xf numFmtId="0" fontId="71" fillId="4" borderId="0" xfId="0" applyFont="1" applyFill="1" applyBorder="1" applyProtection="1"/>
    <xf numFmtId="0" fontId="11" fillId="2" borderId="15" xfId="0" applyFont="1" applyFill="1" applyBorder="1" applyAlignment="1" applyProtection="1">
      <alignment vertical="center" wrapText="1"/>
    </xf>
    <xf numFmtId="0" fontId="30" fillId="2" borderId="0" xfId="0" applyFont="1" applyFill="1" applyBorder="1" applyAlignment="1" applyProtection="1">
      <alignment horizontal="center" vertical="center" wrapText="1"/>
    </xf>
    <xf numFmtId="168" fontId="62" fillId="4" borderId="0" xfId="0" applyNumberFormat="1" applyFont="1" applyFill="1" applyBorder="1" applyAlignment="1" applyProtection="1">
      <alignment vertical="center"/>
    </xf>
    <xf numFmtId="0" fontId="19" fillId="2" borderId="0" xfId="0" applyFont="1" applyFill="1" applyBorder="1" applyAlignment="1" applyProtection="1">
      <alignment horizontal="right" vertical="center"/>
    </xf>
    <xf numFmtId="165" fontId="19" fillId="2" borderId="0" xfId="0" applyNumberFormat="1" applyFont="1" applyFill="1" applyBorder="1" applyAlignment="1" applyProtection="1">
      <alignment horizontal="left" vertical="center"/>
    </xf>
    <xf numFmtId="0" fontId="19" fillId="2" borderId="16" xfId="0" applyFont="1" applyFill="1" applyBorder="1" applyAlignment="1" applyProtection="1">
      <alignment vertical="center"/>
    </xf>
    <xf numFmtId="4" fontId="72" fillId="2" borderId="0" xfId="0" applyNumberFormat="1" applyFont="1" applyFill="1" applyBorder="1" applyAlignment="1" applyProtection="1"/>
    <xf numFmtId="165" fontId="71" fillId="2" borderId="0" xfId="0" applyNumberFormat="1" applyFont="1" applyFill="1" applyBorder="1" applyAlignment="1" applyProtection="1">
      <alignment horizontal="right"/>
    </xf>
    <xf numFmtId="165" fontId="71" fillId="2" borderId="0" xfId="0" applyNumberFormat="1" applyFont="1" applyFill="1" applyBorder="1" applyAlignment="1" applyProtection="1"/>
    <xf numFmtId="0" fontId="30" fillId="2" borderId="0" xfId="0" applyFont="1" applyFill="1" applyBorder="1" applyAlignment="1" applyProtection="1">
      <alignment horizontal="left" vertical="center" wrapText="1"/>
    </xf>
    <xf numFmtId="0" fontId="19" fillId="2" borderId="0" xfId="0" applyFont="1" applyFill="1" applyBorder="1" applyAlignment="1" applyProtection="1">
      <alignment horizontal="left" vertical="center"/>
    </xf>
    <xf numFmtId="0" fontId="19" fillId="2" borderId="16" xfId="0" applyFont="1" applyFill="1" applyBorder="1" applyAlignment="1" applyProtection="1">
      <alignment horizontal="right" vertical="center"/>
    </xf>
    <xf numFmtId="0" fontId="11" fillId="2" borderId="0" xfId="0" applyFont="1" applyFill="1" applyBorder="1" applyAlignment="1" applyProtection="1">
      <alignment horizontal="left" vertical="center" wrapText="1"/>
    </xf>
    <xf numFmtId="4" fontId="40" fillId="2" borderId="0" xfId="0" applyNumberFormat="1" applyFont="1" applyFill="1" applyBorder="1" applyAlignment="1" applyProtection="1"/>
    <xf numFmtId="0" fontId="74" fillId="2" borderId="0" xfId="0" applyFont="1" applyFill="1" applyBorder="1" applyAlignment="1" applyProtection="1">
      <alignment horizontal="right" vertical="center"/>
    </xf>
    <xf numFmtId="165" fontId="75" fillId="2" borderId="0" xfId="0" applyNumberFormat="1" applyFont="1" applyFill="1" applyBorder="1" applyAlignment="1" applyProtection="1"/>
    <xf numFmtId="0" fontId="74" fillId="2" borderId="16" xfId="0" applyFont="1" applyFill="1" applyBorder="1" applyAlignment="1" applyProtection="1">
      <alignment vertical="center"/>
    </xf>
    <xf numFmtId="0" fontId="11" fillId="2" borderId="17" xfId="0" applyFont="1" applyFill="1" applyBorder="1" applyAlignment="1" applyProtection="1">
      <alignment horizontal="left" vertical="center" wrapText="1"/>
    </xf>
    <xf numFmtId="0" fontId="41" fillId="2" borderId="18" xfId="0" applyFont="1" applyFill="1" applyBorder="1" applyAlignment="1" applyProtection="1">
      <alignment horizontal="left" vertical="center"/>
    </xf>
    <xf numFmtId="0" fontId="41" fillId="2" borderId="19" xfId="0" applyFont="1" applyFill="1" applyBorder="1" applyAlignment="1" applyProtection="1">
      <alignment horizontal="left" vertical="center"/>
    </xf>
    <xf numFmtId="4" fontId="41" fillId="2" borderId="19" xfId="0" applyNumberFormat="1" applyFont="1" applyFill="1" applyBorder="1" applyAlignment="1" applyProtection="1">
      <alignment horizontal="left" vertical="center"/>
    </xf>
    <xf numFmtId="0" fontId="19" fillId="2" borderId="19" xfId="0" applyFont="1" applyFill="1" applyBorder="1" applyAlignment="1" applyProtection="1">
      <alignment horizontal="left" vertical="center"/>
    </xf>
    <xf numFmtId="0" fontId="19" fillId="2" borderId="20" xfId="0" applyFont="1" applyFill="1" applyBorder="1" applyAlignment="1" applyProtection="1">
      <alignment horizontal="left" vertical="center"/>
    </xf>
    <xf numFmtId="0" fontId="7" fillId="4" borderId="0" xfId="0" applyFont="1" applyFill="1" applyBorder="1" applyAlignment="1" applyProtection="1">
      <alignment horizontal="left"/>
    </xf>
    <xf numFmtId="4" fontId="7" fillId="4" borderId="0" xfId="0" applyNumberFormat="1" applyFont="1" applyFill="1" applyBorder="1" applyProtection="1"/>
    <xf numFmtId="0" fontId="69" fillId="11" borderId="12" xfId="0" applyFont="1" applyFill="1" applyBorder="1" applyProtection="1"/>
    <xf numFmtId="0" fontId="69" fillId="11" borderId="13" xfId="0" applyFont="1" applyFill="1" applyBorder="1" applyAlignment="1" applyProtection="1">
      <alignment horizontal="left"/>
    </xf>
    <xf numFmtId="4" fontId="69" fillId="11" borderId="13" xfId="0" applyNumberFormat="1" applyFont="1" applyFill="1" applyBorder="1" applyProtection="1"/>
    <xf numFmtId="0" fontId="69" fillId="11" borderId="13" xfId="0" applyFont="1" applyFill="1" applyBorder="1" applyAlignment="1" applyProtection="1">
      <alignment horizontal="right"/>
    </xf>
    <xf numFmtId="0" fontId="69" fillId="11" borderId="13" xfId="0" applyFont="1" applyFill="1" applyBorder="1" applyProtection="1"/>
    <xf numFmtId="0" fontId="69" fillId="11" borderId="14" xfId="0" applyFont="1" applyFill="1" applyBorder="1" applyProtection="1"/>
    <xf numFmtId="0" fontId="76" fillId="11" borderId="15" xfId="0" applyFont="1" applyFill="1" applyBorder="1" applyAlignment="1" applyProtection="1">
      <alignment vertical="center" wrapText="1"/>
    </xf>
    <xf numFmtId="0" fontId="30" fillId="11" borderId="0" xfId="0" applyFont="1" applyFill="1" applyBorder="1" applyAlignment="1" applyProtection="1">
      <alignment horizontal="left" wrapText="1"/>
    </xf>
    <xf numFmtId="0" fontId="62" fillId="11" borderId="0" xfId="0" applyFont="1" applyFill="1" applyBorder="1" applyAlignment="1" applyProtection="1">
      <alignment horizontal="right" vertical="center"/>
    </xf>
    <xf numFmtId="0" fontId="30" fillId="11" borderId="15" xfId="0" applyFont="1" applyFill="1" applyBorder="1" applyAlignment="1" applyProtection="1">
      <alignment wrapText="1"/>
    </xf>
    <xf numFmtId="4" fontId="72" fillId="11" borderId="0" xfId="0" applyNumberFormat="1" applyFont="1" applyFill="1" applyBorder="1" applyAlignment="1" applyProtection="1"/>
    <xf numFmtId="165" fontId="33" fillId="11" borderId="0" xfId="0" applyNumberFormat="1" applyFont="1" applyFill="1" applyBorder="1" applyAlignment="1" applyProtection="1">
      <alignment horizontal="right"/>
    </xf>
    <xf numFmtId="0" fontId="62" fillId="11" borderId="15" xfId="0" applyFont="1" applyFill="1" applyBorder="1" applyAlignment="1" applyProtection="1">
      <alignment horizontal="center" wrapText="1"/>
    </xf>
    <xf numFmtId="0" fontId="67" fillId="11" borderId="0" xfId="0" applyFont="1" applyFill="1" applyBorder="1" applyAlignment="1" applyProtection="1">
      <alignment horizontal="left" wrapText="1"/>
    </xf>
    <xf numFmtId="0" fontId="11" fillId="11" borderId="15" xfId="0" applyFont="1" applyFill="1" applyBorder="1" applyAlignment="1" applyProtection="1">
      <alignment horizontal="center" vertical="center" wrapText="1"/>
    </xf>
    <xf numFmtId="0" fontId="11" fillId="11" borderId="0" xfId="0" applyFont="1" applyFill="1" applyBorder="1" applyAlignment="1" applyProtection="1">
      <alignment horizontal="left" vertical="center" wrapText="1"/>
    </xf>
    <xf numFmtId="4" fontId="40" fillId="11" borderId="0" xfId="0" applyNumberFormat="1" applyFont="1" applyFill="1" applyBorder="1" applyAlignment="1" applyProtection="1"/>
    <xf numFmtId="0" fontId="76" fillId="11" borderId="0" xfId="0" applyFont="1" applyFill="1" applyBorder="1" applyAlignment="1" applyProtection="1">
      <alignment horizontal="left" vertical="center" wrapText="1"/>
    </xf>
    <xf numFmtId="0" fontId="41" fillId="11" borderId="18" xfId="0" applyFont="1" applyFill="1" applyBorder="1" applyAlignment="1" applyProtection="1">
      <alignment horizontal="left" vertical="center"/>
    </xf>
    <xf numFmtId="0" fontId="41" fillId="11" borderId="19" xfId="0" applyFont="1" applyFill="1" applyBorder="1" applyAlignment="1" applyProtection="1">
      <alignment horizontal="left" vertical="center"/>
    </xf>
    <xf numFmtId="4" fontId="41" fillId="11" borderId="19" xfId="0" applyNumberFormat="1" applyFont="1" applyFill="1" applyBorder="1" applyAlignment="1" applyProtection="1">
      <alignment horizontal="left" vertical="center"/>
    </xf>
    <xf numFmtId="0" fontId="19" fillId="11" borderId="19" xfId="0" applyFont="1" applyFill="1" applyBorder="1" applyAlignment="1" applyProtection="1">
      <alignment horizontal="left" vertical="center"/>
    </xf>
    <xf numFmtId="0" fontId="19" fillId="11" borderId="20" xfId="0" applyFont="1" applyFill="1" applyBorder="1" applyAlignment="1" applyProtection="1">
      <alignment horizontal="left" vertical="center"/>
    </xf>
    <xf numFmtId="4" fontId="28" fillId="4" borderId="0" xfId="0" applyNumberFormat="1" applyFont="1" applyFill="1" applyBorder="1" applyProtection="1"/>
    <xf numFmtId="165" fontId="71" fillId="11" borderId="0" xfId="0" applyNumberFormat="1" applyFont="1" applyFill="1" applyBorder="1" applyAlignment="1" applyProtection="1">
      <alignment horizontal="right"/>
    </xf>
    <xf numFmtId="0" fontId="19" fillId="11" borderId="0" xfId="0" applyFont="1" applyFill="1" applyBorder="1" applyAlignment="1" applyProtection="1">
      <alignment horizontal="right" vertical="center"/>
    </xf>
    <xf numFmtId="0" fontId="79" fillId="4" borderId="0" xfId="0" applyFont="1" applyFill="1" applyBorder="1" applyAlignment="1" applyProtection="1">
      <alignment horizontal="left" indent="1"/>
    </xf>
    <xf numFmtId="0" fontId="80" fillId="4" borderId="0" xfId="0" applyFont="1" applyFill="1" applyBorder="1" applyProtection="1"/>
    <xf numFmtId="0" fontId="81" fillId="4" borderId="0" xfId="0" applyFont="1" applyFill="1" applyBorder="1" applyProtection="1"/>
    <xf numFmtId="0" fontId="19" fillId="4" borderId="0" xfId="0" applyFont="1" applyFill="1" applyBorder="1" applyAlignment="1" applyProtection="1">
      <alignment vertical="center" wrapText="1"/>
    </xf>
    <xf numFmtId="0" fontId="56" fillId="4" borderId="0" xfId="0" applyFont="1" applyFill="1" applyBorder="1" applyProtection="1"/>
    <xf numFmtId="0" fontId="83" fillId="0" borderId="21" xfId="0" applyFont="1" applyBorder="1"/>
    <xf numFmtId="0" fontId="0" fillId="0" borderId="22" xfId="0" applyBorder="1"/>
    <xf numFmtId="1" fontId="0" fillId="0" borderId="23" xfId="0" applyNumberFormat="1" applyBorder="1"/>
    <xf numFmtId="0" fontId="85" fillId="0" borderId="0" xfId="0" applyFont="1" applyBorder="1"/>
    <xf numFmtId="0" fontId="86" fillId="0" borderId="0" xfId="0" applyFont="1"/>
    <xf numFmtId="0" fontId="88" fillId="0" borderId="0" xfId="0" applyFont="1"/>
    <xf numFmtId="0" fontId="85" fillId="0" borderId="0" xfId="0" applyFont="1"/>
    <xf numFmtId="0" fontId="89" fillId="0" borderId="0" xfId="1" applyFont="1" applyBorder="1" applyAlignment="1" applyProtection="1"/>
    <xf numFmtId="0" fontId="0" fillId="0" borderId="0" xfId="0" applyFont="1" applyBorder="1"/>
    <xf numFmtId="0" fontId="90" fillId="0" borderId="24" xfId="0" applyFont="1" applyBorder="1" applyAlignment="1" applyProtection="1">
      <alignment horizontal="center" vertical="center" wrapText="1"/>
    </xf>
    <xf numFmtId="0" fontId="90" fillId="0" borderId="23" xfId="0" applyFont="1" applyBorder="1" applyAlignment="1" applyProtection="1">
      <alignment horizontal="center" vertical="center" wrapText="1"/>
    </xf>
    <xf numFmtId="0" fontId="5" fillId="0" borderId="23" xfId="0" applyFont="1" applyBorder="1"/>
    <xf numFmtId="4" fontId="0" fillId="0" borderId="0" xfId="0" applyNumberFormat="1"/>
    <xf numFmtId="3" fontId="5" fillId="0" borderId="23" xfId="0" applyNumberFormat="1" applyFont="1" applyBorder="1"/>
    <xf numFmtId="0" fontId="0" fillId="0" borderId="23" xfId="0" applyBorder="1"/>
    <xf numFmtId="0" fontId="91" fillId="0" borderId="0" xfId="0" applyFont="1"/>
    <xf numFmtId="0" fontId="92" fillId="0" borderId="23" xfId="0" applyFont="1" applyBorder="1" applyAlignment="1" applyProtection="1">
      <alignment horizontal="center" vertical="center"/>
    </xf>
    <xf numFmtId="0" fontId="51" fillId="0" borderId="23" xfId="0" applyFont="1" applyBorder="1" applyAlignment="1" applyProtection="1">
      <alignment horizontal="left"/>
    </xf>
    <xf numFmtId="0" fontId="28" fillId="0" borderId="5" xfId="0" applyFont="1" applyBorder="1" applyAlignment="1"/>
    <xf numFmtId="2" fontId="28" fillId="0" borderId="5" xfId="0" applyNumberFormat="1" applyFont="1" applyBorder="1" applyAlignment="1"/>
    <xf numFmtId="2" fontId="28" fillId="0" borderId="1" xfId="0" applyNumberFormat="1" applyFont="1" applyBorder="1" applyAlignment="1">
      <alignment horizontal="center"/>
    </xf>
    <xf numFmtId="4" fontId="28" fillId="0" borderId="26" xfId="0" applyNumberFormat="1" applyFont="1" applyBorder="1" applyAlignment="1">
      <alignment horizontal="center"/>
    </xf>
    <xf numFmtId="0" fontId="28" fillId="4" borderId="5" xfId="0" applyFont="1" applyFill="1" applyBorder="1" applyAlignment="1"/>
    <xf numFmtId="4" fontId="28" fillId="4" borderId="26" xfId="0" applyNumberFormat="1" applyFont="1" applyFill="1" applyBorder="1" applyAlignment="1">
      <alignment horizontal="center"/>
    </xf>
    <xf numFmtId="2" fontId="51" fillId="0" borderId="23" xfId="0" applyNumberFormat="1" applyFont="1" applyBorder="1" applyAlignment="1" applyProtection="1">
      <alignment horizontal="right" vertical="center"/>
    </xf>
    <xf numFmtId="0" fontId="51" fillId="0" borderId="0" xfId="0" applyFont="1" applyBorder="1" applyProtection="1"/>
    <xf numFmtId="0" fontId="28" fillId="0" borderId="23" xfId="0" applyFont="1" applyBorder="1" applyAlignment="1"/>
    <xf numFmtId="0" fontId="93" fillId="0" borderId="0" xfId="0" applyFont="1"/>
    <xf numFmtId="0" fontId="28" fillId="0" borderId="5" xfId="0" applyFont="1" applyBorder="1" applyAlignment="1">
      <alignment wrapText="1"/>
    </xf>
    <xf numFmtId="0" fontId="51" fillId="12" borderId="23" xfId="0" applyFont="1" applyFill="1" applyBorder="1" applyAlignment="1" applyProtection="1">
      <alignment horizontal="left" vertical="top" wrapText="1"/>
    </xf>
    <xf numFmtId="0" fontId="28" fillId="4" borderId="5" xfId="0" applyFont="1" applyFill="1" applyBorder="1" applyAlignment="1">
      <alignment wrapText="1"/>
    </xf>
    <xf numFmtId="0" fontId="28" fillId="4" borderId="23" xfId="0" applyFont="1" applyFill="1" applyBorder="1" applyAlignment="1"/>
    <xf numFmtId="0" fontId="0" fillId="4" borderId="23" xfId="0" applyFill="1" applyBorder="1"/>
    <xf numFmtId="0" fontId="51" fillId="0" borderId="0" xfId="0" applyFont="1" applyBorder="1" applyAlignment="1" applyProtection="1">
      <alignment vertical="center"/>
    </xf>
    <xf numFmtId="0" fontId="0" fillId="0" borderId="0" xfId="0" applyFont="1" applyAlignment="1">
      <alignment horizontal="left"/>
    </xf>
    <xf numFmtId="1" fontId="51" fillId="0" borderId="0" xfId="0" applyNumberFormat="1" applyFont="1" applyBorder="1" applyProtection="1"/>
    <xf numFmtId="4" fontId="0" fillId="0" borderId="23" xfId="0" applyNumberFormat="1" applyBorder="1"/>
    <xf numFmtId="0" fontId="32" fillId="0" borderId="0" xfId="0" applyFont="1"/>
    <xf numFmtId="1" fontId="0" fillId="0" borderId="0" xfId="0" applyNumberFormat="1"/>
    <xf numFmtId="170" fontId="0" fillId="0" borderId="23" xfId="0" applyNumberFormat="1" applyBorder="1"/>
    <xf numFmtId="2" fontId="0" fillId="0" borderId="23" xfId="0" applyNumberFormat="1" applyBorder="1"/>
    <xf numFmtId="172" fontId="0" fillId="0" borderId="23" xfId="0" applyNumberFormat="1" applyBorder="1"/>
    <xf numFmtId="168" fontId="0" fillId="0" borderId="23" xfId="0" applyNumberFormat="1" applyBorder="1"/>
    <xf numFmtId="169" fontId="0" fillId="0" borderId="0" xfId="0" applyNumberFormat="1"/>
    <xf numFmtId="0" fontId="94" fillId="15" borderId="23" xfId="0" applyFont="1" applyFill="1" applyBorder="1" applyAlignment="1">
      <alignment horizontal="right"/>
    </xf>
    <xf numFmtId="169" fontId="94" fillId="15" borderId="23" xfId="0" applyNumberFormat="1" applyFont="1" applyFill="1" applyBorder="1" applyAlignment="1">
      <alignment horizontal="right"/>
    </xf>
    <xf numFmtId="172" fontId="0" fillId="0" borderId="0" xfId="0" applyNumberFormat="1"/>
    <xf numFmtId="0" fontId="94" fillId="16" borderId="23" xfId="0" applyFont="1" applyFill="1" applyBorder="1" applyAlignment="1">
      <alignment horizontal="right"/>
    </xf>
    <xf numFmtId="169" fontId="94" fillId="16" borderId="23" xfId="0" applyNumberFormat="1" applyFont="1" applyFill="1" applyBorder="1" applyAlignment="1">
      <alignment horizontal="right"/>
    </xf>
    <xf numFmtId="4" fontId="56" fillId="0" borderId="0" xfId="0" applyNumberFormat="1" applyFont="1"/>
    <xf numFmtId="4" fontId="56" fillId="0" borderId="23" xfId="0" applyNumberFormat="1" applyFont="1" applyBorder="1"/>
    <xf numFmtId="0" fontId="21" fillId="9" borderId="5"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wrapText="1"/>
    </xf>
    <xf numFmtId="0" fontId="21" fillId="9" borderId="5" xfId="0" applyFont="1" applyFill="1" applyBorder="1" applyAlignment="1" applyProtection="1">
      <alignment horizontal="center" vertical="center" wrapText="1"/>
    </xf>
    <xf numFmtId="0" fontId="97" fillId="17" borderId="3" xfId="0" applyFont="1" applyFill="1" applyBorder="1" applyAlignment="1" applyProtection="1">
      <alignment horizontal="center" vertical="center"/>
    </xf>
    <xf numFmtId="0" fontId="21" fillId="4" borderId="0" xfId="0" applyFont="1" applyFill="1" applyBorder="1" applyAlignment="1" applyProtection="1">
      <alignment horizontal="center" vertical="center" wrapText="1"/>
    </xf>
    <xf numFmtId="0" fontId="21" fillId="10" borderId="1" xfId="0" applyFont="1" applyFill="1" applyBorder="1" applyAlignment="1" applyProtection="1">
      <alignment horizontal="center" vertical="center" wrapText="1"/>
    </xf>
    <xf numFmtId="1" fontId="98" fillId="4" borderId="7" xfId="0" applyNumberFormat="1" applyFont="1" applyFill="1" applyBorder="1" applyAlignment="1" applyProtection="1">
      <alignment horizontal="center" vertical="center"/>
    </xf>
    <xf numFmtId="0" fontId="98" fillId="10" borderId="0" xfId="0" applyFont="1" applyFill="1" applyBorder="1" applyProtection="1"/>
    <xf numFmtId="0" fontId="98" fillId="10" borderId="0" xfId="0" applyFont="1" applyFill="1" applyBorder="1" applyAlignment="1" applyProtection="1">
      <alignment horizontal="center" vertical="center"/>
    </xf>
    <xf numFmtId="4" fontId="98" fillId="10" borderId="0" xfId="0" applyNumberFormat="1" applyFont="1" applyFill="1" applyBorder="1" applyAlignment="1" applyProtection="1">
      <alignment horizontal="center"/>
    </xf>
    <xf numFmtId="0" fontId="100" fillId="10" borderId="1" xfId="0" applyFont="1" applyFill="1" applyBorder="1" applyAlignment="1" applyProtection="1">
      <alignment horizontal="center" vertical="center" wrapText="1"/>
    </xf>
    <xf numFmtId="1" fontId="98" fillId="4" borderId="3" xfId="0" applyNumberFormat="1" applyFont="1" applyFill="1" applyBorder="1" applyAlignment="1" applyProtection="1">
      <alignment horizontal="center" vertical="center"/>
    </xf>
    <xf numFmtId="165" fontId="101" fillId="4" borderId="1" xfId="0" applyNumberFormat="1" applyFont="1" applyFill="1" applyBorder="1" applyAlignment="1" applyProtection="1">
      <alignment horizontal="center" vertical="center"/>
    </xf>
    <xf numFmtId="1" fontId="98" fillId="4" borderId="8" xfId="0" applyNumberFormat="1" applyFont="1" applyFill="1" applyBorder="1" applyAlignment="1" applyProtection="1">
      <alignment horizontal="center" vertical="center"/>
    </xf>
    <xf numFmtId="0" fontId="100" fillId="10" borderId="5" xfId="0" applyFont="1" applyFill="1" applyBorder="1" applyAlignment="1" applyProtection="1">
      <alignment horizontal="center" vertical="center" wrapText="1"/>
    </xf>
    <xf numFmtId="11" fontId="4" fillId="0" borderId="0" xfId="0" applyNumberFormat="1" applyFont="1" applyBorder="1" applyAlignment="1" applyProtection="1">
      <alignment horizontal="right"/>
    </xf>
    <xf numFmtId="0" fontId="0" fillId="21" borderId="0" xfId="0" applyFill="1"/>
    <xf numFmtId="0" fontId="7" fillId="4" borderId="0" xfId="0" applyFont="1" applyFill="1" applyBorder="1" applyAlignment="1" applyProtection="1">
      <alignment vertical="top" wrapText="1"/>
    </xf>
    <xf numFmtId="0" fontId="21" fillId="9" borderId="1" xfId="0" applyFont="1" applyFill="1" applyBorder="1" applyAlignment="1" applyProtection="1">
      <alignment horizontal="center" vertical="center" wrapText="1"/>
    </xf>
    <xf numFmtId="0" fontId="21" fillId="9" borderId="5" xfId="0" applyFont="1" applyFill="1" applyBorder="1" applyAlignment="1" applyProtection="1">
      <alignment horizontal="center" vertical="center" wrapText="1"/>
    </xf>
    <xf numFmtId="0" fontId="19" fillId="4" borderId="0" xfId="0" applyFont="1" applyFill="1" applyBorder="1" applyAlignment="1" applyProtection="1">
      <alignment vertical="center"/>
    </xf>
    <xf numFmtId="0" fontId="19" fillId="4" borderId="0" xfId="0" applyFont="1" applyFill="1" applyBorder="1" applyAlignment="1" applyProtection="1">
      <alignment horizontal="center" vertical="center"/>
    </xf>
    <xf numFmtId="0" fontId="106" fillId="23" borderId="5" xfId="0" applyFont="1" applyFill="1" applyBorder="1" applyAlignment="1" applyProtection="1">
      <alignment vertical="center" wrapText="1"/>
    </xf>
    <xf numFmtId="0" fontId="106" fillId="23"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0" fillId="0" borderId="0" xfId="0" applyFill="1" applyBorder="1"/>
    <xf numFmtId="0" fontId="21" fillId="9" borderId="1" xfId="0" applyFont="1" applyFill="1" applyBorder="1" applyAlignment="1" applyProtection="1">
      <alignment horizontal="center" vertical="center" wrapText="1"/>
    </xf>
    <xf numFmtId="0" fontId="28" fillId="19" borderId="0" xfId="0" applyFont="1" applyFill="1" applyBorder="1" applyAlignment="1" applyProtection="1">
      <alignment horizontal="center"/>
    </xf>
    <xf numFmtId="1" fontId="22" fillId="18" borderId="3" xfId="0" applyNumberFormat="1" applyFont="1" applyFill="1" applyBorder="1" applyAlignment="1" applyProtection="1">
      <alignment horizontal="center" vertical="center"/>
      <protection locked="0"/>
    </xf>
    <xf numFmtId="0" fontId="7" fillId="18" borderId="1" xfId="0" applyFont="1" applyFill="1" applyBorder="1" applyAlignment="1" applyProtection="1">
      <alignment horizontal="center" vertical="center"/>
      <protection locked="0"/>
    </xf>
    <xf numFmtId="1" fontId="7" fillId="18" borderId="3" xfId="0" applyNumberFormat="1" applyFont="1" applyFill="1" applyBorder="1" applyAlignment="1" applyProtection="1">
      <alignment horizontal="center" vertical="center"/>
      <protection locked="0"/>
    </xf>
    <xf numFmtId="4" fontId="7" fillId="18" borderId="6" xfId="0" applyNumberFormat="1" applyFont="1" applyFill="1" applyBorder="1" applyAlignment="1" applyProtection="1">
      <alignment horizontal="right" vertical="center"/>
      <protection locked="0"/>
    </xf>
    <xf numFmtId="49" fontId="99" fillId="18" borderId="4" xfId="0" applyNumberFormat="1" applyFont="1" applyFill="1" applyBorder="1" applyAlignment="1" applyProtection="1">
      <alignment horizontal="center" vertical="center"/>
      <protection locked="0"/>
    </xf>
    <xf numFmtId="4" fontId="99" fillId="18" borderId="4" xfId="0" applyNumberFormat="1" applyFont="1" applyFill="1" applyBorder="1" applyAlignment="1" applyProtection="1">
      <alignment horizontal="center" vertical="center"/>
      <protection locked="0"/>
    </xf>
    <xf numFmtId="4" fontId="101" fillId="18" borderId="5" xfId="0" applyNumberFormat="1" applyFont="1" applyFill="1" applyBorder="1" applyAlignment="1" applyProtection="1">
      <alignment horizontal="center" vertical="center"/>
      <protection locked="0"/>
    </xf>
    <xf numFmtId="4" fontId="101" fillId="18" borderId="9" xfId="0" applyNumberFormat="1" applyFont="1" applyFill="1" applyBorder="1" applyAlignment="1" applyProtection="1">
      <alignment horizontal="center" vertical="center"/>
      <protection locked="0"/>
    </xf>
    <xf numFmtId="4" fontId="101" fillId="18" borderId="4" xfId="0" applyNumberFormat="1" applyFont="1" applyFill="1" applyBorder="1" applyAlignment="1" applyProtection="1">
      <alignment horizontal="center" vertical="center"/>
      <protection locked="0"/>
    </xf>
    <xf numFmtId="4" fontId="101" fillId="18" borderId="1" xfId="0" applyNumberFormat="1" applyFont="1" applyFill="1" applyBorder="1" applyAlignment="1" applyProtection="1">
      <alignment horizontal="center" vertical="center"/>
      <protection locked="0"/>
    </xf>
    <xf numFmtId="0" fontId="19" fillId="4" borderId="0" xfId="0" applyFont="1" applyFill="1" applyBorder="1" applyAlignment="1" applyProtection="1">
      <alignment horizontal="center" vertical="center"/>
      <protection locked="0"/>
    </xf>
    <xf numFmtId="0" fontId="28" fillId="11" borderId="1" xfId="0" applyFont="1" applyFill="1" applyBorder="1" applyAlignment="1" applyProtection="1">
      <alignment horizontal="left" vertical="center" wrapText="1"/>
      <protection locked="0"/>
    </xf>
    <xf numFmtId="0" fontId="28" fillId="18" borderId="1" xfId="0" applyFont="1" applyFill="1" applyBorder="1" applyAlignment="1" applyProtection="1">
      <alignment horizontal="center" vertical="center" wrapText="1"/>
      <protection locked="0"/>
    </xf>
    <xf numFmtId="165" fontId="28" fillId="18" borderId="1" xfId="0" applyNumberFormat="1" applyFont="1" applyFill="1" applyBorder="1" applyAlignment="1" applyProtection="1">
      <alignment vertical="center" wrapText="1"/>
      <protection locked="0"/>
    </xf>
    <xf numFmtId="166" fontId="28" fillId="22" borderId="1" xfId="0" applyNumberFormat="1" applyFont="1" applyFill="1" applyBorder="1" applyAlignment="1" applyProtection="1">
      <alignment horizontal="right" vertical="center" wrapText="1"/>
      <protection locked="0"/>
    </xf>
    <xf numFmtId="165" fontId="28" fillId="18" borderId="1" xfId="0" applyNumberFormat="1" applyFont="1" applyFill="1" applyBorder="1" applyAlignment="1" applyProtection="1">
      <alignment horizontal="right" vertical="center" wrapText="1"/>
      <protection locked="0"/>
    </xf>
    <xf numFmtId="2" fontId="28" fillId="18" borderId="1" xfId="0" applyNumberFormat="1" applyFont="1" applyFill="1" applyBorder="1" applyAlignment="1" applyProtection="1">
      <alignment horizontal="right" vertical="center" wrapText="1"/>
      <protection locked="0"/>
    </xf>
    <xf numFmtId="0" fontId="28" fillId="22" borderId="1" xfId="0" applyFont="1" applyFill="1" applyBorder="1" applyAlignment="1" applyProtection="1">
      <alignment horizontal="center" vertical="center" wrapText="1"/>
      <protection locked="0"/>
    </xf>
    <xf numFmtId="3" fontId="28" fillId="22" borderId="1" xfId="0" applyNumberFormat="1" applyFont="1" applyFill="1" applyBorder="1" applyAlignment="1" applyProtection="1">
      <alignment horizontal="center" vertical="center" wrapText="1"/>
      <protection locked="0"/>
    </xf>
    <xf numFmtId="166" fontId="28" fillId="18" borderId="1" xfId="0" applyNumberFormat="1" applyFont="1" applyFill="1" applyBorder="1" applyAlignment="1" applyProtection="1">
      <alignment horizontal="center" vertical="center" wrapText="1"/>
      <protection locked="0"/>
    </xf>
    <xf numFmtId="165" fontId="59" fillId="18" borderId="1" xfId="0" applyNumberFormat="1" applyFont="1" applyFill="1" applyBorder="1" applyAlignment="1" applyProtection="1">
      <alignment horizontal="left" vertical="center"/>
      <protection locked="0"/>
    </xf>
    <xf numFmtId="0" fontId="33" fillId="18" borderId="1" xfId="0" applyFont="1" applyFill="1" applyBorder="1" applyAlignment="1" applyProtection="1">
      <alignment horizontal="left" vertical="center"/>
      <protection locked="0"/>
    </xf>
    <xf numFmtId="165" fontId="33" fillId="18" borderId="1" xfId="0" applyNumberFormat="1" applyFont="1" applyFill="1" applyBorder="1" applyAlignment="1" applyProtection="1">
      <alignment horizontal="right" vertical="center"/>
      <protection locked="0"/>
    </xf>
    <xf numFmtId="165" fontId="33" fillId="11" borderId="1" xfId="0" applyNumberFormat="1" applyFont="1" applyFill="1" applyBorder="1" applyAlignment="1" applyProtection="1">
      <alignment horizontal="right" vertical="center"/>
      <protection locked="0"/>
    </xf>
    <xf numFmtId="167" fontId="28" fillId="18" borderId="1" xfId="0" applyNumberFormat="1" applyFont="1" applyFill="1" applyBorder="1" applyAlignment="1" applyProtection="1">
      <alignment horizontal="right" vertical="center" wrapText="1"/>
      <protection locked="0"/>
    </xf>
    <xf numFmtId="0" fontId="60" fillId="4" borderId="0" xfId="0" applyFont="1" applyFill="1" applyBorder="1" applyAlignment="1" applyProtection="1">
      <alignment horizontal="left" vertical="center" wrapText="1"/>
    </xf>
    <xf numFmtId="4" fontId="19" fillId="4" borderId="0" xfId="0" applyNumberFormat="1" applyFont="1" applyFill="1" applyBorder="1" applyAlignment="1" applyProtection="1">
      <alignment horizontal="center" vertical="center" wrapText="1"/>
    </xf>
    <xf numFmtId="0" fontId="65" fillId="4" borderId="0" xfId="0" applyFont="1" applyFill="1" applyBorder="1" applyAlignment="1" applyProtection="1">
      <alignment horizontal="left" vertical="center" wrapText="1"/>
    </xf>
    <xf numFmtId="0" fontId="19" fillId="2" borderId="28" xfId="0" applyFont="1" applyFill="1" applyBorder="1" applyAlignment="1" applyProtection="1">
      <alignment horizontal="center" vertical="center" wrapText="1"/>
    </xf>
    <xf numFmtId="0" fontId="49" fillId="4" borderId="0" xfId="0" applyFont="1" applyFill="1" applyBorder="1" applyAlignment="1" applyProtection="1">
      <alignment horizontal="left" vertical="top" wrapText="1" indent="15"/>
    </xf>
    <xf numFmtId="0" fontId="0" fillId="0" borderId="0" xfId="0" applyBorder="1"/>
    <xf numFmtId="0" fontId="92" fillId="20" borderId="23" xfId="0" applyFont="1" applyFill="1" applyBorder="1" applyAlignment="1" applyProtection="1">
      <alignment horizontal="center" vertical="center"/>
    </xf>
    <xf numFmtId="0" fontId="0" fillId="0" borderId="0" xfId="0" applyFont="1" applyFill="1" applyBorder="1" applyAlignment="1">
      <alignment horizontal="left" vertical="center"/>
    </xf>
    <xf numFmtId="0" fontId="85" fillId="0" borderId="0" xfId="0" applyFont="1" applyFill="1" applyBorder="1"/>
    <xf numFmtId="0" fontId="90" fillId="0" borderId="0" xfId="0" applyFont="1" applyFill="1" applyBorder="1" applyAlignment="1" applyProtection="1">
      <alignment horizontal="center" vertical="center" wrapText="1"/>
    </xf>
    <xf numFmtId="0" fontId="51" fillId="0" borderId="0" xfId="0" applyFont="1" applyFill="1" applyBorder="1" applyAlignment="1" applyProtection="1">
      <alignment horizontal="left"/>
    </xf>
    <xf numFmtId="2" fontId="51" fillId="0" borderId="0" xfId="0" applyNumberFormat="1" applyFont="1" applyFill="1" applyBorder="1" applyAlignment="1" applyProtection="1">
      <alignment horizontal="left"/>
    </xf>
    <xf numFmtId="2" fontId="51" fillId="0" borderId="0" xfId="0" applyNumberFormat="1" applyFont="1" applyFill="1" applyBorder="1" applyProtection="1"/>
    <xf numFmtId="1" fontId="0" fillId="0" borderId="32" xfId="0" applyNumberFormat="1" applyBorder="1"/>
    <xf numFmtId="0" fontId="0" fillId="0" borderId="32" xfId="0" applyBorder="1"/>
    <xf numFmtId="0" fontId="0" fillId="0" borderId="32" xfId="0" applyFont="1" applyBorder="1"/>
    <xf numFmtId="0" fontId="51" fillId="0" borderId="32" xfId="0" applyFont="1" applyFill="1" applyBorder="1" applyAlignment="1" applyProtection="1">
      <alignment horizontal="left"/>
    </xf>
    <xf numFmtId="166" fontId="51" fillId="0" borderId="32" xfId="0" applyNumberFormat="1" applyFont="1" applyFill="1" applyBorder="1" applyAlignment="1" applyProtection="1">
      <alignment horizontal="center"/>
    </xf>
    <xf numFmtId="0" fontId="86" fillId="0" borderId="32" xfId="0" applyFont="1" applyFill="1" applyBorder="1" applyAlignment="1">
      <alignment horizontal="left"/>
    </xf>
    <xf numFmtId="165" fontId="0" fillId="0" borderId="0" xfId="0" applyNumberFormat="1" applyBorder="1"/>
    <xf numFmtId="0" fontId="92" fillId="25" borderId="23"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0" fontId="19" fillId="2" borderId="28" xfId="0" applyFont="1" applyFill="1" applyBorder="1" applyAlignment="1" applyProtection="1">
      <alignment horizontal="center" vertical="center" wrapText="1"/>
    </xf>
    <xf numFmtId="0" fontId="41" fillId="4" borderId="0" xfId="0" applyFont="1" applyFill="1" applyBorder="1" applyAlignment="1" applyProtection="1">
      <alignment horizontal="left" vertical="center" wrapText="1"/>
    </xf>
    <xf numFmtId="0" fontId="84" fillId="0" borderId="0" xfId="0" applyFont="1" applyBorder="1"/>
    <xf numFmtId="0" fontId="86" fillId="0" borderId="0" xfId="0" applyFont="1" applyBorder="1"/>
    <xf numFmtId="0" fontId="87" fillId="0" borderId="0" xfId="0" applyFont="1" applyBorder="1"/>
    <xf numFmtId="0" fontId="85" fillId="0" borderId="0" xfId="0" applyFont="1" applyBorder="1" applyAlignment="1">
      <alignment horizontal="left" indent="1"/>
    </xf>
    <xf numFmtId="0" fontId="109" fillId="0" borderId="0" xfId="0" applyFont="1"/>
    <xf numFmtId="0" fontId="110" fillId="0" borderId="0" xfId="0" applyFont="1"/>
    <xf numFmtId="0" fontId="111" fillId="0" borderId="0" xfId="8" applyFont="1"/>
    <xf numFmtId="0" fontId="112" fillId="0" borderId="0" xfId="8" applyFont="1"/>
    <xf numFmtId="0" fontId="112" fillId="0" borderId="0" xfId="8" applyFont="1" applyAlignment="1">
      <alignment horizontal="center" vertical="center" wrapText="1"/>
    </xf>
    <xf numFmtId="0" fontId="113" fillId="0" borderId="0" xfId="8" applyFont="1"/>
    <xf numFmtId="0" fontId="114" fillId="27" borderId="32" xfId="0" applyFont="1" applyFill="1" applyBorder="1" applyAlignment="1">
      <alignment horizontal="center" vertical="center"/>
    </xf>
    <xf numFmtId="0" fontId="114" fillId="28" borderId="32" xfId="0" applyFont="1" applyFill="1" applyBorder="1" applyAlignment="1">
      <alignment horizontal="center" vertical="center"/>
    </xf>
    <xf numFmtId="9" fontId="0" fillId="0" borderId="0" xfId="0" applyNumberFormat="1"/>
    <xf numFmtId="0" fontId="115" fillId="27" borderId="21" xfId="0" applyFont="1" applyFill="1" applyBorder="1" applyAlignment="1">
      <alignment horizontal="left" vertical="center"/>
    </xf>
    <xf numFmtId="171" fontId="112" fillId="0" borderId="32" xfId="8" applyNumberFormat="1" applyFont="1" applyBorder="1"/>
    <xf numFmtId="0" fontId="115" fillId="27" borderId="32" xfId="0" applyFont="1" applyFill="1" applyBorder="1" applyAlignment="1">
      <alignment horizontal="left" vertical="center"/>
    </xf>
    <xf numFmtId="171" fontId="112" fillId="0" borderId="32" xfId="8" applyNumberFormat="1" applyFont="1" applyBorder="1" applyAlignment="1">
      <alignment horizontal="right"/>
    </xf>
    <xf numFmtId="0" fontId="108" fillId="0" borderId="0" xfId="0" applyFont="1"/>
    <xf numFmtId="0" fontId="0" fillId="0" borderId="32" xfId="0" applyBorder="1" applyAlignment="1">
      <alignment horizontal="right"/>
    </xf>
    <xf numFmtId="0" fontId="116" fillId="27" borderId="24" xfId="0" applyFont="1" applyFill="1" applyBorder="1" applyAlignment="1">
      <alignment horizontal="left"/>
    </xf>
    <xf numFmtId="0" fontId="117" fillId="25" borderId="0" xfId="0" applyFont="1" applyFill="1" applyAlignment="1">
      <alignment horizontal="left" vertical="center"/>
    </xf>
    <xf numFmtId="0" fontId="112" fillId="0" borderId="24" xfId="8" applyFont="1" applyBorder="1" applyAlignment="1">
      <alignment horizontal="left" vertical="center"/>
    </xf>
    <xf numFmtId="0" fontId="112" fillId="0" borderId="33" xfId="8" applyFont="1" applyBorder="1" applyAlignment="1">
      <alignment horizontal="left" vertical="center"/>
    </xf>
    <xf numFmtId="0" fontId="112" fillId="0" borderId="34" xfId="8" applyFont="1" applyBorder="1" applyAlignment="1">
      <alignment horizontal="left" vertical="center"/>
    </xf>
    <xf numFmtId="0" fontId="118" fillId="29" borderId="0" xfId="0" applyFont="1" applyFill="1"/>
    <xf numFmtId="0" fontId="119" fillId="29" borderId="0" xfId="0" applyFont="1" applyFill="1"/>
    <xf numFmtId="0" fontId="120" fillId="29" borderId="0" xfId="0" applyFont="1" applyFill="1"/>
    <xf numFmtId="0" fontId="119" fillId="29" borderId="0" xfId="0" applyFont="1" applyFill="1" applyBorder="1"/>
    <xf numFmtId="0" fontId="121" fillId="29" borderId="0" xfId="0" applyFont="1" applyFill="1" applyBorder="1"/>
    <xf numFmtId="0" fontId="119" fillId="29" borderId="0" xfId="0" applyFont="1" applyFill="1" applyBorder="1" applyAlignment="1">
      <alignment horizontal="left" indent="1"/>
    </xf>
    <xf numFmtId="0" fontId="118" fillId="29" borderId="0" xfId="0" applyFont="1" applyFill="1" applyBorder="1"/>
    <xf numFmtId="0" fontId="49" fillId="4" borderId="0" xfId="0" applyFont="1" applyFill="1" applyBorder="1" applyAlignment="1" applyProtection="1">
      <alignment vertical="top" wrapText="1"/>
    </xf>
    <xf numFmtId="166" fontId="28" fillId="19" borderId="1" xfId="0" applyNumberFormat="1" applyFont="1" applyFill="1" applyBorder="1" applyAlignment="1" applyProtection="1">
      <alignment horizontal="center" vertical="center" wrapText="1"/>
    </xf>
    <xf numFmtId="4" fontId="112" fillId="0" borderId="0" xfId="8" applyNumberFormat="1" applyFont="1"/>
    <xf numFmtId="0" fontId="123" fillId="0" borderId="24" xfId="8" applyFont="1" applyBorder="1" applyAlignment="1">
      <alignment horizontal="left" vertical="center"/>
    </xf>
    <xf numFmtId="0" fontId="116" fillId="0" borderId="33" xfId="0" applyFont="1" applyBorder="1" applyAlignment="1">
      <alignment horizontal="left" vertical="center"/>
    </xf>
    <xf numFmtId="0" fontId="116" fillId="0" borderId="34" xfId="0" applyFont="1" applyBorder="1" applyAlignment="1">
      <alignment horizontal="left" vertical="center"/>
    </xf>
    <xf numFmtId="0" fontId="112" fillId="0" borderId="0" xfId="1" applyFont="1" applyBorder="1" applyAlignment="1" applyProtection="1">
      <alignment horizontal="left" vertical="center"/>
    </xf>
    <xf numFmtId="0" fontId="112" fillId="0" borderId="0" xfId="8" applyFont="1" applyAlignment="1">
      <alignment horizontal="left" indent="2"/>
    </xf>
    <xf numFmtId="0" fontId="123" fillId="30" borderId="0" xfId="8" applyFont="1" applyFill="1"/>
    <xf numFmtId="0" fontId="112" fillId="30" borderId="0" xfId="8" applyFont="1" applyFill="1"/>
    <xf numFmtId="0" fontId="112" fillId="30" borderId="0" xfId="8" applyFont="1" applyFill="1" applyAlignment="1">
      <alignment horizontal="center" vertical="center" wrapText="1"/>
    </xf>
    <xf numFmtId="0" fontId="123" fillId="31" borderId="0" xfId="8" applyFont="1" applyFill="1"/>
    <xf numFmtId="0" fontId="112" fillId="31" borderId="0" xfId="8" applyFont="1" applyFill="1"/>
    <xf numFmtId="0" fontId="112" fillId="31" borderId="0" xfId="8" applyFont="1" applyFill="1" applyAlignment="1">
      <alignment horizontal="center" vertical="center" wrapText="1"/>
    </xf>
    <xf numFmtId="0" fontId="123" fillId="32" borderId="0" xfId="8" applyFont="1" applyFill="1"/>
    <xf numFmtId="0" fontId="112" fillId="32" borderId="0" xfId="8" applyFont="1" applyFill="1"/>
    <xf numFmtId="0" fontId="112" fillId="32" borderId="0" xfId="8" applyFont="1" applyFill="1" applyAlignment="1">
      <alignment horizontal="center" vertical="center" wrapText="1"/>
    </xf>
    <xf numFmtId="0" fontId="115" fillId="27" borderId="32" xfId="0" applyFont="1" applyFill="1" applyBorder="1" applyAlignment="1">
      <alignment horizontal="left" vertical="center" wrapText="1"/>
    </xf>
    <xf numFmtId="0" fontId="115" fillId="33" borderId="32" xfId="0" applyFont="1" applyFill="1" applyBorder="1" applyAlignment="1">
      <alignment horizontal="left" vertical="center" wrapText="1"/>
    </xf>
    <xf numFmtId="0" fontId="114" fillId="28" borderId="21" xfId="0" applyFont="1" applyFill="1" applyBorder="1"/>
    <xf numFmtId="168" fontId="112" fillId="0" borderId="32" xfId="8" applyNumberFormat="1" applyFont="1" applyBorder="1" applyAlignment="1">
      <alignment horizontal="right" vertical="center"/>
    </xf>
    <xf numFmtId="168" fontId="112" fillId="0" borderId="32" xfId="8" applyNumberFormat="1" applyFont="1" applyBorder="1" applyAlignment="1">
      <alignment horizontal="right"/>
    </xf>
    <xf numFmtId="168" fontId="112" fillId="0" borderId="32" xfId="8" applyNumberFormat="1" applyFont="1" applyBorder="1"/>
    <xf numFmtId="168" fontId="125" fillId="0" borderId="32" xfId="8" applyNumberFormat="1" applyFont="1" applyBorder="1"/>
    <xf numFmtId="0" fontId="114" fillId="27" borderId="32" xfId="0" applyFont="1" applyFill="1" applyBorder="1" applyAlignment="1">
      <alignment horizontal="left" vertical="center" wrapText="1"/>
    </xf>
    <xf numFmtId="0" fontId="0" fillId="27" borderId="24" xfId="0" applyFill="1" applyBorder="1" applyAlignment="1">
      <alignment horizontal="center"/>
    </xf>
    <xf numFmtId="0" fontId="123" fillId="0" borderId="35" xfId="8" applyFont="1" applyBorder="1" applyAlignment="1">
      <alignment horizontal="left" vertical="center"/>
    </xf>
    <xf numFmtId="0" fontId="0" fillId="0" borderId="36" xfId="0" applyBorder="1"/>
    <xf numFmtId="0" fontId="116" fillId="0" borderId="37" xfId="0" applyFont="1" applyBorder="1" applyAlignment="1">
      <alignment horizontal="left" vertical="center"/>
    </xf>
    <xf numFmtId="0" fontId="0" fillId="0" borderId="38" xfId="0" applyBorder="1"/>
    <xf numFmtId="0" fontId="116" fillId="0" borderId="39" xfId="0" applyFont="1" applyBorder="1" applyAlignment="1">
      <alignment horizontal="left" vertical="center"/>
    </xf>
    <xf numFmtId="0" fontId="0" fillId="0" borderId="40" xfId="0" applyBorder="1"/>
    <xf numFmtId="0" fontId="126" fillId="31" borderId="0" xfId="8" applyFont="1" applyFill="1"/>
    <xf numFmtId="0" fontId="126" fillId="32" borderId="0" xfId="8" applyFont="1" applyFill="1"/>
    <xf numFmtId="0" fontId="126" fillId="28" borderId="32" xfId="8" applyFont="1" applyFill="1" applyBorder="1" applyAlignment="1">
      <alignment horizontal="left" vertical="center"/>
    </xf>
    <xf numFmtId="0" fontId="126" fillId="28" borderId="32" xfId="8" applyFont="1" applyFill="1" applyBorder="1" applyAlignment="1">
      <alignment horizontal="right" vertical="center"/>
    </xf>
    <xf numFmtId="0" fontId="127" fillId="27" borderId="34" xfId="0" applyFont="1" applyFill="1" applyBorder="1" applyAlignment="1">
      <alignment horizontal="left"/>
    </xf>
    <xf numFmtId="0" fontId="0" fillId="0" borderId="35" xfId="0" applyBorder="1" applyAlignment="1">
      <alignment horizontal="left"/>
    </xf>
    <xf numFmtId="0" fontId="0" fillId="0" borderId="24" xfId="0" applyBorder="1" applyAlignment="1">
      <alignment horizontal="left"/>
    </xf>
    <xf numFmtId="0" fontId="0" fillId="0" borderId="37"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39" xfId="0" applyBorder="1" applyAlignment="1">
      <alignment horizontal="left"/>
    </xf>
    <xf numFmtId="0" fontId="0" fillId="0" borderId="37" xfId="0" applyBorder="1"/>
    <xf numFmtId="0" fontId="0" fillId="0" borderId="34" xfId="0" applyBorder="1"/>
    <xf numFmtId="0" fontId="0" fillId="0" borderId="33" xfId="0" applyBorder="1"/>
    <xf numFmtId="0" fontId="128" fillId="0" borderId="0" xfId="8" applyFont="1"/>
    <xf numFmtId="0" fontId="112" fillId="0" borderId="33" xfId="8" applyFont="1" applyBorder="1"/>
    <xf numFmtId="0" fontId="12" fillId="4" borderId="0" xfId="0" applyFont="1" applyFill="1" applyBorder="1" applyAlignment="1" applyProtection="1">
      <alignment vertical="center" wrapText="1"/>
    </xf>
    <xf numFmtId="0" fontId="130" fillId="4" borderId="0" xfId="0" applyFont="1" applyFill="1" applyBorder="1" applyAlignment="1" applyProtection="1">
      <alignment horizontal="left" vertical="center" indent="15"/>
    </xf>
    <xf numFmtId="11" fontId="28" fillId="19" borderId="0" xfId="0" applyNumberFormat="1" applyFont="1" applyFill="1" applyBorder="1" applyAlignment="1" applyProtection="1">
      <alignment horizontal="right" vertical="center" wrapText="1"/>
    </xf>
    <xf numFmtId="166" fontId="28" fillId="19" borderId="0" xfId="0" applyNumberFormat="1" applyFont="1" applyFill="1" applyBorder="1" applyAlignment="1" applyProtection="1">
      <alignment horizontal="right" vertical="center" wrapText="1"/>
    </xf>
    <xf numFmtId="166" fontId="28" fillId="19" borderId="0" xfId="0" applyNumberFormat="1" applyFont="1" applyFill="1" applyBorder="1" applyAlignment="1" applyProtection="1">
      <alignment horizontal="right" vertical="center" wrapText="1"/>
      <protection locked="0"/>
    </xf>
    <xf numFmtId="4" fontId="28" fillId="19" borderId="0" xfId="0" applyNumberFormat="1" applyFont="1" applyFill="1" applyBorder="1" applyAlignment="1" applyProtection="1">
      <alignment horizontal="right" vertical="center"/>
    </xf>
    <xf numFmtId="0" fontId="28" fillId="19" borderId="0" xfId="0" applyFont="1" applyFill="1" applyBorder="1" applyAlignment="1" applyProtection="1">
      <alignment horizontal="right"/>
    </xf>
    <xf numFmtId="0" fontId="19" fillId="26" borderId="0" xfId="0" applyFont="1" applyFill="1" applyBorder="1" applyAlignment="1" applyProtection="1">
      <alignment vertical="center" wrapText="1"/>
    </xf>
    <xf numFmtId="0" fontId="19" fillId="19" borderId="0" xfId="0" applyFont="1" applyFill="1" applyBorder="1" applyAlignment="1" applyProtection="1">
      <alignment horizontal="center" vertical="center" wrapText="1"/>
    </xf>
    <xf numFmtId="0" fontId="48" fillId="19" borderId="0" xfId="0" applyFont="1" applyFill="1" applyBorder="1" applyAlignment="1" applyProtection="1">
      <alignment horizontal="center" vertical="center" wrapText="1"/>
    </xf>
    <xf numFmtId="0" fontId="51" fillId="19" borderId="0" xfId="0" applyFont="1" applyFill="1" applyBorder="1" applyAlignment="1" applyProtection="1">
      <alignment horizontal="right"/>
    </xf>
    <xf numFmtId="4" fontId="48" fillId="34" borderId="0" xfId="0" applyNumberFormat="1" applyFont="1" applyFill="1" applyBorder="1" applyAlignment="1" applyProtection="1">
      <alignment horizontal="right"/>
    </xf>
    <xf numFmtId="0" fontId="21" fillId="2" borderId="1" xfId="0" applyFont="1" applyFill="1" applyBorder="1" applyAlignment="1" applyProtection="1">
      <alignment horizontal="center" vertical="center" wrapText="1"/>
    </xf>
    <xf numFmtId="0" fontId="25" fillId="4" borderId="0" xfId="0" applyFont="1" applyFill="1" applyBorder="1" applyAlignment="1" applyProtection="1">
      <alignment vertical="center" wrapText="1"/>
    </xf>
    <xf numFmtId="0" fontId="19" fillId="2" borderId="4"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65" fillId="4" borderId="0" xfId="0" applyFont="1" applyFill="1" applyBorder="1" applyAlignment="1" applyProtection="1">
      <alignment horizontal="left" vertical="center" wrapText="1"/>
    </xf>
    <xf numFmtId="0" fontId="136" fillId="0" borderId="0" xfId="0" applyFont="1"/>
    <xf numFmtId="9" fontId="136" fillId="0" borderId="0" xfId="0" applyNumberFormat="1" applyFont="1"/>
    <xf numFmtId="0" fontId="123" fillId="27" borderId="32" xfId="8" applyFont="1" applyFill="1" applyBorder="1" applyAlignment="1">
      <alignment horizontal="left" vertical="center"/>
    </xf>
    <xf numFmtId="0" fontId="1" fillId="28" borderId="32" xfId="0" applyFont="1" applyFill="1" applyBorder="1" applyAlignment="1">
      <alignment horizontal="left" vertical="center"/>
    </xf>
    <xf numFmtId="2" fontId="0" fillId="0" borderId="32" xfId="0" applyNumberFormat="1" applyBorder="1"/>
    <xf numFmtId="0" fontId="116" fillId="27" borderId="32" xfId="0" applyFont="1" applyFill="1" applyBorder="1" applyAlignment="1">
      <alignment horizontal="left" vertical="center"/>
    </xf>
    <xf numFmtId="0" fontId="125" fillId="0" borderId="0" xfId="8" applyFont="1"/>
    <xf numFmtId="0" fontId="123" fillId="27" borderId="24" xfId="8" applyFont="1" applyFill="1" applyBorder="1" applyAlignment="1">
      <alignment horizontal="left" vertical="center"/>
    </xf>
    <xf numFmtId="0" fontId="112" fillId="27" borderId="32" xfId="8" applyFont="1" applyFill="1" applyBorder="1" applyAlignment="1">
      <alignment horizontal="center" vertical="center"/>
    </xf>
    <xf numFmtId="0" fontId="123" fillId="27" borderId="35" xfId="8" applyFont="1" applyFill="1" applyBorder="1" applyAlignment="1">
      <alignment horizontal="left" vertical="center"/>
    </xf>
    <xf numFmtId="0" fontId="116" fillId="27" borderId="24" xfId="0" applyFont="1" applyFill="1" applyBorder="1" applyAlignment="1">
      <alignment horizontal="left" vertical="center"/>
    </xf>
    <xf numFmtId="0" fontId="137" fillId="0" borderId="0" xfId="8" applyFont="1"/>
    <xf numFmtId="0" fontId="0" fillId="0" borderId="24" xfId="0" applyBorder="1"/>
    <xf numFmtId="0" fontId="125" fillId="0" borderId="0" xfId="13" applyFont="1"/>
    <xf numFmtId="0" fontId="138" fillId="0" borderId="0" xfId="13" applyFont="1"/>
    <xf numFmtId="0" fontId="139" fillId="0" borderId="0" xfId="13" applyFont="1"/>
    <xf numFmtId="0" fontId="125" fillId="0" borderId="0" xfId="13" applyFont="1" applyAlignment="1">
      <alignment horizontal="center" vertical="center" wrapText="1"/>
    </xf>
    <xf numFmtId="0" fontId="125" fillId="35" borderId="0" xfId="13" applyFont="1" applyFill="1"/>
    <xf numFmtId="0" fontId="125" fillId="35" borderId="0" xfId="13" applyFont="1" applyFill="1" applyAlignment="1">
      <alignment horizontal="center" vertical="center" wrapText="1"/>
    </xf>
    <xf numFmtId="0" fontId="125" fillId="31" borderId="0" xfId="13" applyFont="1" applyFill="1"/>
    <xf numFmtId="0" fontId="125" fillId="31" borderId="0" xfId="13" applyFont="1" applyFill="1" applyAlignment="1">
      <alignment horizontal="center" vertical="center" wrapText="1"/>
    </xf>
    <xf numFmtId="0" fontId="125" fillId="36" borderId="0" xfId="13" applyFont="1" applyFill="1"/>
    <xf numFmtId="0" fontId="125" fillId="36" borderId="0" xfId="13" applyFont="1" applyFill="1" applyAlignment="1">
      <alignment horizontal="center" vertical="center" wrapText="1"/>
    </xf>
    <xf numFmtId="9" fontId="140" fillId="0" borderId="0" xfId="0" applyNumberFormat="1" applyFont="1"/>
    <xf numFmtId="168" fontId="115" fillId="0" borderId="0" xfId="13" applyNumberFormat="1" applyFont="1"/>
    <xf numFmtId="9" fontId="141" fillId="0" borderId="0" xfId="0" applyNumberFormat="1" applyFont="1"/>
    <xf numFmtId="0" fontId="123" fillId="0" borderId="0" xfId="0" applyFont="1" applyAlignment="1">
      <alignment horizontal="left" vertical="center" indent="1"/>
    </xf>
    <xf numFmtId="9" fontId="114" fillId="0" borderId="0" xfId="0" applyNumberFormat="1" applyFont="1"/>
    <xf numFmtId="0" fontId="112" fillId="0" borderId="0" xfId="13" applyFont="1"/>
    <xf numFmtId="0" fontId="113" fillId="0" borderId="0" xfId="13" applyFont="1"/>
    <xf numFmtId="9" fontId="114" fillId="27" borderId="24" xfId="0" applyNumberFormat="1" applyFont="1" applyFill="1" applyBorder="1"/>
    <xf numFmtId="168" fontId="115" fillId="0" borderId="32" xfId="13" applyNumberFormat="1" applyFont="1" applyBorder="1"/>
    <xf numFmtId="9" fontId="114" fillId="27" borderId="32" xfId="0" applyNumberFormat="1" applyFont="1" applyFill="1" applyBorder="1"/>
    <xf numFmtId="9" fontId="142" fillId="0" borderId="0" xfId="0" applyNumberFormat="1" applyFont="1"/>
    <xf numFmtId="168" fontId="112" fillId="0" borderId="0" xfId="13" applyNumberFormat="1" applyFont="1" applyAlignment="1">
      <alignment horizontal="right"/>
    </xf>
    <xf numFmtId="168" fontId="112" fillId="0" borderId="0" xfId="13" applyNumberFormat="1" applyFont="1"/>
    <xf numFmtId="0" fontId="123" fillId="27" borderId="24" xfId="13" applyFont="1" applyFill="1" applyBorder="1" applyAlignment="1">
      <alignment horizontal="left" vertical="center"/>
    </xf>
    <xf numFmtId="0" fontId="112" fillId="27" borderId="32" xfId="13" applyFont="1" applyFill="1" applyBorder="1" applyAlignment="1">
      <alignment horizontal="center" vertical="center"/>
    </xf>
    <xf numFmtId="0" fontId="0" fillId="0" borderId="0" xfId="0" applyAlignment="1">
      <alignment horizontal="left"/>
    </xf>
    <xf numFmtId="0" fontId="126" fillId="31" borderId="0" xfId="13" applyFont="1" applyFill="1"/>
    <xf numFmtId="0" fontId="126" fillId="32" borderId="0" xfId="13" applyFont="1" applyFill="1"/>
    <xf numFmtId="0" fontId="126" fillId="28" borderId="32" xfId="13" applyFont="1" applyFill="1" applyBorder="1" applyAlignment="1">
      <alignment horizontal="left" vertical="center"/>
    </xf>
    <xf numFmtId="0" fontId="126" fillId="28" borderId="32" xfId="13" applyFont="1" applyFill="1" applyBorder="1" applyAlignment="1">
      <alignment horizontal="right" vertical="center"/>
    </xf>
    <xf numFmtId="0" fontId="112" fillId="0" borderId="33" xfId="13" applyFont="1" applyBorder="1"/>
    <xf numFmtId="0" fontId="137" fillId="0" borderId="0" xfId="13" applyFont="1"/>
    <xf numFmtId="0" fontId="128" fillId="0" borderId="0" xfId="13" applyFont="1"/>
    <xf numFmtId="0" fontId="92" fillId="14" borderId="32" xfId="0" applyFont="1" applyFill="1" applyBorder="1" applyAlignment="1" applyProtection="1">
      <alignment horizontal="center" vertical="center" wrapText="1"/>
    </xf>
    <xf numFmtId="0" fontId="51" fillId="0" borderId="41" xfId="0" applyFont="1" applyBorder="1" applyAlignment="1" applyProtection="1">
      <alignment horizontal="left" vertical="top" wrapText="1"/>
    </xf>
    <xf numFmtId="0" fontId="49" fillId="4" borderId="31" xfId="0" applyFont="1" applyFill="1" applyBorder="1" applyAlignment="1" applyProtection="1">
      <alignment vertical="top" wrapText="1"/>
    </xf>
    <xf numFmtId="0" fontId="33" fillId="19" borderId="0" xfId="0" applyFont="1" applyFill="1" applyBorder="1" applyProtection="1"/>
    <xf numFmtId="0" fontId="7" fillId="19" borderId="0" xfId="0" applyFont="1" applyFill="1" applyBorder="1" applyProtection="1"/>
    <xf numFmtId="0" fontId="5" fillId="0" borderId="0" xfId="0" applyFont="1" applyBorder="1"/>
    <xf numFmtId="4" fontId="0" fillId="0" borderId="0" xfId="0" applyNumberFormat="1" applyBorder="1" applyAlignment="1">
      <alignment horizontal="right"/>
    </xf>
    <xf numFmtId="0" fontId="90" fillId="0" borderId="0" xfId="0" applyFont="1" applyFill="1" applyBorder="1" applyAlignment="1" applyProtection="1">
      <alignment horizontal="left" vertical="center" wrapText="1"/>
    </xf>
    <xf numFmtId="3" fontId="4" fillId="0" borderId="0" xfId="0" applyNumberFormat="1" applyFont="1" applyBorder="1" applyAlignment="1" applyProtection="1">
      <alignment horizontal="right"/>
    </xf>
    <xf numFmtId="0" fontId="90" fillId="14" borderId="32" xfId="0" applyFont="1" applyFill="1" applyBorder="1" applyAlignment="1" applyProtection="1">
      <alignment horizontal="center" vertical="center" wrapText="1"/>
    </xf>
    <xf numFmtId="3" fontId="5" fillId="0" borderId="32" xfId="0" applyNumberFormat="1" applyFont="1" applyBorder="1"/>
    <xf numFmtId="0" fontId="5" fillId="0" borderId="32" xfId="0" applyFont="1" applyBorder="1"/>
    <xf numFmtId="0" fontId="0" fillId="0" borderId="0" xfId="0" applyAlignment="1">
      <alignment horizontal="right"/>
    </xf>
    <xf numFmtId="0" fontId="115" fillId="27" borderId="32" xfId="0" applyFont="1" applyFill="1" applyBorder="1" applyAlignment="1">
      <alignment horizontal="center" vertical="center" wrapText="1"/>
    </xf>
    <xf numFmtId="0" fontId="0" fillId="0" borderId="32" xfId="0" applyBorder="1" applyAlignment="1">
      <alignment vertical="center" wrapText="1"/>
    </xf>
    <xf numFmtId="3" fontId="0" fillId="0" borderId="32" xfId="0" applyNumberFormat="1" applyBorder="1" applyAlignment="1">
      <alignment vertical="center" wrapText="1"/>
    </xf>
    <xf numFmtId="0" fontId="114" fillId="0" borderId="0" xfId="0" applyFont="1"/>
    <xf numFmtId="3" fontId="0" fillId="0" borderId="0" xfId="0" applyNumberFormat="1" applyAlignment="1">
      <alignment horizontal="right"/>
    </xf>
    <xf numFmtId="0" fontId="112" fillId="33" borderId="21" xfId="0" applyFont="1" applyFill="1" applyBorder="1" applyAlignment="1">
      <alignment horizontal="center" vertical="center" wrapText="1"/>
    </xf>
    <xf numFmtId="0" fontId="137" fillId="33" borderId="25" xfId="0" applyFont="1" applyFill="1" applyBorder="1" applyAlignment="1">
      <alignment horizontal="center" vertical="center" wrapText="1"/>
    </xf>
    <xf numFmtId="0" fontId="112" fillId="33" borderId="32" xfId="0" applyFont="1" applyFill="1" applyBorder="1" applyAlignment="1">
      <alignment horizontal="center" vertical="center" wrapText="1"/>
    </xf>
    <xf numFmtId="0" fontId="112" fillId="0" borderId="32" xfId="0" applyFont="1" applyBorder="1" applyAlignment="1">
      <alignment vertical="center"/>
    </xf>
    <xf numFmtId="0" fontId="112" fillId="0" borderId="32" xfId="0" applyFont="1" applyBorder="1" applyAlignment="1">
      <alignment horizontal="right" vertical="center"/>
    </xf>
    <xf numFmtId="0" fontId="112" fillId="0" borderId="0" xfId="0" applyFont="1" applyFill="1" applyBorder="1" applyAlignment="1">
      <alignment horizontal="center" vertical="center" wrapText="1"/>
    </xf>
    <xf numFmtId="0" fontId="137" fillId="0" borderId="0" xfId="0" applyFont="1" applyFill="1" applyBorder="1" applyAlignment="1">
      <alignment horizontal="center" vertical="center" wrapText="1"/>
    </xf>
    <xf numFmtId="0" fontId="28" fillId="24" borderId="1" xfId="0" applyFont="1" applyFill="1" applyBorder="1" applyAlignment="1" applyProtection="1">
      <alignment horizontal="center" vertical="center" wrapText="1"/>
    </xf>
    <xf numFmtId="0" fontId="118" fillId="0" borderId="0" xfId="0" applyFont="1" applyFill="1"/>
    <xf numFmtId="0" fontId="119" fillId="0" borderId="0" xfId="0" applyFont="1" applyFill="1"/>
    <xf numFmtId="0" fontId="120" fillId="0" borderId="0" xfId="0" applyFont="1" applyFill="1"/>
    <xf numFmtId="0" fontId="119" fillId="0" borderId="0" xfId="0" applyFont="1" applyFill="1" applyBorder="1"/>
    <xf numFmtId="0" fontId="121" fillId="0" borderId="0" xfId="0" applyFont="1" applyFill="1" applyBorder="1"/>
    <xf numFmtId="0" fontId="119" fillId="0" borderId="0" xfId="0" applyFont="1" applyFill="1" applyBorder="1" applyAlignment="1">
      <alignment horizontal="left" indent="1"/>
    </xf>
    <xf numFmtId="0" fontId="144" fillId="29" borderId="0" xfId="0" applyFont="1" applyFill="1"/>
    <xf numFmtId="0" fontId="21" fillId="2" borderId="1" xfId="0"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wrapText="1"/>
    </xf>
    <xf numFmtId="0" fontId="23" fillId="4" borderId="0" xfId="1" applyFont="1" applyFill="1" applyBorder="1" applyAlignment="1" applyProtection="1">
      <alignment horizontal="left" vertical="center"/>
    </xf>
    <xf numFmtId="0" fontId="65" fillId="4" borderId="0" xfId="0" applyFont="1" applyFill="1" applyBorder="1" applyAlignment="1" applyProtection="1">
      <alignment horizontal="left" vertical="center" wrapText="1"/>
    </xf>
    <xf numFmtId="0" fontId="70" fillId="4" borderId="0" xfId="0" applyFont="1" applyFill="1" applyBorder="1" applyAlignment="1" applyProtection="1">
      <alignment horizontal="left" vertical="top" wrapText="1" indent="1"/>
    </xf>
    <xf numFmtId="0" fontId="12" fillId="4" borderId="0" xfId="0" applyFont="1" applyFill="1" applyBorder="1" applyAlignment="1" applyProtection="1">
      <alignment vertical="top" wrapText="1"/>
    </xf>
    <xf numFmtId="0" fontId="12" fillId="4" borderId="0" xfId="0" applyFont="1" applyFill="1" applyBorder="1" applyAlignment="1" applyProtection="1">
      <alignment horizontal="left" vertical="top" wrapText="1"/>
    </xf>
    <xf numFmtId="49" fontId="12" fillId="4" borderId="0" xfId="0" applyNumberFormat="1" applyFont="1" applyFill="1" applyBorder="1" applyAlignment="1" applyProtection="1">
      <alignment horizontal="left" vertical="center" wrapText="1"/>
    </xf>
    <xf numFmtId="0" fontId="19" fillId="26" borderId="1" xfId="0" applyFont="1" applyFill="1" applyBorder="1" applyAlignment="1" applyProtection="1">
      <alignment horizontal="center" vertical="center" wrapText="1"/>
    </xf>
    <xf numFmtId="0" fontId="19" fillId="26" borderId="4" xfId="0" applyFont="1" applyFill="1" applyBorder="1" applyAlignment="1" applyProtection="1">
      <alignment horizontal="center" vertical="center" wrapText="1"/>
    </xf>
    <xf numFmtId="0" fontId="62" fillId="4" borderId="1" xfId="0" applyFont="1" applyFill="1" applyBorder="1" applyAlignment="1" applyProtection="1">
      <alignment horizontal="center" vertical="center" wrapText="1"/>
    </xf>
    <xf numFmtId="0" fontId="62" fillId="4" borderId="1" xfId="0" applyFont="1" applyFill="1" applyBorder="1" applyAlignment="1" applyProtection="1">
      <alignment horizontal="center"/>
    </xf>
    <xf numFmtId="0" fontId="48" fillId="26" borderId="1" xfId="0" applyFont="1" applyFill="1" applyBorder="1" applyAlignment="1" applyProtection="1">
      <alignment horizontal="center" vertical="center" wrapText="1"/>
    </xf>
    <xf numFmtId="0" fontId="102" fillId="4" borderId="0" xfId="0" applyFont="1" applyFill="1" applyBorder="1" applyAlignment="1" applyProtection="1">
      <alignment horizontal="center"/>
    </xf>
    <xf numFmtId="0" fontId="62" fillId="11" borderId="1" xfId="0" applyFont="1" applyFill="1" applyBorder="1" applyAlignment="1" applyProtection="1">
      <alignment horizontal="center" vertical="center" wrapText="1"/>
    </xf>
    <xf numFmtId="0" fontId="62" fillId="11" borderId="1" xfId="0" applyFont="1" applyFill="1" applyBorder="1" applyAlignment="1" applyProtection="1">
      <alignment horizontal="center" vertical="center" wrapText="1"/>
    </xf>
    <xf numFmtId="4" fontId="101" fillId="4" borderId="3" xfId="0" applyNumberFormat="1" applyFont="1" applyFill="1" applyBorder="1" applyAlignment="1" applyProtection="1">
      <alignment horizontal="center" vertical="center" wrapText="1"/>
    </xf>
    <xf numFmtId="4" fontId="22" fillId="11" borderId="5" xfId="0" applyNumberFormat="1" applyFont="1" applyFill="1" applyBorder="1" applyAlignment="1" applyProtection="1">
      <alignment horizontal="center" vertical="center" wrapText="1"/>
    </xf>
    <xf numFmtId="0" fontId="48" fillId="11" borderId="16" xfId="0" applyFont="1" applyFill="1" applyBorder="1" applyAlignment="1" applyProtection="1">
      <alignment horizontal="left" vertical="center"/>
    </xf>
    <xf numFmtId="4" fontId="22" fillId="4" borderId="3"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170" fontId="0" fillId="0" borderId="32" xfId="0" applyNumberFormat="1" applyBorder="1"/>
    <xf numFmtId="4" fontId="0" fillId="0" borderId="32" xfId="0" applyNumberFormat="1" applyBorder="1"/>
    <xf numFmtId="165" fontId="101" fillId="4" borderId="3" xfId="0" applyNumberFormat="1" applyFont="1" applyFill="1" applyBorder="1" applyAlignment="1" applyProtection="1">
      <alignment horizontal="center" vertical="center" wrapText="1"/>
    </xf>
    <xf numFmtId="168" fontId="60" fillId="4" borderId="0" xfId="0" applyNumberFormat="1" applyFont="1" applyFill="1" applyBorder="1" applyAlignment="1" applyProtection="1">
      <alignment horizontal="right" vertical="center" wrapText="1"/>
    </xf>
    <xf numFmtId="4" fontId="101" fillId="4" borderId="3" xfId="0" applyNumberFormat="1" applyFont="1" applyFill="1" applyBorder="1" applyAlignment="1" applyProtection="1">
      <alignment horizontal="right" vertical="center" wrapText="1"/>
    </xf>
    <xf numFmtId="4" fontId="51" fillId="4" borderId="0" xfId="0" applyNumberFormat="1" applyFont="1" applyFill="1" applyBorder="1" applyProtection="1"/>
    <xf numFmtId="4" fontId="62" fillId="4" borderId="3" xfId="0" applyNumberFormat="1" applyFont="1" applyFill="1" applyBorder="1" applyAlignment="1" applyProtection="1">
      <alignment horizontal="center" vertical="center" wrapText="1"/>
    </xf>
    <xf numFmtId="4" fontId="62" fillId="4" borderId="3" xfId="0" applyNumberFormat="1" applyFont="1" applyFill="1" applyBorder="1" applyAlignment="1" applyProtection="1">
      <alignment horizontal="right" vertical="center" wrapText="1"/>
    </xf>
    <xf numFmtId="4" fontId="22" fillId="11" borderId="1" xfId="0" applyNumberFormat="1" applyFont="1" applyFill="1" applyBorder="1" applyAlignment="1" applyProtection="1">
      <alignment horizontal="right" vertical="center" wrapText="1"/>
    </xf>
    <xf numFmtId="4" fontId="0" fillId="0" borderId="23" xfId="0" applyNumberFormat="1" applyFill="1" applyBorder="1"/>
    <xf numFmtId="0" fontId="0" fillId="0" borderId="0" xfId="0" applyFill="1"/>
    <xf numFmtId="0" fontId="0" fillId="0" borderId="23" xfId="0" applyFill="1" applyBorder="1"/>
    <xf numFmtId="4" fontId="56" fillId="0" borderId="23" xfId="0" applyNumberFormat="1" applyFont="1" applyFill="1" applyBorder="1"/>
    <xf numFmtId="4" fontId="56" fillId="0" borderId="0" xfId="0" applyNumberFormat="1" applyFont="1" applyFill="1"/>
    <xf numFmtId="4" fontId="56" fillId="4" borderId="0" xfId="0" applyNumberFormat="1" applyFont="1" applyFill="1" applyBorder="1" applyProtection="1"/>
    <xf numFmtId="4" fontId="28" fillId="4" borderId="0" xfId="0" applyNumberFormat="1" applyFont="1" applyFill="1" applyBorder="1" applyAlignment="1" applyProtection="1">
      <alignment horizontal="right"/>
    </xf>
    <xf numFmtId="0" fontId="0" fillId="0" borderId="0" xfId="0" applyFill="1" applyBorder="1" applyAlignment="1"/>
    <xf numFmtId="165" fontId="33" fillId="11" borderId="1" xfId="0" applyNumberFormat="1" applyFont="1" applyFill="1" applyBorder="1" applyAlignment="1" applyProtection="1">
      <alignment horizontal="center" vertical="center"/>
      <protection locked="0"/>
    </xf>
    <xf numFmtId="0" fontId="59" fillId="18" borderId="1" xfId="0" applyNumberFormat="1" applyFont="1" applyFill="1" applyBorder="1" applyAlignment="1" applyProtection="1">
      <alignment horizontal="center" vertical="center"/>
      <protection locked="0"/>
    </xf>
    <xf numFmtId="0" fontId="98" fillId="4" borderId="0" xfId="0" applyFont="1" applyFill="1" applyAlignment="1">
      <alignment horizontal="left"/>
    </xf>
    <xf numFmtId="4" fontId="22" fillId="4" borderId="3" xfId="0" applyNumberFormat="1" applyFont="1" applyFill="1" applyBorder="1" applyAlignment="1" applyProtection="1">
      <alignment horizontal="right" vertical="center" wrapText="1"/>
    </xf>
    <xf numFmtId="0" fontId="60" fillId="4" borderId="0" xfId="0" applyFont="1" applyFill="1" applyBorder="1" applyAlignment="1" applyProtection="1">
      <alignment horizontal="right" vertical="center" wrapText="1"/>
    </xf>
    <xf numFmtId="4" fontId="145" fillId="37" borderId="3" xfId="0" applyNumberFormat="1" applyFont="1" applyFill="1" applyBorder="1" applyAlignment="1" applyProtection="1">
      <alignment horizontal="right" vertical="center" wrapText="1"/>
    </xf>
    <xf numFmtId="0" fontId="126" fillId="28" borderId="25" xfId="8" applyFont="1" applyFill="1" applyBorder="1" applyAlignment="1">
      <alignment horizontal="left" vertical="center"/>
    </xf>
    <xf numFmtId="0" fontId="126" fillId="28" borderId="25" xfId="8" applyFont="1" applyFill="1" applyBorder="1" applyAlignment="1">
      <alignment horizontal="right" vertical="center"/>
    </xf>
    <xf numFmtId="0" fontId="127" fillId="27" borderId="40" xfId="0" applyFont="1" applyFill="1" applyBorder="1" applyAlignment="1">
      <alignment horizontal="left"/>
    </xf>
    <xf numFmtId="0" fontId="0" fillId="0" borderId="51" xfId="0" applyBorder="1" applyAlignment="1">
      <alignment horizontal="left"/>
    </xf>
    <xf numFmtId="0" fontId="0" fillId="0" borderId="0" xfId="0" applyBorder="1" applyAlignment="1">
      <alignment horizontal="left"/>
    </xf>
    <xf numFmtId="0" fontId="126" fillId="28" borderId="25" xfId="13" applyFont="1" applyFill="1" applyBorder="1" applyAlignment="1">
      <alignment horizontal="left" vertical="center"/>
    </xf>
    <xf numFmtId="0" fontId="126" fillId="28" borderId="25" xfId="13" applyFont="1" applyFill="1" applyBorder="1" applyAlignment="1">
      <alignment horizontal="right" vertical="center"/>
    </xf>
    <xf numFmtId="0" fontId="33" fillId="11" borderId="1" xfId="0" applyNumberFormat="1" applyFont="1" applyFill="1" applyBorder="1" applyAlignment="1" applyProtection="1">
      <alignment horizontal="left" vertical="center"/>
      <protection locked="0"/>
    </xf>
    <xf numFmtId="171" fontId="33" fillId="18" borderId="1" xfId="0" applyNumberFormat="1" applyFont="1" applyFill="1" applyBorder="1" applyAlignment="1" applyProtection="1">
      <alignment horizontal="right" vertical="center"/>
      <protection locked="0"/>
    </xf>
    <xf numFmtId="171" fontId="28" fillId="4" borderId="1" xfId="0" applyNumberFormat="1" applyFont="1" applyFill="1" applyBorder="1" applyAlignment="1" applyProtection="1">
      <alignment horizontal="right" vertical="center" wrapText="1"/>
    </xf>
    <xf numFmtId="4" fontId="28" fillId="18" borderId="1" xfId="0" applyNumberFormat="1" applyFont="1" applyFill="1" applyBorder="1" applyAlignment="1" applyProtection="1">
      <alignment vertical="center" wrapText="1"/>
      <protection locked="0"/>
    </xf>
    <xf numFmtId="0" fontId="151" fillId="4" borderId="0" xfId="0" applyFont="1" applyFill="1" applyBorder="1" applyAlignment="1" applyProtection="1">
      <alignment horizontal="left" vertical="top" wrapText="1"/>
    </xf>
    <xf numFmtId="0" fontId="7" fillId="4" borderId="35" xfId="0" applyFont="1" applyFill="1" applyBorder="1" applyAlignment="1" applyProtection="1">
      <alignment horizontal="left" vertical="top" wrapText="1"/>
    </xf>
    <xf numFmtId="0" fontId="7" fillId="4" borderId="51" xfId="0" applyFont="1" applyFill="1" applyBorder="1" applyAlignment="1" applyProtection="1">
      <alignment horizontal="left" vertical="top" wrapText="1"/>
    </xf>
    <xf numFmtId="0" fontId="7" fillId="4" borderId="36" xfId="0" applyFont="1" applyFill="1" applyBorder="1" applyAlignment="1" applyProtection="1">
      <alignment horizontal="left" vertical="top" wrapText="1"/>
    </xf>
    <xf numFmtId="0" fontId="7" fillId="4" borderId="37" xfId="0" applyFont="1" applyFill="1" applyBorder="1" applyAlignment="1" applyProtection="1">
      <alignment horizontal="left" vertical="top" wrapText="1"/>
    </xf>
    <xf numFmtId="0" fontId="7" fillId="4" borderId="0" xfId="0" applyFont="1" applyFill="1" applyBorder="1" applyAlignment="1" applyProtection="1">
      <alignment horizontal="left" vertical="top" wrapText="1"/>
    </xf>
    <xf numFmtId="0" fontId="7" fillId="4" borderId="38" xfId="0" applyFont="1" applyFill="1" applyBorder="1" applyAlignment="1" applyProtection="1">
      <alignment horizontal="left" vertical="top" wrapText="1"/>
    </xf>
    <xf numFmtId="0" fontId="7" fillId="4" borderId="39" xfId="0" applyFont="1" applyFill="1" applyBorder="1" applyAlignment="1" applyProtection="1">
      <alignment horizontal="left" vertical="top" wrapText="1"/>
    </xf>
    <xf numFmtId="0" fontId="7" fillId="4" borderId="52" xfId="0" applyFont="1" applyFill="1" applyBorder="1" applyAlignment="1" applyProtection="1">
      <alignment horizontal="left" vertical="top" wrapText="1"/>
    </xf>
    <xf numFmtId="0" fontId="7" fillId="4" borderId="40" xfId="0" applyFont="1" applyFill="1" applyBorder="1" applyAlignment="1" applyProtection="1">
      <alignment horizontal="left" vertical="top" wrapText="1"/>
    </xf>
    <xf numFmtId="0" fontId="8" fillId="5" borderId="0" xfId="0" applyFont="1" applyFill="1" applyBorder="1" applyAlignment="1" applyProtection="1">
      <alignment horizontal="center" vertical="center" wrapText="1"/>
    </xf>
    <xf numFmtId="0" fontId="9" fillId="4" borderId="0" xfId="0" applyFont="1" applyFill="1" applyBorder="1" applyAlignment="1" applyProtection="1">
      <alignment horizontal="center" vertical="center" wrapText="1"/>
    </xf>
    <xf numFmtId="0" fontId="11" fillId="5" borderId="0" xfId="0" applyFont="1" applyFill="1" applyBorder="1" applyAlignment="1" applyProtection="1">
      <alignment horizontal="center" vertical="center"/>
    </xf>
    <xf numFmtId="0" fontId="14" fillId="4" borderId="0" xfId="0" applyFont="1" applyFill="1" applyBorder="1" applyAlignment="1" applyProtection="1">
      <alignment horizontal="center"/>
    </xf>
    <xf numFmtId="0" fontId="14" fillId="6" borderId="0" xfId="1" applyFont="1" applyFill="1" applyBorder="1" applyAlignment="1" applyProtection="1">
      <alignment horizontal="left"/>
    </xf>
    <xf numFmtId="0" fontId="151" fillId="4" borderId="0" xfId="0" applyFont="1" applyFill="1" applyAlignment="1">
      <alignment horizontal="left" wrapText="1"/>
    </xf>
    <xf numFmtId="0" fontId="98" fillId="4" borderId="0" xfId="0" applyFont="1" applyFill="1" applyAlignment="1">
      <alignment horizontal="left" wrapText="1"/>
    </xf>
    <xf numFmtId="0" fontId="151" fillId="4" borderId="0" xfId="0" applyFont="1" applyFill="1" applyAlignment="1">
      <alignment horizontal="left"/>
    </xf>
    <xf numFmtId="0" fontId="11" fillId="7" borderId="2" xfId="0" applyFont="1" applyFill="1" applyBorder="1" applyAlignment="1" applyProtection="1">
      <alignment horizontal="left" vertical="center"/>
    </xf>
    <xf numFmtId="0" fontId="11" fillId="7" borderId="0" xfId="0" applyFont="1" applyFill="1" applyBorder="1" applyAlignment="1" applyProtection="1">
      <alignment horizontal="left" vertical="center"/>
    </xf>
    <xf numFmtId="0" fontId="48" fillId="4" borderId="0" xfId="0" applyFont="1" applyFill="1" applyBorder="1" applyAlignment="1" applyProtection="1">
      <alignment horizontal="center" vertical="center"/>
      <protection locked="0"/>
    </xf>
    <xf numFmtId="0" fontId="25" fillId="4" borderId="0" xfId="0" applyFont="1" applyFill="1" applyBorder="1" applyAlignment="1" applyProtection="1">
      <alignment horizontal="left" vertical="center" wrapText="1"/>
    </xf>
    <xf numFmtId="0" fontId="21" fillId="9" borderId="5" xfId="0" applyFont="1" applyFill="1" applyBorder="1" applyAlignment="1" applyProtection="1">
      <alignment horizontal="center" vertical="center" wrapText="1"/>
    </xf>
    <xf numFmtId="0" fontId="21" fillId="9" borderId="3" xfId="0" applyFont="1" applyFill="1" applyBorder="1" applyAlignment="1" applyProtection="1">
      <alignment horizontal="center" vertical="center" wrapText="1"/>
    </xf>
    <xf numFmtId="0" fontId="48" fillId="4" borderId="31" xfId="0" applyFont="1" applyFill="1" applyBorder="1" applyAlignment="1" applyProtection="1">
      <alignment horizontal="center" vertical="center"/>
      <protection locked="0"/>
    </xf>
    <xf numFmtId="0" fontId="21" fillId="9" borderId="1" xfId="0" applyFont="1" applyFill="1" applyBorder="1" applyAlignment="1" applyProtection="1">
      <alignment horizontal="center" vertical="center" wrapText="1"/>
    </xf>
    <xf numFmtId="0" fontId="21" fillId="2" borderId="1" xfId="0" applyFont="1" applyFill="1" applyBorder="1" applyAlignment="1" applyProtection="1">
      <alignment horizontal="center" vertical="center" wrapText="1"/>
    </xf>
    <xf numFmtId="0" fontId="21" fillId="9" borderId="1" xfId="0" applyFont="1" applyFill="1" applyBorder="1" applyAlignment="1" applyProtection="1">
      <alignment horizontal="center" vertical="center"/>
    </xf>
    <xf numFmtId="0" fontId="7" fillId="18" borderId="1" xfId="0" applyFont="1" applyFill="1" applyBorder="1" applyAlignment="1" applyProtection="1">
      <alignment horizontal="center"/>
      <protection locked="0"/>
    </xf>
    <xf numFmtId="0" fontId="21" fillId="9" borderId="6" xfId="0" applyFont="1" applyFill="1" applyBorder="1" applyAlignment="1" applyProtection="1">
      <alignment horizontal="center" vertical="center" wrapText="1"/>
    </xf>
    <xf numFmtId="0" fontId="21" fillId="9" borderId="28" xfId="0" applyFont="1" applyFill="1" applyBorder="1" applyAlignment="1" applyProtection="1">
      <alignment horizontal="center" vertical="center" wrapText="1"/>
    </xf>
    <xf numFmtId="0" fontId="21" fillId="9" borderId="4" xfId="0" applyFont="1" applyFill="1" applyBorder="1" applyAlignment="1" applyProtection="1">
      <alignment horizontal="center" vertical="center" wrapText="1"/>
    </xf>
    <xf numFmtId="0" fontId="7" fillId="18" borderId="4" xfId="0" applyFont="1" applyFill="1" applyBorder="1" applyAlignment="1" applyProtection="1">
      <alignment horizontal="left" vertical="center"/>
      <protection locked="0"/>
    </xf>
    <xf numFmtId="0" fontId="25" fillId="4" borderId="0" xfId="0" applyFont="1" applyFill="1" applyBorder="1" applyAlignment="1" applyProtection="1">
      <alignment vertical="center" wrapText="1"/>
    </xf>
    <xf numFmtId="0" fontId="106" fillId="23" borderId="5" xfId="0" applyFont="1" applyFill="1" applyBorder="1" applyAlignment="1" applyProtection="1">
      <alignment horizontal="center" vertical="center" wrapText="1"/>
    </xf>
    <xf numFmtId="0" fontId="106" fillId="23" borderId="3" xfId="0" applyFont="1" applyFill="1" applyBorder="1" applyAlignment="1" applyProtection="1">
      <alignment horizontal="center" vertical="center" wrapText="1"/>
    </xf>
    <xf numFmtId="0" fontId="30" fillId="7" borderId="0" xfId="0" applyFont="1" applyFill="1" applyBorder="1" applyAlignment="1" applyProtection="1">
      <alignment horizontal="left" vertical="center"/>
    </xf>
    <xf numFmtId="0" fontId="19" fillId="2" borderId="5" xfId="0" applyFont="1" applyFill="1" applyBorder="1" applyAlignment="1" applyProtection="1">
      <alignment horizontal="center" vertical="center" wrapText="1"/>
    </xf>
    <xf numFmtId="0" fontId="19" fillId="2" borderId="6"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49" fillId="4" borderId="31" xfId="0" applyFont="1" applyFill="1" applyBorder="1" applyAlignment="1" applyProtection="1">
      <alignment horizontal="left" vertical="top" wrapText="1"/>
    </xf>
    <xf numFmtId="0" fontId="19" fillId="2" borderId="1" xfId="0" applyFont="1" applyFill="1" applyBorder="1" applyAlignment="1" applyProtection="1">
      <alignment horizontal="center" vertical="center" wrapText="1"/>
    </xf>
    <xf numFmtId="0" fontId="19" fillId="2" borderId="28" xfId="0" applyFont="1" applyFill="1" applyBorder="1" applyAlignment="1" applyProtection="1">
      <alignment horizontal="center" vertical="center" wrapText="1"/>
    </xf>
    <xf numFmtId="0" fontId="19" fillId="2" borderId="4" xfId="0" applyFont="1" applyFill="1" applyBorder="1" applyAlignment="1" applyProtection="1">
      <alignment horizontal="center" vertical="center" wrapText="1"/>
    </xf>
    <xf numFmtId="0" fontId="12" fillId="4" borderId="0" xfId="0" applyFont="1" applyFill="1" applyBorder="1" applyAlignment="1" applyProtection="1">
      <alignment horizontal="left" vertical="center"/>
    </xf>
    <xf numFmtId="0" fontId="12" fillId="4" borderId="0" xfId="0" applyFont="1" applyFill="1" applyBorder="1" applyAlignment="1" applyProtection="1">
      <alignment horizontal="left" vertical="center" wrapText="1"/>
    </xf>
    <xf numFmtId="0" fontId="28" fillId="4" borderId="0" xfId="0" applyFont="1" applyFill="1" applyBorder="1" applyAlignment="1" applyProtection="1">
      <alignment horizontal="left" vertical="top" wrapText="1"/>
    </xf>
    <xf numFmtId="0" fontId="131" fillId="4" borderId="0" xfId="0" applyFont="1" applyFill="1" applyBorder="1" applyAlignment="1" applyProtection="1">
      <alignment horizontal="left" vertical="center"/>
    </xf>
    <xf numFmtId="0" fontId="19" fillId="2" borderId="29" xfId="0" applyFont="1" applyFill="1" applyBorder="1" applyAlignment="1" applyProtection="1">
      <alignment horizontal="center" vertical="center" wrapText="1"/>
    </xf>
    <xf numFmtId="0" fontId="19" fillId="2" borderId="30" xfId="0" applyFont="1" applyFill="1" applyBorder="1" applyAlignment="1" applyProtection="1">
      <alignment horizontal="center" vertical="center" wrapText="1"/>
    </xf>
    <xf numFmtId="0" fontId="19" fillId="2" borderId="9" xfId="0" applyFont="1" applyFill="1" applyBorder="1" applyAlignment="1" applyProtection="1">
      <alignment horizontal="center" vertical="center" wrapText="1"/>
    </xf>
    <xf numFmtId="0" fontId="19" fillId="2" borderId="8" xfId="0" applyFont="1" applyFill="1" applyBorder="1" applyAlignment="1" applyProtection="1">
      <alignment horizontal="center" vertical="center" wrapText="1"/>
    </xf>
    <xf numFmtId="0" fontId="133" fillId="4" borderId="0" xfId="0" applyFont="1" applyFill="1" applyBorder="1" applyAlignment="1" applyProtection="1">
      <alignment horizontal="left" vertical="center" wrapText="1"/>
    </xf>
    <xf numFmtId="0" fontId="133" fillId="4" borderId="0" xfId="0" applyFont="1" applyFill="1" applyBorder="1" applyAlignment="1" applyProtection="1">
      <alignment horizontal="left" vertical="center"/>
    </xf>
    <xf numFmtId="0" fontId="12" fillId="4" borderId="0" xfId="0" applyFont="1" applyFill="1" applyBorder="1" applyAlignment="1" applyProtection="1">
      <alignment horizontal="center" vertical="center" wrapText="1"/>
    </xf>
    <xf numFmtId="49" fontId="28" fillId="11" borderId="5" xfId="0" applyNumberFormat="1" applyFont="1" applyFill="1" applyBorder="1" applyAlignment="1" applyProtection="1">
      <alignment horizontal="center" vertical="center" wrapText="1"/>
      <protection locked="0"/>
    </xf>
    <xf numFmtId="49" fontId="28" fillId="11" borderId="3" xfId="0" applyNumberFormat="1" applyFont="1" applyFill="1" applyBorder="1" applyAlignment="1" applyProtection="1">
      <alignment horizontal="center" vertical="center" wrapText="1"/>
      <protection locked="0"/>
    </xf>
    <xf numFmtId="0" fontId="51" fillId="4" borderId="5" xfId="0" applyFont="1" applyFill="1" applyBorder="1" applyAlignment="1" applyProtection="1">
      <alignment horizontal="center"/>
    </xf>
    <xf numFmtId="0" fontId="51" fillId="4" borderId="3" xfId="0" applyFont="1" applyFill="1" applyBorder="1" applyAlignment="1" applyProtection="1">
      <alignment horizontal="center"/>
    </xf>
    <xf numFmtId="0" fontId="19" fillId="2" borderId="1" xfId="0" applyFont="1" applyFill="1" applyBorder="1" applyAlignment="1" applyProtection="1">
      <alignment horizontal="center" vertical="center"/>
    </xf>
    <xf numFmtId="0" fontId="19" fillId="2" borderId="1" xfId="0" applyFont="1" applyFill="1" applyBorder="1" applyAlignment="1" applyProtection="1">
      <alignment vertical="center" wrapText="1"/>
    </xf>
    <xf numFmtId="0" fontId="31" fillId="4" borderId="42" xfId="0" applyFont="1" applyFill="1" applyBorder="1" applyAlignment="1" applyProtection="1">
      <alignment horizontal="left" vertical="center" wrapText="1"/>
    </xf>
    <xf numFmtId="0" fontId="31" fillId="4" borderId="43" xfId="0" applyFont="1" applyFill="1" applyBorder="1" applyAlignment="1" applyProtection="1">
      <alignment horizontal="left" vertical="center" wrapText="1"/>
    </xf>
    <xf numFmtId="0" fontId="31" fillId="4" borderId="44" xfId="0" applyFont="1" applyFill="1" applyBorder="1" applyAlignment="1" applyProtection="1">
      <alignment horizontal="left" vertical="center" wrapText="1"/>
    </xf>
    <xf numFmtId="0" fontId="31" fillId="4" borderId="45" xfId="0" applyFont="1" applyFill="1" applyBorder="1" applyAlignment="1" applyProtection="1">
      <alignment horizontal="left" vertical="center" wrapText="1"/>
    </xf>
    <xf numFmtId="0" fontId="31" fillId="4" borderId="46" xfId="0" applyFont="1" applyFill="1" applyBorder="1" applyAlignment="1" applyProtection="1">
      <alignment horizontal="left" vertical="center" wrapText="1"/>
    </xf>
    <xf numFmtId="0" fontId="31" fillId="4" borderId="47" xfId="0" applyFont="1" applyFill="1" applyBorder="1" applyAlignment="1" applyProtection="1">
      <alignment horizontal="left" vertical="center" wrapText="1"/>
    </xf>
    <xf numFmtId="0" fontId="41" fillId="4" borderId="0" xfId="0" applyFont="1" applyFill="1" applyBorder="1" applyAlignment="1" applyProtection="1">
      <alignment horizontal="left" vertical="center" wrapText="1"/>
    </xf>
    <xf numFmtId="0" fontId="12" fillId="20" borderId="0" xfId="0" applyFont="1" applyFill="1" applyBorder="1" applyAlignment="1" applyProtection="1">
      <alignment horizontal="left" vertical="top" wrapText="1"/>
    </xf>
    <xf numFmtId="0" fontId="12" fillId="4" borderId="0" xfId="0" applyFont="1" applyFill="1" applyBorder="1" applyAlignment="1" applyProtection="1">
      <alignment horizontal="left" vertical="top" wrapText="1"/>
    </xf>
    <xf numFmtId="0" fontId="12" fillId="4" borderId="0" xfId="0" applyFont="1" applyFill="1" applyBorder="1" applyAlignment="1" applyProtection="1">
      <alignment horizontal="left" wrapText="1"/>
    </xf>
    <xf numFmtId="49" fontId="12" fillId="4" borderId="0" xfId="0" applyNumberFormat="1" applyFont="1" applyFill="1" applyBorder="1" applyAlignment="1" applyProtection="1">
      <alignment horizontal="left" vertical="center" wrapText="1"/>
    </xf>
    <xf numFmtId="0" fontId="19" fillId="2" borderId="27" xfId="0" applyFont="1" applyFill="1" applyBorder="1" applyAlignment="1" applyProtection="1">
      <alignment horizontal="center" vertical="center" wrapText="1"/>
    </xf>
    <xf numFmtId="0" fontId="30" fillId="2" borderId="5" xfId="0" applyFont="1" applyFill="1" applyBorder="1" applyAlignment="1" applyProtection="1">
      <alignment horizontal="center" vertical="center"/>
    </xf>
    <xf numFmtId="0" fontId="30" fillId="2" borderId="6" xfId="0" applyFont="1" applyFill="1" applyBorder="1" applyAlignment="1" applyProtection="1">
      <alignment horizontal="center" vertical="center"/>
    </xf>
    <xf numFmtId="0" fontId="30" fillId="2" borderId="3" xfId="0" applyFont="1" applyFill="1" applyBorder="1" applyAlignment="1" applyProtection="1">
      <alignment horizontal="center" vertical="center"/>
    </xf>
    <xf numFmtId="0" fontId="25" fillId="4" borderId="0" xfId="0" applyFont="1" applyFill="1" applyBorder="1" applyAlignment="1" applyProtection="1">
      <alignment horizontal="left" vertical="top" wrapText="1"/>
    </xf>
    <xf numFmtId="0" fontId="25" fillId="4" borderId="0" xfId="0" applyFont="1" applyFill="1" applyBorder="1" applyAlignment="1" applyProtection="1">
      <alignment horizontal="left" vertical="center"/>
    </xf>
    <xf numFmtId="0" fontId="30" fillId="2" borderId="1" xfId="0" applyFont="1" applyFill="1" applyBorder="1" applyAlignment="1" applyProtection="1">
      <alignment horizontal="center" vertical="center" wrapText="1"/>
    </xf>
    <xf numFmtId="4" fontId="101" fillId="4" borderId="5" xfId="0" applyNumberFormat="1" applyFont="1" applyFill="1" applyBorder="1" applyAlignment="1" applyProtection="1">
      <alignment horizontal="center" vertical="center" wrapText="1"/>
    </xf>
    <xf numFmtId="4" fontId="101" fillId="4" borderId="6" xfId="0" applyNumberFormat="1" applyFont="1" applyFill="1" applyBorder="1" applyAlignment="1" applyProtection="1">
      <alignment horizontal="center" vertical="center" wrapText="1"/>
    </xf>
    <xf numFmtId="4" fontId="101" fillId="4" borderId="3" xfId="0" applyNumberFormat="1" applyFont="1" applyFill="1" applyBorder="1" applyAlignment="1" applyProtection="1">
      <alignment horizontal="center" vertical="center" wrapText="1"/>
    </xf>
    <xf numFmtId="4" fontId="62" fillId="4" borderId="5" xfId="0" applyNumberFormat="1" applyFont="1" applyFill="1" applyBorder="1" applyAlignment="1" applyProtection="1">
      <alignment horizontal="center" vertical="center" wrapText="1"/>
    </xf>
    <xf numFmtId="4" fontId="62" fillId="4" borderId="6" xfId="0" applyNumberFormat="1" applyFont="1" applyFill="1" applyBorder="1" applyAlignment="1" applyProtection="1">
      <alignment horizontal="center" vertical="center" wrapText="1"/>
    </xf>
    <xf numFmtId="4" fontId="62" fillId="4" borderId="3" xfId="0" applyNumberFormat="1" applyFont="1" applyFill="1" applyBorder="1" applyAlignment="1" applyProtection="1">
      <alignment horizontal="center" vertical="center" wrapText="1"/>
    </xf>
    <xf numFmtId="0" fontId="62" fillId="11" borderId="1" xfId="0" applyFont="1" applyFill="1" applyBorder="1" applyAlignment="1" applyProtection="1">
      <alignment horizontal="center" vertical="center" wrapText="1"/>
    </xf>
    <xf numFmtId="0" fontId="62" fillId="11" borderId="5" xfId="0" applyFont="1" applyFill="1" applyBorder="1" applyAlignment="1" applyProtection="1">
      <alignment horizontal="center" vertical="center" wrapText="1"/>
    </xf>
    <xf numFmtId="0" fontId="62" fillId="11" borderId="6" xfId="0" applyFont="1" applyFill="1" applyBorder="1" applyAlignment="1" applyProtection="1">
      <alignment horizontal="center" vertical="center" wrapText="1"/>
    </xf>
    <xf numFmtId="0" fontId="62" fillId="11" borderId="3" xfId="0" applyFont="1" applyFill="1" applyBorder="1" applyAlignment="1" applyProtection="1">
      <alignment horizontal="center" vertical="center" wrapText="1"/>
    </xf>
    <xf numFmtId="0" fontId="148" fillId="4" borderId="0" xfId="0" applyFont="1" applyFill="1" applyBorder="1" applyAlignment="1" applyProtection="1">
      <alignment horizontal="left" vertical="center" wrapText="1"/>
    </xf>
    <xf numFmtId="4" fontId="22" fillId="11" borderId="5" xfId="0" applyNumberFormat="1" applyFont="1" applyFill="1" applyBorder="1" applyAlignment="1" applyProtection="1">
      <alignment horizontal="center" vertical="center" wrapText="1"/>
    </xf>
    <xf numFmtId="4" fontId="22" fillId="11" borderId="6" xfId="0" applyNumberFormat="1" applyFont="1" applyFill="1" applyBorder="1" applyAlignment="1" applyProtection="1">
      <alignment horizontal="center" vertical="center" wrapText="1"/>
    </xf>
    <xf numFmtId="4" fontId="22" fillId="11" borderId="3" xfId="0" applyNumberFormat="1" applyFont="1" applyFill="1" applyBorder="1" applyAlignment="1" applyProtection="1">
      <alignment horizontal="center" vertical="center" wrapText="1"/>
    </xf>
    <xf numFmtId="0" fontId="21" fillId="2" borderId="5" xfId="0" applyFont="1" applyFill="1" applyBorder="1" applyAlignment="1" applyProtection="1">
      <alignment horizontal="center" vertical="center" wrapText="1"/>
    </xf>
    <xf numFmtId="0" fontId="21" fillId="2" borderId="3"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4" fontId="22" fillId="4" borderId="5" xfId="0" applyNumberFormat="1" applyFont="1" applyFill="1" applyBorder="1" applyAlignment="1" applyProtection="1">
      <alignment horizontal="center" vertical="center" wrapText="1"/>
    </xf>
    <xf numFmtId="4" fontId="22" fillId="4" borderId="6" xfId="0" applyNumberFormat="1" applyFont="1" applyFill="1" applyBorder="1" applyAlignment="1" applyProtection="1">
      <alignment horizontal="center" vertical="center" wrapText="1"/>
    </xf>
    <xf numFmtId="4" fontId="22" fillId="4" borderId="3" xfId="0" applyNumberFormat="1" applyFont="1" applyFill="1" applyBorder="1" applyAlignment="1" applyProtection="1">
      <alignment horizontal="center" vertical="center" wrapText="1"/>
    </xf>
    <xf numFmtId="4" fontId="21" fillId="10" borderId="5" xfId="0" applyNumberFormat="1" applyFont="1" applyFill="1" applyBorder="1" applyAlignment="1" applyProtection="1">
      <alignment horizontal="center" vertical="center" wrapText="1"/>
    </xf>
    <xf numFmtId="4" fontId="21" fillId="10" borderId="6" xfId="0" applyNumberFormat="1" applyFont="1" applyFill="1" applyBorder="1" applyAlignment="1" applyProtection="1">
      <alignment horizontal="center" vertical="center" wrapText="1"/>
    </xf>
    <xf numFmtId="4" fontId="21" fillId="10" borderId="3" xfId="0" applyNumberFormat="1" applyFont="1" applyFill="1" applyBorder="1" applyAlignment="1" applyProtection="1">
      <alignment horizontal="center" vertical="center" wrapText="1"/>
    </xf>
    <xf numFmtId="0" fontId="62" fillId="11" borderId="1" xfId="0" applyFont="1" applyFill="1" applyBorder="1" applyAlignment="1" applyProtection="1">
      <alignment horizontal="left" vertical="center" wrapText="1"/>
    </xf>
    <xf numFmtId="165" fontId="101" fillId="4" borderId="5" xfId="0" applyNumberFormat="1" applyFont="1" applyFill="1" applyBorder="1" applyAlignment="1" applyProtection="1">
      <alignment horizontal="center" vertical="center" wrapText="1"/>
    </xf>
    <xf numFmtId="165" fontId="101" fillId="4" borderId="3" xfId="0" applyNumberFormat="1" applyFont="1" applyFill="1" applyBorder="1" applyAlignment="1" applyProtection="1">
      <alignment horizontal="center" vertical="center" wrapText="1"/>
    </xf>
    <xf numFmtId="4" fontId="19" fillId="4" borderId="0" xfId="0" applyNumberFormat="1" applyFont="1" applyFill="1" applyBorder="1" applyAlignment="1" applyProtection="1">
      <alignment horizontal="center" vertical="center"/>
    </xf>
    <xf numFmtId="4" fontId="19" fillId="4" borderId="0" xfId="0" applyNumberFormat="1" applyFont="1" applyFill="1" applyBorder="1" applyAlignment="1" applyProtection="1">
      <alignment horizontal="center" vertical="center" wrapText="1"/>
    </xf>
    <xf numFmtId="0" fontId="70" fillId="4" borderId="0" xfId="0" applyFont="1" applyFill="1" applyBorder="1" applyAlignment="1" applyProtection="1">
      <alignment horizontal="left" vertical="top" wrapText="1" indent="1"/>
    </xf>
    <xf numFmtId="0" fontId="19" fillId="2" borderId="15" xfId="0" applyFont="1" applyFill="1" applyBorder="1" applyAlignment="1" applyProtection="1">
      <alignment horizontal="center" vertical="center" wrapText="1"/>
    </xf>
    <xf numFmtId="0" fontId="19" fillId="4" borderId="0" xfId="0" applyFont="1" applyFill="1" applyBorder="1" applyAlignment="1" applyProtection="1">
      <alignment horizontal="left" vertical="center" wrapText="1"/>
    </xf>
    <xf numFmtId="0" fontId="19" fillId="4" borderId="0" xfId="0" applyFont="1" applyFill="1" applyBorder="1" applyAlignment="1" applyProtection="1">
      <alignment horizontal="center" vertical="center"/>
    </xf>
    <xf numFmtId="0" fontId="19" fillId="4" borderId="0" xfId="0" applyFont="1" applyFill="1" applyBorder="1" applyAlignment="1" applyProtection="1">
      <alignment horizontal="center" vertical="center" wrapText="1"/>
    </xf>
    <xf numFmtId="0" fontId="21" fillId="2" borderId="1" xfId="0" applyFont="1" applyFill="1" applyBorder="1" applyAlignment="1" applyProtection="1">
      <alignment horizontal="righ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left" vertical="center" wrapText="1"/>
    </xf>
    <xf numFmtId="0" fontId="23" fillId="4" borderId="0" xfId="1" applyFont="1" applyFill="1" applyBorder="1" applyAlignment="1" applyProtection="1">
      <alignment horizontal="left" vertical="center"/>
    </xf>
    <xf numFmtId="0" fontId="21" fillId="2" borderId="5" xfId="0" applyFont="1" applyFill="1" applyBorder="1" applyAlignment="1" applyProtection="1">
      <alignment horizontal="right" vertical="center"/>
    </xf>
    <xf numFmtId="0" fontId="21" fillId="2" borderId="3" xfId="0" applyFont="1" applyFill="1" applyBorder="1" applyAlignment="1" applyProtection="1">
      <alignment horizontal="right" vertical="center"/>
    </xf>
    <xf numFmtId="0" fontId="22" fillId="11" borderId="1" xfId="0" applyFont="1" applyFill="1" applyBorder="1" applyAlignment="1" applyProtection="1">
      <alignment horizontal="left" vertical="center" wrapText="1"/>
    </xf>
    <xf numFmtId="0" fontId="22" fillId="4" borderId="48" xfId="0" applyFont="1" applyFill="1" applyBorder="1" applyAlignment="1" applyProtection="1">
      <alignment horizontal="center" vertical="center" wrapText="1"/>
    </xf>
    <xf numFmtId="0" fontId="22" fillId="4" borderId="49" xfId="0" applyFont="1" applyFill="1" applyBorder="1" applyAlignment="1" applyProtection="1">
      <alignment horizontal="center" vertical="center" wrapText="1"/>
    </xf>
    <xf numFmtId="0" fontId="22" fillId="4" borderId="50" xfId="0" applyFont="1" applyFill="1" applyBorder="1" applyAlignment="1" applyProtection="1">
      <alignment horizontal="center" vertical="center" wrapText="1"/>
    </xf>
    <xf numFmtId="0" fontId="22" fillId="4" borderId="10" xfId="0" applyFont="1" applyFill="1" applyBorder="1" applyAlignment="1" applyProtection="1">
      <alignment horizontal="center" vertical="center" wrapText="1"/>
    </xf>
    <xf numFmtId="0" fontId="22" fillId="11" borderId="1" xfId="0" applyFont="1" applyFill="1" applyBorder="1" applyAlignment="1" applyProtection="1">
      <alignment horizontal="right" vertical="center" wrapText="1"/>
    </xf>
    <xf numFmtId="0" fontId="22" fillId="11" borderId="28" xfId="0" applyFont="1" applyFill="1" applyBorder="1" applyAlignment="1" applyProtection="1">
      <alignment horizontal="left" vertical="center" wrapText="1"/>
    </xf>
    <xf numFmtId="0" fontId="22" fillId="11" borderId="27" xfId="0" applyFont="1" applyFill="1" applyBorder="1" applyAlignment="1" applyProtection="1">
      <alignment horizontal="left" vertical="center" wrapText="1"/>
    </xf>
    <xf numFmtId="0" fontId="22" fillId="11" borderId="4" xfId="0" applyFont="1" applyFill="1" applyBorder="1" applyAlignment="1" applyProtection="1">
      <alignment horizontal="left" vertical="center" wrapText="1"/>
    </xf>
    <xf numFmtId="0" fontId="69" fillId="11" borderId="13" xfId="0" applyFont="1" applyFill="1" applyBorder="1" applyAlignment="1" applyProtection="1">
      <alignment horizontal="center"/>
    </xf>
    <xf numFmtId="0" fontId="69" fillId="11" borderId="14" xfId="0" applyFont="1" applyFill="1" applyBorder="1" applyAlignment="1" applyProtection="1">
      <alignment horizontal="center"/>
    </xf>
    <xf numFmtId="0" fontId="48" fillId="11" borderId="0" xfId="0" applyFont="1" applyFill="1" applyBorder="1" applyAlignment="1" applyProtection="1">
      <alignment horizontal="left" vertical="center"/>
    </xf>
    <xf numFmtId="0" fontId="48" fillId="11" borderId="16" xfId="0" applyFont="1" applyFill="1" applyBorder="1" applyAlignment="1" applyProtection="1">
      <alignment horizontal="left" vertical="center"/>
    </xf>
    <xf numFmtId="0" fontId="48" fillId="11" borderId="0" xfId="0" applyFont="1" applyFill="1" applyBorder="1" applyAlignment="1" applyProtection="1">
      <alignment horizontal="center" vertical="center"/>
    </xf>
    <xf numFmtId="0" fontId="48" fillId="11" borderId="16" xfId="0" applyFont="1" applyFill="1" applyBorder="1" applyAlignment="1" applyProtection="1">
      <alignment horizontal="center" vertical="center"/>
    </xf>
    <xf numFmtId="0" fontId="19" fillId="11" borderId="19" xfId="0" applyFont="1" applyFill="1" applyBorder="1" applyAlignment="1" applyProtection="1">
      <alignment horizontal="center" vertical="center"/>
    </xf>
    <xf numFmtId="0" fontId="19" fillId="11" borderId="20" xfId="0" applyFont="1" applyFill="1" applyBorder="1" applyAlignment="1" applyProtection="1">
      <alignment horizontal="center" vertical="center"/>
    </xf>
    <xf numFmtId="0" fontId="0" fillId="0" borderId="0" xfId="0" applyFill="1" applyBorder="1" applyAlignment="1">
      <alignment horizontal="center"/>
    </xf>
  </cellXfs>
  <cellStyles count="14">
    <cellStyle name="CAIB_2" xfId="2"/>
    <cellStyle name="Hipervínculo" xfId="1" builtinId="8"/>
    <cellStyle name="Input" xfId="3"/>
    <cellStyle name="Millares 2" xfId="4"/>
    <cellStyle name="Millares 2 2" xfId="5"/>
    <cellStyle name="Millares 3" xfId="6"/>
    <cellStyle name="Millares 3 2" xfId="7"/>
    <cellStyle name="Normal" xfId="0" builtinId="0"/>
    <cellStyle name="Normal 2" xfId="8"/>
    <cellStyle name="Normal 2 2" xfId="9"/>
    <cellStyle name="Normal 2 2 2" xfId="13"/>
    <cellStyle name="Normal 2 3" xfId="10"/>
    <cellStyle name="Normal 2 4" xfId="11"/>
    <cellStyle name="Normal 4" xfId="12"/>
  </cellStyles>
  <dxfs count="55">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auto="1"/>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val="0"/>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theme="0"/>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theme="0" tint="-0.34998626667073579"/>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000000"/>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sz val="11"/>
        <color rgb="FF0000FF"/>
        <name val="Calibri"/>
      </font>
    </dxf>
    <dxf>
      <font>
        <sz val="11"/>
        <color rgb="FF000000"/>
        <name val="Calibri"/>
      </font>
      <fill>
        <patternFill>
          <bgColor rgb="FFFFFFFF"/>
        </patternFill>
      </fill>
    </dxf>
    <dxf>
      <font>
        <sz val="11"/>
        <color rgb="FF000000"/>
        <name val="Calibri"/>
      </font>
      <fill>
        <patternFill>
          <bgColor rgb="FFFFFFFF"/>
        </patternFill>
      </fill>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color theme="0"/>
      </font>
      <fill>
        <patternFill patternType="solid">
          <bgColor theme="0"/>
        </patternFill>
      </fill>
      <border>
        <left/>
        <right/>
        <top/>
        <bottom/>
        <vertical/>
        <horizontal/>
      </border>
    </dxf>
    <dxf>
      <font>
        <color theme="0"/>
      </font>
      <fill>
        <patternFill patternType="solid">
          <bgColor theme="0"/>
        </patternFill>
      </fill>
      <border>
        <left style="thin">
          <color rgb="FF969696"/>
        </left>
        <right/>
        <top/>
        <bottom/>
        <vertical/>
        <horizontal/>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
      <font>
        <b val="0"/>
        <i val="0"/>
        <strike val="0"/>
        <sz val="11"/>
        <color auto="1"/>
        <name val="Calibri"/>
      </font>
      <fill>
        <patternFill>
          <bgColor rgb="FFDEDCE6"/>
        </patternFill>
      </fill>
      <border diagonalUp="0" diagonalDown="0">
        <left style="thin">
          <color rgb="FF969696"/>
        </left>
        <right style="thin">
          <color rgb="FF969696"/>
        </right>
        <top style="thin">
          <color rgb="FF969696"/>
        </top>
        <bottom style="thin">
          <color rgb="FF969696"/>
        </bottom>
      </border>
    </dxf>
    <dxf>
      <font>
        <b/>
        <i val="0"/>
        <sz val="11"/>
        <color rgb="FFFFFFFF"/>
        <name val="Calibri"/>
      </font>
      <fill>
        <patternFill>
          <bgColor rgb="FFBF819E"/>
        </patternFill>
      </fill>
      <border diagonalUp="0" diagonalDown="0">
        <left style="thin">
          <color rgb="FF969696"/>
        </left>
        <right style="thin">
          <color rgb="FF969696"/>
        </right>
        <top style="thin">
          <color rgb="FF969696"/>
        </top>
        <bottom style="thin">
          <color rgb="FF969696"/>
        </bottom>
      </border>
    </dxf>
  </dxfs>
  <tableStyles count="0" defaultTableStyle="TableStyleMedium2" defaultPivotStyle="PivotStyleLight16"/>
  <colors>
    <indexedColors>
      <rgbColor rgb="FF000000"/>
      <rgbColor rgb="FFFFFFFF"/>
      <rgbColor rgb="FFFF0000"/>
      <rgbColor rgb="FFDDD9C3"/>
      <rgbColor rgb="FF0000FF"/>
      <rgbColor rgb="FFFFFF00"/>
      <rgbColor rgb="FFFFCC8E"/>
      <rgbColor rgb="FFCCCCCC"/>
      <rgbColor rgb="FFF60000"/>
      <rgbColor rgb="FFDDDDDD"/>
      <rgbColor rgb="FFFDEADA"/>
      <rgbColor rgb="FF878787"/>
      <rgbColor rgb="FFDEDCE6"/>
      <rgbColor rgb="FF0070C0"/>
      <rgbColor rgb="FFC0C0C0"/>
      <rgbColor rgb="FF808080"/>
      <rgbColor rgb="FFBF819E"/>
      <rgbColor rgb="FF55308D"/>
      <rgbColor rgb="FFFEFCD8"/>
      <rgbColor rgb="FFCCFFFF"/>
      <rgbColor rgb="FFFFDBB6"/>
      <rgbColor rgb="FFF79646"/>
      <rgbColor rgb="FF0066CC"/>
      <rgbColor rgb="FFCCCCFF"/>
      <rgbColor rgb="FFF2F2F2"/>
      <rgbColor rgb="FFFCD5B5"/>
      <rgbColor rgb="FFFFF200"/>
      <rgbColor rgb="FFD9D9D9"/>
      <rgbColor rgb="FFFFD7D7"/>
      <rgbColor rgb="FFE6E0EC"/>
      <rgbColor rgb="FF2A6099"/>
      <rgbColor rgb="FFFBE5D6"/>
      <rgbColor rgb="FFCCC4D9"/>
      <rgbColor rgb="FFDCE6F2"/>
      <rgbColor rgb="FFEBF1DE"/>
      <rgbColor rgb="FFF6F9D4"/>
      <rgbColor rgb="FF8EB4E3"/>
      <rgbColor rgb="FFE0C2CD"/>
      <rgbColor rgb="FFB3A2C7"/>
      <rgbColor rgb="FFFFCC99"/>
      <rgbColor rgb="FF4F81BD"/>
      <rgbColor rgb="FF81D41A"/>
      <rgbColor rgb="FF99CC00"/>
      <rgbColor rgb="FFFFC000"/>
      <rgbColor rgb="FFFF8000"/>
      <rgbColor rgb="FFC2829E"/>
      <rgbColor rgb="FF376092"/>
      <rgbColor rgb="FF969696"/>
      <rgbColor rgb="FF003366"/>
      <rgbColor rgb="FF00B050"/>
      <rgbColor rgb="FFDEE6EF"/>
      <rgbColor rgb="FF1F497D"/>
      <rgbColor rgb="FFA73403"/>
      <rgbColor rgb="FFFAC090"/>
      <rgbColor rgb="FF443091"/>
      <rgbColor rgb="FF4D4D4D"/>
      <rgbColor rgb="00003366"/>
      <rgbColor rgb="00339966"/>
      <rgbColor rgb="00003300"/>
      <rgbColor rgb="00333300"/>
      <rgbColor rgb="00993300"/>
      <rgbColor rgb="00993366"/>
      <rgbColor rgb="00333399"/>
      <rgbColor rgb="00333333"/>
    </indexedColors>
    <mruColors>
      <color rgb="FFFF8989"/>
      <color rgb="FFFF6161"/>
      <color rgb="FFFF3F3F"/>
      <color rgb="FFFF1111"/>
      <color rgb="FFDA0000"/>
      <color rgb="FFAC0000"/>
      <color rgb="FFE0BECD"/>
      <color rgb="FF1F497D"/>
      <color rgb="FFC2829E"/>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segons l'abast</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chemeClr val="accent2"/>
            </a:solidFill>
            <a:ln>
              <a:noFill/>
            </a:ln>
          </c:spPr>
          <c:invertIfNegative val="0"/>
          <c:dPt>
            <c:idx val="0"/>
            <c:invertIfNegative val="0"/>
            <c:bubble3D val="0"/>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Dades!$R$700:$S$700</c:f>
              <c:strCache>
                <c:ptCount val="2"/>
                <c:pt idx="0">
                  <c:v>Abast 1</c:v>
                </c:pt>
                <c:pt idx="1">
                  <c:v>Abast 2</c:v>
                </c:pt>
              </c:strCache>
            </c:strRef>
          </c:cat>
          <c:val>
            <c:numRef>
              <c:f>Dades!$R$701:$S$701</c:f>
              <c:numCache>
                <c:formatCode>#,##0.00</c:formatCode>
                <c:ptCount val="2"/>
                <c:pt idx="0">
                  <c:v>0</c:v>
                </c:pt>
                <c:pt idx="1">
                  <c:v>0</c:v>
                </c:pt>
              </c:numCache>
            </c:numRef>
          </c:val>
        </c:ser>
        <c:dLbls>
          <c:showLegendKey val="0"/>
          <c:showVal val="0"/>
          <c:showCatName val="0"/>
          <c:showSerName val="0"/>
          <c:showPercent val="0"/>
          <c:showBubbleSize val="0"/>
        </c:dLbls>
        <c:gapWidth val="150"/>
        <c:axId val="1094660736"/>
        <c:axId val="1094658016"/>
      </c:barChart>
      <c:catAx>
        <c:axId val="1094660736"/>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094658016"/>
        <c:crosses val="autoZero"/>
        <c:auto val="1"/>
        <c:lblAlgn val="ctr"/>
        <c:lblOffset val="100"/>
        <c:noMultiLvlLbl val="1"/>
      </c:catAx>
      <c:valAx>
        <c:axId val="1094658016"/>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094660736"/>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1" strike="noStrike" spc="-1">
                <a:solidFill>
                  <a:srgbClr val="808080"/>
                </a:solidFill>
                <a:latin typeface="Arial Narrow"/>
                <a:ea typeface="Arial Narrow"/>
              </a:defRPr>
            </a:pPr>
            <a:r>
              <a:rPr lang="es-ES" sz="1100" b="1" strike="noStrike" spc="-1">
                <a:solidFill>
                  <a:srgbClr val="808080"/>
                </a:solidFill>
                <a:latin typeface="Arial Narrow"/>
                <a:ea typeface="Arial Narrow"/>
              </a:rPr>
              <a:t>Evolució del rati escollit
(t CO2eq/ud)</a:t>
            </a:r>
          </a:p>
        </c:rich>
      </c:tx>
      <c:layout>
        <c:manualLayout>
          <c:xMode val="edge"/>
          <c:yMode val="edge"/>
          <c:x val="0.3452885198665453"/>
          <c:y val="3.5483879980665475E-2"/>
        </c:manualLayout>
      </c:layout>
      <c:overlay val="0"/>
      <c:spPr>
        <a:noFill/>
        <a:ln w="25560">
          <a:noFill/>
        </a:ln>
      </c:spPr>
    </c:title>
    <c:autoTitleDeleted val="0"/>
    <c:plotArea>
      <c:layout/>
      <c:barChart>
        <c:barDir val="col"/>
        <c:grouping val="clustered"/>
        <c:varyColors val="0"/>
        <c:ser>
          <c:idx val="0"/>
          <c:order val="0"/>
          <c:tx>
            <c:strRef>
              <c:f>Dades!$Q$710:$Q$710</c:f>
              <c:strCache>
                <c:ptCount val="1"/>
                <c:pt idx="0">
                  <c:v>Emisiones relativas (t CO2/ud)</c:v>
                </c:pt>
              </c:strCache>
            </c:strRef>
          </c:tx>
          <c:spPr>
            <a:solidFill>
              <a:srgbClr val="4F81BD"/>
            </a:solidFill>
            <a:ln>
              <a:noFill/>
            </a:ln>
          </c:spPr>
          <c:invertIfNegative val="0"/>
          <c:dLbls>
            <c:spPr>
              <a:noFill/>
              <a:ln>
                <a:noFill/>
              </a:ln>
              <a:effectLst/>
            </c:spPr>
            <c:txPr>
              <a:bodyPr/>
              <a:lstStyle/>
              <a:p>
                <a:pPr>
                  <a:defRPr sz="1000" b="0" strike="noStrike" spc="-1">
                    <a:solidFill>
                      <a:srgbClr val="000000"/>
                    </a:solidFill>
                    <a:latin typeface="Arial Narrow"/>
                    <a:ea typeface="Arial Narrow"/>
                  </a:defRPr>
                </a:pPr>
                <a:endParaRPr lang="es-ES"/>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Dades!$R$708:$U$708</c:f>
              <c:strCache>
                <c:ptCount val="4"/>
                <c:pt idx="3">
                  <c:v>2021</c:v>
                </c:pt>
              </c:strCache>
            </c:strRef>
          </c:cat>
          <c:val>
            <c:numRef>
              <c:f>Dades!$R$710:$U$710</c:f>
              <c:numCache>
                <c:formatCode>0.0000</c:formatCode>
                <c:ptCount val="4"/>
                <c:pt idx="0">
                  <c:v>0</c:v>
                </c:pt>
                <c:pt idx="1">
                  <c:v>0</c:v>
                </c:pt>
                <c:pt idx="2">
                  <c:v>0</c:v>
                </c:pt>
                <c:pt idx="3">
                  <c:v>0</c:v>
                </c:pt>
              </c:numCache>
            </c:numRef>
          </c:val>
        </c:ser>
        <c:dLbls>
          <c:showLegendKey val="0"/>
          <c:showVal val="0"/>
          <c:showCatName val="0"/>
          <c:showSerName val="0"/>
          <c:showPercent val="0"/>
          <c:showBubbleSize val="0"/>
        </c:dLbls>
        <c:gapWidth val="150"/>
        <c:axId val="1094661280"/>
        <c:axId val="1094661824"/>
      </c:barChart>
      <c:catAx>
        <c:axId val="109466128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100" b="0" strike="noStrike" spc="-1">
                <a:solidFill>
                  <a:srgbClr val="808080"/>
                </a:solidFill>
                <a:latin typeface="Arial Narrow"/>
                <a:ea typeface="Arial Narrow"/>
              </a:defRPr>
            </a:pPr>
            <a:endParaRPr lang="es-ES"/>
          </a:p>
        </c:txPr>
        <c:crossAx val="1094661824"/>
        <c:crosses val="autoZero"/>
        <c:auto val="1"/>
        <c:lblAlgn val="ctr"/>
        <c:lblOffset val="100"/>
        <c:noMultiLvlLbl val="1"/>
      </c:catAx>
      <c:valAx>
        <c:axId val="109466182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08080"/>
            </a:solidFill>
            <a:round/>
          </a:ln>
        </c:spPr>
        <c:txPr>
          <a:bodyPr/>
          <a:lstStyle/>
          <a:p>
            <a:pPr>
              <a:defRPr sz="900" b="0" strike="noStrike" spc="-1">
                <a:solidFill>
                  <a:srgbClr val="808080"/>
                </a:solidFill>
                <a:latin typeface="Arial Narrow"/>
                <a:ea typeface="Arial Narrow"/>
              </a:defRPr>
            </a:pPr>
            <a:endParaRPr lang="es-ES"/>
          </a:p>
        </c:txPr>
        <c:crossAx val="1094661280"/>
        <c:crosses val="autoZero"/>
        <c:crossBetween val="between"/>
      </c:valAx>
      <c:spPr>
        <a:solidFill>
          <a:srgbClr val="FFFFFF"/>
        </a:solidFill>
        <a:ln>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c:style val="2"/>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5623637353542209"/>
          <c:y val="7.7690966699326861E-2"/>
        </c:manualLayout>
      </c:layout>
      <c:overlay val="0"/>
      <c:spPr>
        <a:noFill/>
        <a:ln w="25560">
          <a:noFill/>
        </a:ln>
      </c:spPr>
    </c:title>
    <c:autoTitleDeleted val="0"/>
    <c:plotArea>
      <c:layout>
        <c:manualLayout>
          <c:layoutTarget val="inner"/>
          <c:xMode val="edge"/>
          <c:yMode val="edge"/>
          <c:x val="0.20872576177285301"/>
          <c:y val="0.18849809764973846"/>
          <c:w val="0.72541551246537395"/>
          <c:h val="0.74519021158581877"/>
        </c:manualLayout>
      </c:layout>
      <c:barChart>
        <c:barDir val="bar"/>
        <c:grouping val="clustered"/>
        <c:varyColors val="0"/>
        <c:ser>
          <c:idx val="0"/>
          <c:order val="0"/>
          <c:spPr>
            <a:solidFill>
              <a:srgbClr val="AC000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Dades!$Q$704:$Y$704</c:f>
              <c:strCache>
                <c:ptCount val="9"/>
                <c:pt idx="0">
                  <c:v>Altres energies</c:v>
                </c:pt>
                <c:pt idx="1">
                  <c:v>V. elèctrics i/o híbrids</c:v>
                </c:pt>
                <c:pt idx="2">
                  <c:v>Elec. edificis</c:v>
                </c:pt>
                <c:pt idx="3">
                  <c:v>Procés</c:v>
                </c:pt>
                <c:pt idx="4">
                  <c:v>Fugitives</c:v>
                </c:pt>
                <c:pt idx="5">
                  <c:v>Maquinària</c:v>
                </c:pt>
                <c:pt idx="6">
                  <c:v>Ferro, marítim i aeri</c:v>
                </c:pt>
                <c:pt idx="7">
                  <c:v>T. terrestre</c:v>
                </c:pt>
                <c:pt idx="8">
                  <c:v>Inst. fixes</c:v>
                </c:pt>
              </c:strCache>
            </c:strRef>
          </c:cat>
          <c:val>
            <c:numRef>
              <c:f>Dades!$Q$705:$Y$705</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1094669984"/>
        <c:axId val="1094655296"/>
      </c:barChart>
      <c:catAx>
        <c:axId val="1094669984"/>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094655296"/>
        <c:crosses val="autoZero"/>
        <c:auto val="1"/>
        <c:lblAlgn val="ctr"/>
        <c:lblOffset val="100"/>
        <c:noMultiLvlLbl val="1"/>
      </c:catAx>
      <c:valAx>
        <c:axId val="1094655296"/>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094669984"/>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Petjada</a:t>
            </a:r>
            <a:r>
              <a:rPr lang="es-ES" sz="1100" b="0" strike="noStrike" spc="-1" baseline="0">
                <a:solidFill>
                  <a:srgbClr val="808080"/>
                </a:solidFill>
                <a:latin typeface="Arial Narrow"/>
                <a:ea typeface="Arial Narrow"/>
              </a:rPr>
              <a:t> de carboni segons l'abast</a:t>
            </a:r>
            <a:r>
              <a:rPr lang="es-ES" sz="1100" b="0" strike="noStrike" spc="-1">
                <a:solidFill>
                  <a:srgbClr val="808080"/>
                </a:solidFill>
                <a:latin typeface="Arial Narrow"/>
                <a:ea typeface="Arial Narrow"/>
              </a:rPr>
              <a:t>
(t CO2 eq)</a:t>
            </a:r>
          </a:p>
        </c:rich>
      </c:tx>
      <c:layout>
        <c:manualLayout>
          <c:xMode val="edge"/>
          <c:yMode val="edge"/>
          <c:x val="0.29230427533031511"/>
          <c:y val="0.16233800818507385"/>
        </c:manualLayout>
      </c:layout>
      <c:overlay val="0"/>
      <c:spPr>
        <a:noFill/>
        <a:ln w="25560">
          <a:noFill/>
        </a:ln>
      </c:spPr>
    </c:title>
    <c:autoTitleDeleted val="0"/>
    <c:plotArea>
      <c:layout>
        <c:manualLayout>
          <c:layoutTarget val="inner"/>
          <c:xMode val="edge"/>
          <c:yMode val="edge"/>
          <c:x val="0.132975719932242"/>
          <c:y val="0.39627089584226299"/>
          <c:w val="0.82025221155655903"/>
          <c:h val="0.37848264037719698"/>
        </c:manualLayout>
      </c:layout>
      <c:barChart>
        <c:barDir val="col"/>
        <c:grouping val="clustered"/>
        <c:varyColors val="0"/>
        <c:ser>
          <c:idx val="0"/>
          <c:order val="0"/>
          <c:spPr>
            <a:solidFill>
              <a:srgbClr val="4F81BD"/>
            </a:solidFill>
            <a:ln>
              <a:noFill/>
            </a:ln>
          </c:spPr>
          <c:invertIfNegative val="0"/>
          <c:dPt>
            <c:idx val="0"/>
            <c:invertIfNegative val="0"/>
            <c:bubble3D val="0"/>
            <c:spPr>
              <a:solidFill>
                <a:schemeClr val="accent2"/>
              </a:solidFill>
              <a:ln>
                <a:noFill/>
              </a:ln>
            </c:spPr>
          </c:dPt>
          <c:dPt>
            <c:idx val="1"/>
            <c:invertIfNegative val="0"/>
            <c:bubble3D val="0"/>
            <c:spPr>
              <a:solidFill>
                <a:schemeClr val="accent5"/>
              </a:solidFill>
              <a:ln>
                <a:noFill/>
              </a:ln>
            </c:spPr>
          </c:dPt>
          <c:dLbls>
            <c:dLbl>
              <c:idx val="0"/>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dLbl>
            <c:numFmt formatCode="#,##0.00" sourceLinked="0"/>
            <c:spPr>
              <a:noFill/>
              <a:ln>
                <a:noFill/>
              </a:ln>
              <a:effectLst/>
            </c:spPr>
            <c:txPr>
              <a:bodyPr/>
              <a:lstStyle/>
              <a:p>
                <a:pPr>
                  <a:defRPr sz="900" b="0" strike="noStrike" spc="-1">
                    <a:solidFill>
                      <a:srgbClr val="80808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Dades!$D$700:$E$700</c:f>
              <c:strCache>
                <c:ptCount val="2"/>
                <c:pt idx="0">
                  <c:v>Abast 1</c:v>
                </c:pt>
                <c:pt idx="1">
                  <c:v>Abast 2</c:v>
                </c:pt>
              </c:strCache>
            </c:strRef>
          </c:cat>
          <c:val>
            <c:numRef>
              <c:f>Dades!$D$701:$E$701</c:f>
              <c:numCache>
                <c:formatCode>#,##0.00</c:formatCode>
                <c:ptCount val="2"/>
                <c:pt idx="0">
                  <c:v>0</c:v>
                </c:pt>
                <c:pt idx="1">
                  <c:v>0</c:v>
                </c:pt>
              </c:numCache>
            </c:numRef>
          </c:val>
        </c:ser>
        <c:dLbls>
          <c:showLegendKey val="0"/>
          <c:showVal val="0"/>
          <c:showCatName val="0"/>
          <c:showSerName val="0"/>
          <c:showPercent val="0"/>
          <c:showBubbleSize val="0"/>
        </c:dLbls>
        <c:gapWidth val="150"/>
        <c:axId val="1094666720"/>
        <c:axId val="1094662368"/>
      </c:barChart>
      <c:catAx>
        <c:axId val="1094666720"/>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050" b="0" strike="noStrike" spc="-1">
                <a:solidFill>
                  <a:srgbClr val="808080"/>
                </a:solidFill>
                <a:latin typeface="Arial Narrow"/>
                <a:ea typeface="Arial Narrow"/>
              </a:defRPr>
            </a:pPr>
            <a:endParaRPr lang="es-ES"/>
          </a:p>
        </c:txPr>
        <c:crossAx val="1094662368"/>
        <c:crosses val="autoZero"/>
        <c:auto val="1"/>
        <c:lblAlgn val="ctr"/>
        <c:lblOffset val="100"/>
        <c:noMultiLvlLbl val="1"/>
      </c:catAx>
      <c:valAx>
        <c:axId val="1094662368"/>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78787"/>
            </a:solidFill>
            <a:round/>
          </a:ln>
        </c:spPr>
        <c:txPr>
          <a:bodyPr/>
          <a:lstStyle/>
          <a:p>
            <a:pPr>
              <a:defRPr sz="800" b="0" strike="noStrike" spc="-1">
                <a:solidFill>
                  <a:srgbClr val="808080"/>
                </a:solidFill>
                <a:latin typeface="Arial Narrow"/>
                <a:ea typeface="Arial Narrow"/>
              </a:defRPr>
            </a:pPr>
            <a:endParaRPr lang="es-ES"/>
          </a:p>
        </c:txPr>
        <c:crossAx val="1094666720"/>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1" strike="noStrike" spc="-1">
                <a:solidFill>
                  <a:srgbClr val="808080"/>
                </a:solidFill>
                <a:latin typeface="Arial Narrow"/>
                <a:ea typeface="Arial Narrow"/>
              </a:defRPr>
            </a:pPr>
            <a:r>
              <a:rPr lang="es-ES" sz="1100" b="1" strike="noStrike" spc="-1">
                <a:solidFill>
                  <a:srgbClr val="808080"/>
                </a:solidFill>
                <a:latin typeface="Arial Narrow"/>
                <a:ea typeface="Arial Narrow"/>
              </a:rPr>
              <a:t>Evolució del rati escollit
(t CO2eq/ud)</a:t>
            </a:r>
          </a:p>
        </c:rich>
      </c:tx>
      <c:layout>
        <c:manualLayout>
          <c:xMode val="edge"/>
          <c:yMode val="edge"/>
          <c:x val="0.3452885198665453"/>
          <c:y val="3.5483879980665475E-2"/>
        </c:manualLayout>
      </c:layout>
      <c:overlay val="0"/>
      <c:spPr>
        <a:noFill/>
        <a:ln w="25560">
          <a:noFill/>
        </a:ln>
      </c:spPr>
    </c:title>
    <c:autoTitleDeleted val="0"/>
    <c:plotArea>
      <c:layout/>
      <c:barChart>
        <c:barDir val="col"/>
        <c:grouping val="clustered"/>
        <c:varyColors val="0"/>
        <c:ser>
          <c:idx val="0"/>
          <c:order val="0"/>
          <c:tx>
            <c:strRef>
              <c:f>Dades!$C$710</c:f>
              <c:strCache>
                <c:ptCount val="1"/>
                <c:pt idx="0">
                  <c:v>Emisiones relativas (t CO2/ud)</c:v>
                </c:pt>
              </c:strCache>
            </c:strRef>
          </c:tx>
          <c:spPr>
            <a:solidFill>
              <a:srgbClr val="4F81BD"/>
            </a:solidFill>
            <a:ln>
              <a:noFill/>
            </a:ln>
          </c:spPr>
          <c:invertIfNegative val="0"/>
          <c:dLbls>
            <c:spPr>
              <a:noFill/>
              <a:ln>
                <a:noFill/>
              </a:ln>
              <a:effectLst/>
            </c:spPr>
            <c:txPr>
              <a:bodyPr/>
              <a:lstStyle/>
              <a:p>
                <a:pPr>
                  <a:defRPr sz="1000" b="0" strike="noStrike" spc="-1">
                    <a:solidFill>
                      <a:srgbClr val="000000"/>
                    </a:solidFill>
                    <a:latin typeface="Arial Narrow"/>
                    <a:ea typeface="Arial Narrow"/>
                  </a:defRPr>
                </a:pPr>
                <a:endParaRPr lang="es-ES"/>
              </a:p>
            </c:txPr>
            <c:dLblPos val="outEnd"/>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cat>
            <c:strRef>
              <c:f>Dades!$D$708:$G$708</c:f>
              <c:strCache>
                <c:ptCount val="4"/>
                <c:pt idx="3">
                  <c:v>2021</c:v>
                </c:pt>
              </c:strCache>
            </c:strRef>
          </c:cat>
          <c:val>
            <c:numRef>
              <c:f>Dades!$D$710:$G$710</c:f>
              <c:numCache>
                <c:formatCode>0.0000</c:formatCode>
                <c:ptCount val="4"/>
                <c:pt idx="0">
                  <c:v>0</c:v>
                </c:pt>
                <c:pt idx="1">
                  <c:v>0</c:v>
                </c:pt>
                <c:pt idx="2">
                  <c:v>0</c:v>
                </c:pt>
                <c:pt idx="3">
                  <c:v>0</c:v>
                </c:pt>
              </c:numCache>
            </c:numRef>
          </c:val>
        </c:ser>
        <c:dLbls>
          <c:showLegendKey val="0"/>
          <c:showVal val="0"/>
          <c:showCatName val="0"/>
          <c:showSerName val="0"/>
          <c:showPercent val="0"/>
          <c:showBubbleSize val="0"/>
        </c:dLbls>
        <c:gapWidth val="150"/>
        <c:axId val="1093237104"/>
        <c:axId val="1093231664"/>
      </c:barChart>
      <c:catAx>
        <c:axId val="109323710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sz="1100" b="0" strike="noStrike" spc="-1">
                <a:solidFill>
                  <a:srgbClr val="808080"/>
                </a:solidFill>
                <a:latin typeface="Arial Narrow"/>
                <a:ea typeface="Arial Narrow"/>
              </a:defRPr>
            </a:pPr>
            <a:endParaRPr lang="es-ES"/>
          </a:p>
        </c:txPr>
        <c:crossAx val="1093231664"/>
        <c:crosses val="autoZero"/>
        <c:auto val="1"/>
        <c:lblAlgn val="ctr"/>
        <c:lblOffset val="100"/>
        <c:noMultiLvlLbl val="1"/>
      </c:catAx>
      <c:valAx>
        <c:axId val="1093231664"/>
        <c:scaling>
          <c:orientation val="minMax"/>
          <c:min val="0"/>
        </c:scaling>
        <c:delete val="0"/>
        <c:axPos val="l"/>
        <c:majorGridlines>
          <c:spPr>
            <a:ln w="9360">
              <a:solidFill>
                <a:srgbClr val="878787"/>
              </a:solidFill>
              <a:round/>
            </a:ln>
          </c:spPr>
        </c:majorGridlines>
        <c:numFmt formatCode="#,##0.00" sourceLinked="0"/>
        <c:majorTickMark val="none"/>
        <c:minorTickMark val="none"/>
        <c:tickLblPos val="nextTo"/>
        <c:spPr>
          <a:ln w="9360">
            <a:solidFill>
              <a:srgbClr val="808080"/>
            </a:solidFill>
            <a:round/>
          </a:ln>
        </c:spPr>
        <c:txPr>
          <a:bodyPr/>
          <a:lstStyle/>
          <a:p>
            <a:pPr>
              <a:defRPr sz="900" b="0" strike="noStrike" spc="-1">
                <a:solidFill>
                  <a:srgbClr val="808080"/>
                </a:solidFill>
                <a:latin typeface="Arial Narrow"/>
                <a:ea typeface="Arial Narrow"/>
              </a:defRPr>
            </a:pPr>
            <a:endParaRPr lang="es-ES"/>
          </a:p>
        </c:txPr>
        <c:crossAx val="1093237104"/>
        <c:crosses val="autoZero"/>
        <c:crossBetween val="between"/>
      </c:valAx>
      <c:spPr>
        <a:solidFill>
          <a:srgbClr val="FFFFFF"/>
        </a:solidFill>
        <a:ln>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a:lstStyle/>
          <a:p>
            <a:pPr>
              <a:defRPr sz="1100" b="0" strike="noStrike" spc="-1">
                <a:solidFill>
                  <a:srgbClr val="808080"/>
                </a:solidFill>
                <a:latin typeface="Arial Narrow"/>
                <a:ea typeface="Arial Narrow"/>
              </a:defRPr>
            </a:pPr>
            <a:r>
              <a:rPr lang="es-ES" sz="1100" b="0" strike="noStrike" spc="-1">
                <a:solidFill>
                  <a:srgbClr val="808080"/>
                </a:solidFill>
                <a:latin typeface="Arial Narrow"/>
                <a:ea typeface="Arial Narrow"/>
              </a:rPr>
              <a:t>Distribució d'activitats emissores (%)</a:t>
            </a:r>
          </a:p>
        </c:rich>
      </c:tx>
      <c:layout>
        <c:manualLayout>
          <c:xMode val="edge"/>
          <c:yMode val="edge"/>
          <c:x val="0.36398804655398459"/>
          <c:y val="6.980568365089404E-2"/>
        </c:manualLayout>
      </c:layout>
      <c:overlay val="0"/>
      <c:spPr>
        <a:noFill/>
        <a:ln w="25560">
          <a:noFill/>
        </a:ln>
      </c:spPr>
    </c:title>
    <c:autoTitleDeleted val="0"/>
    <c:plotArea>
      <c:layout>
        <c:manualLayout>
          <c:layoutTarget val="inner"/>
          <c:xMode val="edge"/>
          <c:yMode val="edge"/>
          <c:x val="0.20872576177285301"/>
          <c:y val="0.17654874279494914"/>
          <c:w val="0.72541551246537395"/>
          <c:h val="0.74438144952496488"/>
        </c:manualLayout>
      </c:layout>
      <c:barChart>
        <c:barDir val="bar"/>
        <c:grouping val="clustered"/>
        <c:varyColors val="0"/>
        <c:ser>
          <c:idx val="0"/>
          <c:order val="0"/>
          <c:spPr>
            <a:solidFill>
              <a:srgbClr val="FAC090"/>
            </a:solidFill>
            <a:ln>
              <a:noFill/>
            </a:ln>
          </c:spPr>
          <c:invertIfNegative val="0"/>
          <c:dPt>
            <c:idx val="0"/>
            <c:invertIfNegative val="0"/>
            <c:bubble3D val="0"/>
            <c:spPr>
              <a:solidFill>
                <a:schemeClr val="accent5">
                  <a:lumMod val="60000"/>
                  <a:lumOff val="40000"/>
                </a:schemeClr>
              </a:solidFill>
              <a:ln>
                <a:noFill/>
              </a:ln>
            </c:spPr>
          </c:dPt>
          <c:dPt>
            <c:idx val="1"/>
            <c:invertIfNegative val="0"/>
            <c:bubble3D val="0"/>
            <c:spPr>
              <a:solidFill>
                <a:schemeClr val="accent5"/>
              </a:solidFill>
              <a:ln>
                <a:noFill/>
              </a:ln>
            </c:spPr>
          </c:dPt>
          <c:dPt>
            <c:idx val="2"/>
            <c:invertIfNegative val="0"/>
            <c:bubble3D val="0"/>
            <c:spPr>
              <a:solidFill>
                <a:schemeClr val="accent5">
                  <a:lumMod val="75000"/>
                </a:schemeClr>
              </a:solidFill>
              <a:ln>
                <a:noFill/>
              </a:ln>
            </c:spPr>
          </c:dPt>
          <c:dPt>
            <c:idx val="3"/>
            <c:invertIfNegative val="0"/>
            <c:bubble3D val="0"/>
            <c:spPr>
              <a:solidFill>
                <a:schemeClr val="accent2">
                  <a:lumMod val="60000"/>
                  <a:lumOff val="40000"/>
                </a:schemeClr>
              </a:solidFill>
              <a:ln>
                <a:noFill/>
              </a:ln>
            </c:spPr>
          </c:dPt>
          <c:dPt>
            <c:idx val="4"/>
            <c:invertIfNegative val="0"/>
            <c:bubble3D val="0"/>
            <c:spPr>
              <a:solidFill>
                <a:schemeClr val="accent2">
                  <a:lumMod val="60000"/>
                  <a:lumOff val="40000"/>
                </a:schemeClr>
              </a:solidFill>
              <a:ln>
                <a:noFill/>
              </a:ln>
            </c:spPr>
          </c:dPt>
          <c:dPt>
            <c:idx val="5"/>
            <c:invertIfNegative val="0"/>
            <c:bubble3D val="0"/>
            <c:spPr>
              <a:solidFill>
                <a:schemeClr val="accent2"/>
              </a:solidFill>
              <a:ln>
                <a:noFill/>
              </a:ln>
            </c:spPr>
          </c:dPt>
          <c:dPt>
            <c:idx val="6"/>
            <c:invertIfNegative val="0"/>
            <c:bubble3D val="0"/>
            <c:spPr>
              <a:solidFill>
                <a:schemeClr val="accent2"/>
              </a:solidFill>
              <a:ln>
                <a:noFill/>
              </a:ln>
            </c:spPr>
          </c:dPt>
          <c:dPt>
            <c:idx val="7"/>
            <c:invertIfNegative val="0"/>
            <c:bubble3D val="0"/>
            <c:spPr>
              <a:solidFill>
                <a:schemeClr val="accent2">
                  <a:lumMod val="75000"/>
                </a:schemeClr>
              </a:solidFill>
              <a:ln>
                <a:noFill/>
              </a:ln>
            </c:spPr>
          </c:dPt>
          <c:dPt>
            <c:idx val="8"/>
            <c:invertIfNegative val="0"/>
            <c:bubble3D val="0"/>
            <c:spPr>
              <a:solidFill>
                <a:schemeClr val="accent2">
                  <a:lumMod val="75000"/>
                </a:schemeClr>
              </a:solidFill>
              <a:ln>
                <a:noFill/>
              </a:ln>
            </c:spPr>
          </c:dPt>
          <c:dLbls>
            <c:dLbl>
              <c:idx val="0"/>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1"/>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dLbl>
              <c:idx val="2"/>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dLbl>
            <c:numFmt formatCode="0.0%" sourceLinked="0"/>
            <c:spPr>
              <a:noFill/>
              <a:ln>
                <a:noFill/>
              </a:ln>
              <a:effectLst/>
            </c:spPr>
            <c:txPr>
              <a:bodyPr/>
              <a:lstStyle/>
              <a:p>
                <a:pPr>
                  <a:defRPr sz="800" b="0" strike="noStrike" spc="-1">
                    <a:solidFill>
                      <a:srgbClr val="404040"/>
                    </a:solidFill>
                    <a:latin typeface="Arial Narrow"/>
                    <a:ea typeface="Arial Narrow"/>
                  </a:defRPr>
                </a:pPr>
                <a:endParaRPr lang="es-ES"/>
              </a:p>
            </c:txPr>
            <c:dLblPos val="outEnd"/>
            <c:showLegendKey val="0"/>
            <c:showVal val="1"/>
            <c:showCatName val="0"/>
            <c:showSerName val="0"/>
            <c:showPercent val="0"/>
            <c:showBubbleSize val="1"/>
            <c:showLeaderLines val="0"/>
            <c:extLst>
              <c:ext xmlns:c15="http://schemas.microsoft.com/office/drawing/2012/chart" uri="{CE6537A1-D6FC-4f65-9D91-7224C49458BB}">
                <c15:layout/>
                <c15:showLeaderLines val="0"/>
              </c:ext>
            </c:extLst>
          </c:dLbls>
          <c:cat>
            <c:strRef>
              <c:f>Dades!$C$704:$K$704</c:f>
              <c:strCache>
                <c:ptCount val="9"/>
                <c:pt idx="0">
                  <c:v>Altres energies</c:v>
                </c:pt>
                <c:pt idx="1">
                  <c:v>V. elèctrics i/o híbrids</c:v>
                </c:pt>
                <c:pt idx="2">
                  <c:v>Elec. edificis</c:v>
                </c:pt>
                <c:pt idx="3">
                  <c:v>Procés</c:v>
                </c:pt>
                <c:pt idx="4">
                  <c:v>Fugitives</c:v>
                </c:pt>
                <c:pt idx="5">
                  <c:v>Maquinària</c:v>
                </c:pt>
                <c:pt idx="6">
                  <c:v>Ferro, marítim i aeri</c:v>
                </c:pt>
                <c:pt idx="7">
                  <c:v>T. terrestre</c:v>
                </c:pt>
                <c:pt idx="8">
                  <c:v>Inst. fixes</c:v>
                </c:pt>
              </c:strCache>
            </c:strRef>
          </c:cat>
          <c:val>
            <c:numRef>
              <c:f>Dades!$C$705:$K$705</c:f>
              <c:numCache>
                <c:formatCode>0.0%</c:formatCode>
                <c:ptCount val="9"/>
                <c:pt idx="0">
                  <c:v>0</c:v>
                </c:pt>
                <c:pt idx="1">
                  <c:v>0</c:v>
                </c:pt>
                <c:pt idx="2">
                  <c:v>0</c:v>
                </c:pt>
                <c:pt idx="3">
                  <c:v>0</c:v>
                </c:pt>
                <c:pt idx="4">
                  <c:v>0</c:v>
                </c:pt>
                <c:pt idx="5">
                  <c:v>0</c:v>
                </c:pt>
                <c:pt idx="6">
                  <c:v>0</c:v>
                </c:pt>
                <c:pt idx="7">
                  <c:v>0</c:v>
                </c:pt>
                <c:pt idx="8">
                  <c:v>0</c:v>
                </c:pt>
              </c:numCache>
            </c:numRef>
          </c:val>
        </c:ser>
        <c:dLbls>
          <c:showLegendKey val="0"/>
          <c:showVal val="0"/>
          <c:showCatName val="0"/>
          <c:showSerName val="0"/>
          <c:showPercent val="0"/>
          <c:showBubbleSize val="0"/>
        </c:dLbls>
        <c:gapWidth val="100"/>
        <c:axId val="1093232208"/>
        <c:axId val="1094457744"/>
      </c:barChart>
      <c:catAx>
        <c:axId val="1093232208"/>
        <c:scaling>
          <c:orientation val="minMax"/>
        </c:scaling>
        <c:delete val="0"/>
        <c:axPos val="l"/>
        <c:numFmt formatCode="General" sourceLinked="1"/>
        <c:majorTickMark val="out"/>
        <c:minorTickMark val="none"/>
        <c:tickLblPos val="nextTo"/>
        <c:spPr>
          <a:ln w="9360">
            <a:solidFill>
              <a:srgbClr val="878787"/>
            </a:solidFill>
            <a:round/>
          </a:ln>
        </c:spPr>
        <c:txPr>
          <a:bodyPr/>
          <a:lstStyle/>
          <a:p>
            <a:pPr>
              <a:defRPr sz="1000" b="0" strike="noStrike" spc="-1">
                <a:solidFill>
                  <a:srgbClr val="595959"/>
                </a:solidFill>
                <a:latin typeface="Arial Narrow"/>
                <a:ea typeface="Arial Narrow"/>
              </a:defRPr>
            </a:pPr>
            <a:endParaRPr lang="es-ES"/>
          </a:p>
        </c:txPr>
        <c:crossAx val="1094457744"/>
        <c:crosses val="autoZero"/>
        <c:auto val="1"/>
        <c:lblAlgn val="ctr"/>
        <c:lblOffset val="100"/>
        <c:noMultiLvlLbl val="1"/>
      </c:catAx>
      <c:valAx>
        <c:axId val="1094457744"/>
        <c:scaling>
          <c:orientation val="minMax"/>
        </c:scaling>
        <c:delete val="1"/>
        <c:axPos val="b"/>
        <c:majorGridlines>
          <c:spPr>
            <a:ln w="9360">
              <a:solidFill>
                <a:srgbClr val="878787"/>
              </a:solidFill>
              <a:round/>
            </a:ln>
          </c:spPr>
        </c:majorGridlines>
        <c:numFmt formatCode="0.0%" sourceLinked="0"/>
        <c:majorTickMark val="out"/>
        <c:minorTickMark val="none"/>
        <c:tickLblPos val="none"/>
        <c:crossAx val="1093232208"/>
        <c:crosses val="autoZero"/>
        <c:crossBetween val="between"/>
      </c:valAx>
      <c:spPr>
        <a:solidFill>
          <a:srgbClr val="FFFFFF"/>
        </a:solidFill>
        <a:ln>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85838</xdr:colOff>
      <xdr:row>4</xdr:row>
      <xdr:rowOff>76200</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1028700</xdr:colOff>
      <xdr:row>7</xdr:row>
      <xdr:rowOff>103903</xdr:rowOff>
    </xdr:from>
    <xdr:to>
      <xdr:col>21</xdr:col>
      <xdr:colOff>232833</xdr:colOff>
      <xdr:row>17</xdr:row>
      <xdr:rowOff>129383</xdr:rowOff>
    </xdr:to>
    <xdr:graphicFrame macro="">
      <xdr:nvGraphicFramePr>
        <xdr:cNvPr id="8"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715680</xdr:colOff>
      <xdr:row>39</xdr:row>
      <xdr:rowOff>1080</xdr:rowOff>
    </xdr:from>
    <xdr:to>
      <xdr:col>5</xdr:col>
      <xdr:colOff>823680</xdr:colOff>
      <xdr:row>43</xdr:row>
      <xdr:rowOff>183240</xdr:rowOff>
    </xdr:to>
    <xdr:sp macro="" textlink="">
      <xdr:nvSpPr>
        <xdr:cNvPr id="9" name="CustomShape 1"/>
        <xdr:cNvSpPr/>
      </xdr:nvSpPr>
      <xdr:spPr>
        <a:xfrm>
          <a:off x="4468530" y="6087555"/>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5</xdr:col>
      <xdr:colOff>725400</xdr:colOff>
      <xdr:row>47</xdr:row>
      <xdr:rowOff>1080</xdr:rowOff>
    </xdr:from>
    <xdr:to>
      <xdr:col>5</xdr:col>
      <xdr:colOff>833400</xdr:colOff>
      <xdr:row>51</xdr:row>
      <xdr:rowOff>183240</xdr:rowOff>
    </xdr:to>
    <xdr:sp macro="" textlink="">
      <xdr:nvSpPr>
        <xdr:cNvPr id="10" name="CustomShape 1"/>
        <xdr:cNvSpPr/>
      </xdr:nvSpPr>
      <xdr:spPr>
        <a:xfrm>
          <a:off x="4585320" y="717120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39</xdr:row>
      <xdr:rowOff>720</xdr:rowOff>
    </xdr:from>
    <xdr:to>
      <xdr:col>12</xdr:col>
      <xdr:colOff>833400</xdr:colOff>
      <xdr:row>43</xdr:row>
      <xdr:rowOff>183600</xdr:rowOff>
    </xdr:to>
    <xdr:sp macro="" textlink="">
      <xdr:nvSpPr>
        <xdr:cNvPr id="11" name="CustomShape 1"/>
        <xdr:cNvSpPr/>
      </xdr:nvSpPr>
      <xdr:spPr>
        <a:xfrm>
          <a:off x="4585320" y="8249760"/>
          <a:ext cx="108000" cy="7545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16</xdr:col>
      <xdr:colOff>199837</xdr:colOff>
      <xdr:row>37</xdr:row>
      <xdr:rowOff>244861</xdr:rowOff>
    </xdr:from>
    <xdr:to>
      <xdr:col>21</xdr:col>
      <xdr:colOff>169333</xdr:colOff>
      <xdr:row>52</xdr:row>
      <xdr:rowOff>10584</xdr:rowOff>
    </xdr:to>
    <xdr:graphicFrame macro="">
      <xdr:nvGraphicFramePr>
        <xdr:cNvPr id="12"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725400</xdr:colOff>
      <xdr:row>39</xdr:row>
      <xdr:rowOff>720</xdr:rowOff>
    </xdr:from>
    <xdr:to>
      <xdr:col>12</xdr:col>
      <xdr:colOff>833400</xdr:colOff>
      <xdr:row>43</xdr:row>
      <xdr:rowOff>183600</xdr:rowOff>
    </xdr:to>
    <xdr:sp macro="" textlink="">
      <xdr:nvSpPr>
        <xdr:cNvPr id="13" name="CustomShape 1"/>
        <xdr:cNvSpPr/>
      </xdr:nvSpPr>
      <xdr:spPr>
        <a:xfrm>
          <a:off x="4585320" y="8249760"/>
          <a:ext cx="108000" cy="7545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14" name="CustomShape 1"/>
        <xdr:cNvSpPr/>
      </xdr:nvSpPr>
      <xdr:spPr>
        <a:xfrm>
          <a:off x="4585320" y="932904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15" name="CustomShape 1"/>
        <xdr:cNvSpPr/>
      </xdr:nvSpPr>
      <xdr:spPr>
        <a:xfrm>
          <a:off x="4585320" y="9329040"/>
          <a:ext cx="108000" cy="75384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570813</xdr:colOff>
      <xdr:row>16</xdr:row>
      <xdr:rowOff>166469</xdr:rowOff>
    </xdr:from>
    <xdr:to>
      <xdr:col>22</xdr:col>
      <xdr:colOff>66156</xdr:colOff>
      <xdr:row>33</xdr:row>
      <xdr:rowOff>161925</xdr:rowOff>
    </xdr:to>
    <xdr:graphicFrame macro="">
      <xdr:nvGraphicFramePr>
        <xdr:cNvPr id="17" name="6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0</xdr:col>
      <xdr:colOff>1447913</xdr:colOff>
      <xdr:row>2</xdr:row>
      <xdr:rowOff>9525</xdr:rowOff>
    </xdr:to>
    <xdr:pic>
      <xdr:nvPicPr>
        <xdr:cNvPr id="2" name="Imagen 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1038225</xdr:colOff>
      <xdr:row>7</xdr:row>
      <xdr:rowOff>103903</xdr:rowOff>
    </xdr:from>
    <xdr:to>
      <xdr:col>21</xdr:col>
      <xdr:colOff>232833</xdr:colOff>
      <xdr:row>17</xdr:row>
      <xdr:rowOff>129383</xdr:rowOff>
    </xdr:to>
    <xdr:graphicFrame macro="">
      <xdr:nvGraphicFramePr>
        <xdr:cNvPr id="2"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715680</xdr:colOff>
      <xdr:row>39</xdr:row>
      <xdr:rowOff>1080</xdr:rowOff>
    </xdr:from>
    <xdr:to>
      <xdr:col>5</xdr:col>
      <xdr:colOff>823680</xdr:colOff>
      <xdr:row>43</xdr:row>
      <xdr:rowOff>183240</xdr:rowOff>
    </xdr:to>
    <xdr:sp macro="" textlink="">
      <xdr:nvSpPr>
        <xdr:cNvPr id="3" name="CustomShape 1"/>
        <xdr:cNvSpPr/>
      </xdr:nvSpPr>
      <xdr:spPr>
        <a:xfrm>
          <a:off x="4382805" y="7763955"/>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5</xdr:col>
      <xdr:colOff>725400</xdr:colOff>
      <xdr:row>47</xdr:row>
      <xdr:rowOff>1080</xdr:rowOff>
    </xdr:from>
    <xdr:to>
      <xdr:col>5</xdr:col>
      <xdr:colOff>833400</xdr:colOff>
      <xdr:row>51</xdr:row>
      <xdr:rowOff>183240</xdr:rowOff>
    </xdr:to>
    <xdr:sp macro="" textlink="">
      <xdr:nvSpPr>
        <xdr:cNvPr id="4" name="CustomShape 1"/>
        <xdr:cNvSpPr/>
      </xdr:nvSpPr>
      <xdr:spPr>
        <a:xfrm>
          <a:off x="4392525"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39</xdr:row>
      <xdr:rowOff>720</xdr:rowOff>
    </xdr:from>
    <xdr:to>
      <xdr:col>12</xdr:col>
      <xdr:colOff>833400</xdr:colOff>
      <xdr:row>43</xdr:row>
      <xdr:rowOff>183600</xdr:rowOff>
    </xdr:to>
    <xdr:sp macro="" textlink="">
      <xdr:nvSpPr>
        <xdr:cNvPr id="5" name="CustomShape 1"/>
        <xdr:cNvSpPr/>
      </xdr:nvSpPr>
      <xdr:spPr>
        <a:xfrm>
          <a:off x="8878800" y="7763595"/>
          <a:ext cx="108000" cy="75438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16</xdr:col>
      <xdr:colOff>199837</xdr:colOff>
      <xdr:row>37</xdr:row>
      <xdr:rowOff>244861</xdr:rowOff>
    </xdr:from>
    <xdr:to>
      <xdr:col>21</xdr:col>
      <xdr:colOff>169333</xdr:colOff>
      <xdr:row>52</xdr:row>
      <xdr:rowOff>10584</xdr:rowOff>
    </xdr:to>
    <xdr:graphicFrame macro="">
      <xdr:nvGraphicFramePr>
        <xdr:cNvPr id="6"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725400</xdr:colOff>
      <xdr:row>39</xdr:row>
      <xdr:rowOff>720</xdr:rowOff>
    </xdr:from>
    <xdr:to>
      <xdr:col>12</xdr:col>
      <xdr:colOff>833400</xdr:colOff>
      <xdr:row>43</xdr:row>
      <xdr:rowOff>183600</xdr:rowOff>
    </xdr:to>
    <xdr:sp macro="" textlink="">
      <xdr:nvSpPr>
        <xdr:cNvPr id="7" name="CustomShape 1"/>
        <xdr:cNvSpPr/>
      </xdr:nvSpPr>
      <xdr:spPr>
        <a:xfrm>
          <a:off x="8878800" y="7763595"/>
          <a:ext cx="108000" cy="75438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8" name="CustomShape 1"/>
        <xdr:cNvSpPr/>
      </xdr:nvSpPr>
      <xdr:spPr>
        <a:xfrm>
          <a:off x="8878800"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xdr:from>
      <xdr:col>12</xdr:col>
      <xdr:colOff>725400</xdr:colOff>
      <xdr:row>47</xdr:row>
      <xdr:rowOff>1080</xdr:rowOff>
    </xdr:from>
    <xdr:to>
      <xdr:col>12</xdr:col>
      <xdr:colOff>833400</xdr:colOff>
      <xdr:row>51</xdr:row>
      <xdr:rowOff>183240</xdr:rowOff>
    </xdr:to>
    <xdr:sp macro="" textlink="">
      <xdr:nvSpPr>
        <xdr:cNvPr id="9" name="CustomShape 1"/>
        <xdr:cNvSpPr/>
      </xdr:nvSpPr>
      <xdr:spPr>
        <a:xfrm>
          <a:off x="8878800" y="8840280"/>
          <a:ext cx="108000" cy="753660"/>
        </a:xfrm>
        <a:prstGeom prst="leftBrace">
          <a:avLst>
            <a:gd name="adj1" fmla="val 8333"/>
            <a:gd name="adj2" fmla="val 50000"/>
          </a:avLst>
        </a:prstGeom>
        <a:noFill/>
        <a:ln>
          <a:solidFill>
            <a:srgbClr val="FFFFFF"/>
          </a:solidFill>
        </a:ln>
      </xdr:spPr>
      <xdr:style>
        <a:lnRef idx="0">
          <a:scrgbClr r="0" g="0" b="0"/>
        </a:lnRef>
        <a:fillRef idx="0">
          <a:scrgbClr r="0" g="0" b="0"/>
        </a:fillRef>
        <a:effectRef idx="0">
          <a:scrgbClr r="0" g="0" b="0"/>
        </a:effectRef>
        <a:fontRef idx="minor"/>
      </xdr:style>
    </xdr:sp>
    <xdr:clientData/>
  </xdr:twoCellAnchor>
  <xdr:twoCellAnchor editAs="oneCell">
    <xdr:from>
      <xdr:col>15</xdr:col>
      <xdr:colOff>570813</xdr:colOff>
      <xdr:row>16</xdr:row>
      <xdr:rowOff>166468</xdr:rowOff>
    </xdr:from>
    <xdr:to>
      <xdr:col>22</xdr:col>
      <xdr:colOff>66156</xdr:colOff>
      <xdr:row>33</xdr:row>
      <xdr:rowOff>180975</xdr:rowOff>
    </xdr:to>
    <xdr:graphicFrame macro="">
      <xdr:nvGraphicFramePr>
        <xdr:cNvPr id="10"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0</xdr:col>
      <xdr:colOff>1447913</xdr:colOff>
      <xdr:row>2</xdr:row>
      <xdr:rowOff>9525</xdr:rowOff>
    </xdr:to>
    <xdr:pic>
      <xdr:nvPicPr>
        <xdr:cNvPr id="12" name="Imagen 1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638175</xdr:colOff>
      <xdr:row>28</xdr:row>
      <xdr:rowOff>0</xdr:rowOff>
    </xdr:to>
    <xdr:sp macro="" textlink="">
      <xdr:nvSpPr>
        <xdr:cNvPr id="11266" name="_x0000_t202" hidden="1"/>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2"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3"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12</xdr:col>
      <xdr:colOff>638175</xdr:colOff>
      <xdr:row>28</xdr:row>
      <xdr:rowOff>0</xdr:rowOff>
    </xdr:to>
    <xdr:sp macro="" textlink="">
      <xdr:nvSpPr>
        <xdr:cNvPr id="4" name="AutoShape 2"/>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9525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14287</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14287</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43392</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9525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9525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9525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1447913</xdr:colOff>
      <xdr:row>2</xdr:row>
      <xdr:rowOff>28575</xdr:rowOff>
    </xdr:to>
    <xdr:pic>
      <xdr:nvPicPr>
        <xdr:cNvPr id="3" name="Imagen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47913" cy="1038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55"/>
  <sheetViews>
    <sheetView showRowColHeaders="0" tabSelected="1" zoomScaleNormal="100" workbookViewId="0">
      <selection activeCell="E1" sqref="E1:L4"/>
    </sheetView>
  </sheetViews>
  <sheetFormatPr baseColWidth="10" defaultColWidth="9.140625" defaultRowHeight="16.5" x14ac:dyDescent="0.3"/>
  <cols>
    <col min="1" max="1" width="13.5703125" style="2" customWidth="1"/>
    <col min="2" max="3" width="3.42578125" style="2" customWidth="1"/>
    <col min="4" max="4" width="3.7109375" style="2" customWidth="1"/>
    <col min="5" max="5" width="11.42578125" style="2"/>
    <col min="6" max="6" width="32.85546875" style="2" customWidth="1"/>
    <col min="7" max="7" width="36" style="2" customWidth="1"/>
    <col min="8" max="8" width="3.7109375" style="2" customWidth="1"/>
    <col min="9" max="9" width="11.42578125" style="2"/>
    <col min="10" max="11" width="13.140625" style="2" customWidth="1"/>
    <col min="12" max="12" width="6.140625" style="2" customWidth="1"/>
    <col min="13" max="13" width="19" style="2" customWidth="1"/>
    <col min="14" max="14" width="3.7109375" style="2" customWidth="1"/>
    <col min="15" max="1025" width="11.42578125" style="2"/>
  </cols>
  <sheetData>
    <row r="1" spans="1:13" ht="22.5" customHeight="1" x14ac:dyDescent="0.3">
      <c r="E1" s="540" t="s">
        <v>1234</v>
      </c>
      <c r="F1" s="540"/>
      <c r="G1" s="540"/>
      <c r="H1" s="540"/>
      <c r="I1" s="540"/>
      <c r="J1" s="540"/>
      <c r="K1" s="540"/>
      <c r="L1" s="540"/>
    </row>
    <row r="2" spans="1:13" ht="16.5" customHeight="1" x14ac:dyDescent="0.3">
      <c r="E2" s="540"/>
      <c r="F2" s="540"/>
      <c r="G2" s="540"/>
      <c r="H2" s="540"/>
      <c r="I2" s="540"/>
      <c r="J2" s="540"/>
      <c r="K2" s="540"/>
      <c r="L2" s="540"/>
      <c r="M2" s="541"/>
    </row>
    <row r="3" spans="1:13" ht="16.5" customHeight="1" x14ac:dyDescent="0.3">
      <c r="E3" s="540"/>
      <c r="F3" s="540"/>
      <c r="G3" s="540"/>
      <c r="H3" s="540"/>
      <c r="I3" s="540"/>
      <c r="J3" s="540"/>
      <c r="K3" s="540"/>
      <c r="L3" s="540"/>
      <c r="M3" s="541"/>
    </row>
    <row r="4" spans="1:13" s="4" customFormat="1" ht="20.25" customHeight="1" x14ac:dyDescent="0.25">
      <c r="A4" s="3"/>
      <c r="B4" s="3"/>
      <c r="C4" s="3"/>
      <c r="D4" s="3"/>
      <c r="E4" s="540"/>
      <c r="F4" s="540"/>
      <c r="G4" s="540"/>
      <c r="H4" s="540"/>
      <c r="I4" s="540"/>
      <c r="J4" s="540"/>
      <c r="K4" s="540"/>
      <c r="L4" s="540"/>
      <c r="M4" s="3"/>
    </row>
    <row r="5" spans="1:13" s="4" customFormat="1" ht="17.25" customHeight="1" x14ac:dyDescent="0.25">
      <c r="A5" s="3"/>
      <c r="B5" s="3"/>
      <c r="C5" s="3"/>
      <c r="D5" s="3"/>
      <c r="E5" s="3"/>
      <c r="F5" s="3"/>
      <c r="G5" s="3"/>
      <c r="H5" s="3"/>
      <c r="I5" s="3"/>
      <c r="J5" s="3"/>
      <c r="K5" s="3"/>
      <c r="L5" s="3"/>
      <c r="M5" s="3"/>
    </row>
    <row r="6" spans="1:13" ht="20.100000000000001" customHeight="1" x14ac:dyDescent="0.3">
      <c r="B6" s="5"/>
      <c r="C6" s="5"/>
      <c r="D6" s="5"/>
      <c r="E6" s="542" t="s">
        <v>549</v>
      </c>
      <c r="F6" s="542"/>
      <c r="G6" s="542"/>
      <c r="H6" s="542"/>
      <c r="I6" s="542"/>
      <c r="J6" s="542"/>
      <c r="K6" s="542"/>
      <c r="L6" s="542"/>
      <c r="M6" s="6"/>
    </row>
    <row r="7" spans="1:13" s="4" customFormat="1" ht="14.25" customHeight="1" x14ac:dyDescent="0.25">
      <c r="A7" s="3"/>
      <c r="B7" s="377"/>
      <c r="C7" s="377"/>
      <c r="D7" s="377"/>
      <c r="E7" s="377"/>
      <c r="F7" s="377"/>
      <c r="G7" s="377"/>
      <c r="H7" s="377"/>
      <c r="I7" s="377"/>
      <c r="J7" s="377"/>
      <c r="K7" s="377"/>
      <c r="L7" s="377"/>
      <c r="M7" s="377"/>
    </row>
    <row r="8" spans="1:13" s="4" customFormat="1" ht="14.25" customHeight="1" x14ac:dyDescent="0.25">
      <c r="A8" s="3"/>
      <c r="B8" s="377"/>
      <c r="C8" s="377"/>
      <c r="D8" s="377"/>
      <c r="E8" s="545" t="s">
        <v>1236</v>
      </c>
      <c r="F8" s="546"/>
      <c r="G8" s="546"/>
      <c r="H8" s="546"/>
      <c r="I8" s="546"/>
      <c r="J8" s="546"/>
      <c r="K8" s="546"/>
      <c r="L8" s="546"/>
      <c r="M8" s="377"/>
    </row>
    <row r="9" spans="1:13" s="4" customFormat="1" ht="14.25" customHeight="1" x14ac:dyDescent="0.25">
      <c r="A9" s="3"/>
      <c r="B9" s="377"/>
      <c r="C9" s="377"/>
      <c r="D9" s="377"/>
      <c r="E9" s="546"/>
      <c r="F9" s="546"/>
      <c r="G9" s="546"/>
      <c r="H9" s="546"/>
      <c r="I9" s="546"/>
      <c r="J9" s="546"/>
      <c r="K9" s="546"/>
      <c r="L9" s="546"/>
      <c r="M9" s="377"/>
    </row>
    <row r="10" spans="1:13" s="4" customFormat="1" ht="14.25" customHeight="1" x14ac:dyDescent="0.3">
      <c r="A10" s="3"/>
      <c r="B10" s="377"/>
      <c r="C10" s="377"/>
      <c r="D10" s="377"/>
      <c r="E10" s="515"/>
      <c r="F10" s="515"/>
      <c r="G10" s="515"/>
      <c r="H10" s="515"/>
      <c r="I10" s="515"/>
      <c r="J10" s="515"/>
      <c r="K10" s="515"/>
      <c r="L10" s="515"/>
      <c r="M10" s="377"/>
    </row>
    <row r="11" spans="1:13" s="4" customFormat="1" ht="14.25" customHeight="1" x14ac:dyDescent="0.3">
      <c r="A11" s="3"/>
      <c r="B11" s="377"/>
      <c r="C11" s="377"/>
      <c r="D11" s="377"/>
      <c r="E11" s="547" t="s">
        <v>1237</v>
      </c>
      <c r="F11" s="547"/>
      <c r="G11" s="547"/>
      <c r="H11" s="547"/>
      <c r="I11" s="547"/>
      <c r="J11" s="547"/>
      <c r="K11" s="547"/>
      <c r="L11" s="547"/>
      <c r="M11" s="377"/>
    </row>
    <row r="12" spans="1:13" s="4" customFormat="1" ht="14.25" customHeight="1" x14ac:dyDescent="0.3">
      <c r="A12" s="3"/>
      <c r="B12" s="377"/>
      <c r="C12" s="377"/>
      <c r="D12" s="377"/>
      <c r="E12" s="262"/>
      <c r="F12" s="515" t="s">
        <v>1235</v>
      </c>
      <c r="G12" s="515"/>
      <c r="H12" s="515"/>
      <c r="I12" s="515"/>
      <c r="J12" s="515"/>
      <c r="K12" s="515"/>
      <c r="L12" s="515"/>
      <c r="M12" s="377"/>
    </row>
    <row r="13" spans="1:13" s="4" customFormat="1" ht="14.25" customHeight="1" x14ac:dyDescent="0.3">
      <c r="A13" s="3"/>
      <c r="B13" s="377"/>
      <c r="C13" s="377"/>
      <c r="D13" s="377"/>
      <c r="E13" s="263"/>
      <c r="F13" s="515" t="s">
        <v>1240</v>
      </c>
      <c r="G13" s="515"/>
      <c r="H13" s="515"/>
      <c r="I13" s="515"/>
      <c r="J13" s="515"/>
      <c r="K13" s="515"/>
      <c r="L13" s="515"/>
      <c r="M13" s="377"/>
    </row>
    <row r="14" spans="1:13" s="4" customFormat="1" ht="14.25" customHeight="1" x14ac:dyDescent="0.3">
      <c r="A14" s="3"/>
      <c r="B14" s="377"/>
      <c r="C14" s="377"/>
      <c r="D14" s="377"/>
      <c r="E14" s="50"/>
      <c r="F14" s="515" t="s">
        <v>1241</v>
      </c>
      <c r="G14" s="515"/>
      <c r="H14" s="515"/>
      <c r="I14" s="515"/>
      <c r="J14" s="515"/>
      <c r="K14" s="515"/>
      <c r="L14" s="515"/>
      <c r="M14" s="377"/>
    </row>
    <row r="15" spans="1:13" s="4" customFormat="1" ht="14.25" customHeight="1" x14ac:dyDescent="0.3">
      <c r="A15" s="3"/>
      <c r="B15" s="377"/>
      <c r="C15" s="377"/>
      <c r="D15" s="377"/>
      <c r="E15" s="515"/>
      <c r="F15" s="515"/>
      <c r="G15" s="515"/>
      <c r="H15" s="515"/>
      <c r="I15" s="515"/>
      <c r="J15" s="515"/>
      <c r="K15" s="515"/>
      <c r="L15" s="515"/>
      <c r="M15" s="377"/>
    </row>
    <row r="16" spans="1:13" ht="15" customHeight="1" x14ac:dyDescent="0.3">
      <c r="B16" s="377"/>
      <c r="C16" s="377"/>
      <c r="D16" s="377"/>
      <c r="E16" s="547" t="s">
        <v>1239</v>
      </c>
      <c r="F16" s="547"/>
      <c r="G16" s="547"/>
      <c r="H16" s="547"/>
      <c r="I16" s="547"/>
      <c r="J16" s="547"/>
      <c r="K16" s="547"/>
      <c r="L16" s="547"/>
      <c r="M16" s="377"/>
    </row>
    <row r="17" spans="2:12" ht="15" customHeight="1" x14ac:dyDescent="0.3"/>
    <row r="18" spans="2:12" s="7" customFormat="1" ht="18" x14ac:dyDescent="0.25">
      <c r="C18" s="543" t="s">
        <v>0</v>
      </c>
      <c r="D18" s="543"/>
      <c r="E18" s="544" t="s">
        <v>604</v>
      </c>
      <c r="F18" s="544"/>
      <c r="G18" s="544"/>
      <c r="H18" s="544"/>
      <c r="I18" s="544"/>
      <c r="J18" s="544"/>
      <c r="K18" s="544"/>
      <c r="L18" s="544"/>
    </row>
    <row r="19" spans="2:12" s="7" customFormat="1" ht="7.5" customHeight="1" x14ac:dyDescent="0.25">
      <c r="B19" s="8"/>
      <c r="C19" s="8"/>
      <c r="D19" s="8"/>
      <c r="E19" s="9"/>
      <c r="F19" s="8"/>
    </row>
    <row r="20" spans="2:12" s="7" customFormat="1" ht="18" x14ac:dyDescent="0.25">
      <c r="B20" s="10"/>
      <c r="C20" s="543" t="s">
        <v>1</v>
      </c>
      <c r="D20" s="543"/>
      <c r="E20" s="544" t="s">
        <v>909</v>
      </c>
      <c r="F20" s="544"/>
      <c r="G20" s="544"/>
      <c r="H20" s="544"/>
      <c r="I20" s="544"/>
      <c r="J20" s="544"/>
      <c r="K20" s="544"/>
      <c r="L20" s="544"/>
    </row>
    <row r="21" spans="2:12" s="7" customFormat="1" ht="6.75" customHeight="1" x14ac:dyDescent="0.25">
      <c r="B21" s="10"/>
      <c r="C21" s="10"/>
      <c r="D21" s="8"/>
      <c r="E21" s="9"/>
      <c r="F21" s="8"/>
    </row>
    <row r="22" spans="2:12" s="7" customFormat="1" ht="18" x14ac:dyDescent="0.25">
      <c r="B22" s="10"/>
      <c r="C22" s="543" t="s">
        <v>2</v>
      </c>
      <c r="D22" s="543"/>
      <c r="E22" s="544" t="s">
        <v>916</v>
      </c>
      <c r="F22" s="544"/>
      <c r="G22" s="544"/>
      <c r="H22" s="544"/>
      <c r="I22" s="544"/>
      <c r="J22" s="544"/>
      <c r="K22" s="544"/>
      <c r="L22" s="544"/>
    </row>
    <row r="23" spans="2:12" s="7" customFormat="1" ht="7.5" customHeight="1" x14ac:dyDescent="0.25">
      <c r="B23" s="10"/>
      <c r="C23" s="10"/>
      <c r="D23" s="8"/>
      <c r="E23" s="9"/>
      <c r="F23" s="8"/>
    </row>
    <row r="24" spans="2:12" s="7" customFormat="1" ht="18" x14ac:dyDescent="0.25">
      <c r="B24" s="10"/>
      <c r="C24" s="543" t="s">
        <v>3</v>
      </c>
      <c r="D24" s="543"/>
      <c r="E24" s="544" t="s">
        <v>1243</v>
      </c>
      <c r="F24" s="544"/>
      <c r="G24" s="544"/>
      <c r="H24" s="544"/>
      <c r="I24" s="544"/>
      <c r="J24" s="544"/>
      <c r="K24" s="544"/>
      <c r="L24" s="544"/>
    </row>
    <row r="25" spans="2:12" s="7" customFormat="1" ht="7.5" customHeight="1" x14ac:dyDescent="0.25">
      <c r="B25" s="10"/>
      <c r="C25" s="10"/>
      <c r="D25" s="8"/>
      <c r="E25" s="9"/>
      <c r="F25" s="8"/>
    </row>
    <row r="26" spans="2:12" s="7" customFormat="1" ht="18" x14ac:dyDescent="0.25">
      <c r="B26" s="10"/>
      <c r="C26" s="543" t="s">
        <v>910</v>
      </c>
      <c r="D26" s="543"/>
      <c r="E26" s="544" t="s">
        <v>550</v>
      </c>
      <c r="F26" s="544"/>
      <c r="G26" s="544"/>
      <c r="H26" s="544"/>
      <c r="I26" s="544"/>
      <c r="J26" s="544"/>
      <c r="K26" s="544"/>
      <c r="L26" s="544"/>
    </row>
    <row r="27" spans="2:12" s="7" customFormat="1" ht="7.5" customHeight="1" x14ac:dyDescent="0.25">
      <c r="B27" s="10"/>
      <c r="C27" s="10"/>
      <c r="D27" s="8"/>
      <c r="E27" s="9"/>
      <c r="F27" s="8"/>
    </row>
    <row r="28" spans="2:12" s="7" customFormat="1" ht="17.850000000000001" customHeight="1" x14ac:dyDescent="0.25">
      <c r="B28" s="10"/>
      <c r="C28" s="543" t="s">
        <v>911</v>
      </c>
      <c r="D28" s="543"/>
      <c r="E28" s="544" t="s">
        <v>1148</v>
      </c>
      <c r="F28" s="544"/>
      <c r="G28" s="544"/>
      <c r="H28" s="544"/>
      <c r="I28" s="544"/>
      <c r="J28" s="544"/>
      <c r="K28" s="544"/>
      <c r="L28" s="544"/>
    </row>
    <row r="29" spans="2:12" s="7" customFormat="1" ht="7.5" customHeight="1" x14ac:dyDescent="0.25">
      <c r="B29" s="10"/>
      <c r="C29" s="10"/>
      <c r="D29" s="8"/>
      <c r="E29" s="9"/>
      <c r="F29" s="8"/>
    </row>
    <row r="30" spans="2:12" s="7" customFormat="1" ht="18" x14ac:dyDescent="0.25">
      <c r="B30" s="10"/>
      <c r="C30" s="543" t="s">
        <v>912</v>
      </c>
      <c r="D30" s="543"/>
      <c r="E30" s="544" t="s">
        <v>1149</v>
      </c>
      <c r="F30" s="544"/>
      <c r="G30" s="544"/>
      <c r="H30" s="544"/>
      <c r="I30" s="544"/>
      <c r="J30" s="544"/>
      <c r="K30" s="544"/>
      <c r="L30" s="544"/>
    </row>
    <row r="31" spans="2:12" s="7" customFormat="1" ht="7.5" customHeight="1" x14ac:dyDescent="0.25">
      <c r="B31" s="10"/>
      <c r="C31" s="10"/>
      <c r="D31" s="8"/>
      <c r="E31" s="9"/>
      <c r="F31" s="8"/>
    </row>
    <row r="32" spans="2:12" s="7" customFormat="1" ht="18" x14ac:dyDescent="0.25">
      <c r="B32" s="10"/>
      <c r="C32" s="543" t="s">
        <v>913</v>
      </c>
      <c r="D32" s="543"/>
      <c r="E32" s="544" t="s">
        <v>551</v>
      </c>
      <c r="F32" s="544"/>
      <c r="G32" s="544"/>
      <c r="H32" s="544"/>
      <c r="I32" s="544"/>
      <c r="J32" s="544"/>
      <c r="K32" s="544"/>
      <c r="L32" s="544"/>
    </row>
    <row r="33" spans="2:12" s="7" customFormat="1" ht="7.5" customHeight="1" x14ac:dyDescent="0.25">
      <c r="B33" s="10"/>
      <c r="C33" s="10"/>
      <c r="D33" s="8"/>
      <c r="E33" s="9"/>
      <c r="F33" s="8"/>
    </row>
    <row r="34" spans="2:12" s="7" customFormat="1" ht="18" x14ac:dyDescent="0.25">
      <c r="B34" s="10"/>
      <c r="C34" s="543" t="s">
        <v>914</v>
      </c>
      <c r="D34" s="543"/>
      <c r="E34" s="544" t="s">
        <v>552</v>
      </c>
      <c r="F34" s="544"/>
      <c r="G34" s="544"/>
      <c r="H34" s="544"/>
      <c r="I34" s="544"/>
      <c r="J34" s="544"/>
      <c r="K34" s="544"/>
      <c r="L34" s="544"/>
    </row>
    <row r="35" spans="2:12" ht="9" customHeight="1" x14ac:dyDescent="0.3">
      <c r="D35" s="11"/>
    </row>
    <row r="36" spans="2:12" s="7" customFormat="1" ht="18" x14ac:dyDescent="0.25">
      <c r="B36" s="10"/>
      <c r="C36" s="543" t="s">
        <v>915</v>
      </c>
      <c r="D36" s="543"/>
      <c r="E36" s="544" t="s">
        <v>553</v>
      </c>
      <c r="F36" s="544"/>
      <c r="G36" s="544"/>
      <c r="H36" s="544"/>
      <c r="I36" s="544"/>
      <c r="J36" s="544"/>
      <c r="K36" s="544"/>
      <c r="L36" s="544"/>
    </row>
    <row r="37" spans="2:12" ht="15.75" customHeight="1" x14ac:dyDescent="0.3">
      <c r="D37" s="11"/>
    </row>
    <row r="38" spans="2:12" ht="16.5" customHeight="1" x14ac:dyDescent="0.3">
      <c r="E38" s="531" t="s">
        <v>1242</v>
      </c>
      <c r="F38" s="532"/>
      <c r="G38" s="532"/>
      <c r="H38" s="532"/>
      <c r="I38" s="532"/>
      <c r="J38" s="532"/>
      <c r="K38" s="532"/>
      <c r="L38" s="533"/>
    </row>
    <row r="39" spans="2:12" x14ac:dyDescent="0.3">
      <c r="E39" s="534"/>
      <c r="F39" s="535"/>
      <c r="G39" s="535"/>
      <c r="H39" s="535"/>
      <c r="I39" s="535"/>
      <c r="J39" s="535"/>
      <c r="K39" s="535"/>
      <c r="L39" s="536"/>
    </row>
    <row r="40" spans="2:12" x14ac:dyDescent="0.3">
      <c r="E40" s="534"/>
      <c r="F40" s="535"/>
      <c r="G40" s="535"/>
      <c r="H40" s="535"/>
      <c r="I40" s="535"/>
      <c r="J40" s="535"/>
      <c r="K40" s="535"/>
      <c r="L40" s="536"/>
    </row>
    <row r="41" spans="2:12" x14ac:dyDescent="0.3">
      <c r="E41" s="534"/>
      <c r="F41" s="535"/>
      <c r="G41" s="535"/>
      <c r="H41" s="535"/>
      <c r="I41" s="535"/>
      <c r="J41" s="535"/>
      <c r="K41" s="535"/>
      <c r="L41" s="536"/>
    </row>
    <row r="42" spans="2:12" x14ac:dyDescent="0.3">
      <c r="E42" s="534"/>
      <c r="F42" s="535"/>
      <c r="G42" s="535"/>
      <c r="H42" s="535"/>
      <c r="I42" s="535"/>
      <c r="J42" s="535"/>
      <c r="K42" s="535"/>
      <c r="L42" s="536"/>
    </row>
    <row r="43" spans="2:12" x14ac:dyDescent="0.3">
      <c r="E43" s="534"/>
      <c r="F43" s="535"/>
      <c r="G43" s="535"/>
      <c r="H43" s="535"/>
      <c r="I43" s="535"/>
      <c r="J43" s="535"/>
      <c r="K43" s="535"/>
      <c r="L43" s="536"/>
    </row>
    <row r="44" spans="2:12" x14ac:dyDescent="0.3">
      <c r="E44" s="534"/>
      <c r="F44" s="535"/>
      <c r="G44" s="535"/>
      <c r="H44" s="535"/>
      <c r="I44" s="535"/>
      <c r="J44" s="535"/>
      <c r="K44" s="535"/>
      <c r="L44" s="536"/>
    </row>
    <row r="45" spans="2:12" x14ac:dyDescent="0.3">
      <c r="E45" s="534"/>
      <c r="F45" s="535"/>
      <c r="G45" s="535"/>
      <c r="H45" s="535"/>
      <c r="I45" s="535"/>
      <c r="J45" s="535"/>
      <c r="K45" s="535"/>
      <c r="L45" s="536"/>
    </row>
    <row r="46" spans="2:12" x14ac:dyDescent="0.3">
      <c r="E46" s="534"/>
      <c r="F46" s="535"/>
      <c r="G46" s="535"/>
      <c r="H46" s="535"/>
      <c r="I46" s="535"/>
      <c r="J46" s="535"/>
      <c r="K46" s="535"/>
      <c r="L46" s="536"/>
    </row>
    <row r="47" spans="2:12" x14ac:dyDescent="0.3">
      <c r="E47" s="534"/>
      <c r="F47" s="535"/>
      <c r="G47" s="535"/>
      <c r="H47" s="535"/>
      <c r="I47" s="535"/>
      <c r="J47" s="535"/>
      <c r="K47" s="535"/>
      <c r="L47" s="536"/>
    </row>
    <row r="48" spans="2:12" x14ac:dyDescent="0.3">
      <c r="E48" s="537"/>
      <c r="F48" s="538"/>
      <c r="G48" s="538"/>
      <c r="H48" s="538"/>
      <c r="I48" s="538"/>
      <c r="J48" s="538"/>
      <c r="K48" s="538"/>
      <c r="L48" s="539"/>
    </row>
    <row r="49" spans="5:12" x14ac:dyDescent="0.3">
      <c r="E49" s="238"/>
      <c r="F49" s="238"/>
      <c r="G49" s="238"/>
      <c r="H49" s="238"/>
      <c r="I49" s="238"/>
      <c r="J49" s="238"/>
      <c r="K49" s="238"/>
      <c r="L49" s="238"/>
    </row>
    <row r="50" spans="5:12" ht="82.5" customHeight="1" x14ac:dyDescent="0.3">
      <c r="E50" s="530" t="s">
        <v>1247</v>
      </c>
      <c r="F50" s="530"/>
      <c r="G50" s="530"/>
      <c r="H50" s="530"/>
      <c r="I50" s="530"/>
      <c r="J50" s="530"/>
      <c r="K50" s="530"/>
      <c r="L50" s="530"/>
    </row>
    <row r="51" spans="5:12" x14ac:dyDescent="0.3">
      <c r="E51" s="238"/>
      <c r="F51" s="238"/>
      <c r="G51" s="238"/>
      <c r="H51" s="238"/>
      <c r="I51" s="238"/>
      <c r="J51" s="238"/>
      <c r="K51" s="238"/>
      <c r="L51" s="238"/>
    </row>
    <row r="52" spans="5:12" x14ac:dyDescent="0.3">
      <c r="E52" s="238"/>
      <c r="F52" s="238"/>
      <c r="G52" s="238"/>
      <c r="H52" s="238"/>
      <c r="I52" s="238"/>
      <c r="J52" s="238"/>
      <c r="K52" s="238"/>
      <c r="L52" s="238"/>
    </row>
    <row r="53" spans="5:12" x14ac:dyDescent="0.3">
      <c r="E53" s="238"/>
      <c r="F53" s="238"/>
      <c r="G53" s="238"/>
      <c r="H53" s="238"/>
      <c r="I53" s="238"/>
      <c r="J53" s="238"/>
      <c r="K53" s="238"/>
      <c r="L53" s="238"/>
    </row>
    <row r="54" spans="5:12" x14ac:dyDescent="0.3">
      <c r="E54" s="238"/>
      <c r="F54" s="238"/>
      <c r="G54" s="238"/>
      <c r="H54" s="238"/>
      <c r="I54" s="238"/>
      <c r="J54" s="238"/>
      <c r="K54" s="238"/>
      <c r="L54" s="238"/>
    </row>
    <row r="55" spans="5:12" x14ac:dyDescent="0.3">
      <c r="E55" s="238"/>
      <c r="F55" s="238"/>
      <c r="G55" s="238"/>
      <c r="H55" s="238"/>
      <c r="I55" s="238"/>
      <c r="J55" s="238"/>
      <c r="K55" s="238"/>
      <c r="L55" s="238"/>
    </row>
  </sheetData>
  <sheetProtection sheet="1" objects="1" scenarios="1"/>
  <mergeCells count="28">
    <mergeCell ref="C36:D36"/>
    <mergeCell ref="C22:D22"/>
    <mergeCell ref="E22:L22"/>
    <mergeCell ref="E36:L36"/>
    <mergeCell ref="C28:D28"/>
    <mergeCell ref="C24:D24"/>
    <mergeCell ref="E24:L24"/>
    <mergeCell ref="C26:D26"/>
    <mergeCell ref="E26:L26"/>
    <mergeCell ref="C34:D34"/>
    <mergeCell ref="E34:L34"/>
    <mergeCell ref="E28:L28"/>
    <mergeCell ref="C30:D30"/>
    <mergeCell ref="E30:L30"/>
    <mergeCell ref="C32:D32"/>
    <mergeCell ref="E32:L32"/>
    <mergeCell ref="C18:D18"/>
    <mergeCell ref="E18:L18"/>
    <mergeCell ref="C20:D20"/>
    <mergeCell ref="E20:L20"/>
    <mergeCell ref="E8:L9"/>
    <mergeCell ref="E11:L11"/>
    <mergeCell ref="E16:L16"/>
    <mergeCell ref="E50:L50"/>
    <mergeCell ref="E38:L48"/>
    <mergeCell ref="E1:L4"/>
    <mergeCell ref="M2:M3"/>
    <mergeCell ref="E6:L6"/>
  </mergeCells>
  <hyperlinks>
    <hyperlink ref="E18" location="'0_Datos generales organización'!A1" display="Datos generales de la organización"/>
    <hyperlink ref="E20" location="'1_Combustibles fósiles'!A1" display="Huella de carbono Alcance 1: Combustibles fósiles"/>
    <hyperlink ref="E24" location="'2_Fluorados'!A1" display="Huella de carbono Alcance 1: Fugas de gases fluorados (equipos de climatización y refrigeración)"/>
    <hyperlink ref="E26" location="'3_Emisiones proceso'!A1" display="Huella de carbono Alcance 1: Emisiones de proceso"/>
    <hyperlink ref="E28" location="'4.1_Electricidad Illes Balears'!A1" display="Huella de carbono Alcance 2: Electricidad registro balear"/>
    <hyperlink ref="E30" location="'4.2_Electricidad España'!A1" display="Huella de carbono Alcance 2: Electricidad resgistro español"/>
    <hyperlink ref="E32" location="'5_Información adicional'!A1" display="Información adicional: Renovables"/>
    <hyperlink ref="E34" location="'6.1_Resultados Illes Balears'!A1" display="Informe final: Resultados resgistro balear"/>
    <hyperlink ref="E36" location="'6.2_Resultados España'!A1" display="Informe final: Resultados resgistro español"/>
    <hyperlink ref="E30:L30" location="'5.2_Abast 2 Espanya'!C1" display="Petjada de carboni Abast 2: Electricitat i altres energies registre espanyol"/>
    <hyperlink ref="E34:L34" location="'7.1_Resultats Illes Balears'!C1" display="Informe final: Resultats registre balear"/>
    <hyperlink ref="E36:L36" location="'7.2_Resultats Espanya'!C1" display="Informe final: Resultats registre espanyol"/>
    <hyperlink ref="E24:L24" location="'3_Emissions fugitives'!C1" display="Petjada de carboni Abast 1: Emissions fugitives"/>
    <hyperlink ref="E18:L18" location="'0_Dades generals organització'!C1" display="Dades generals de l'organització"/>
    <hyperlink ref="E20:L20" location="'1_Instal·lacions fixes'!C1" display="Petjada de carboni Abast 1: Instal·lacions fixes"/>
    <hyperlink ref="E26:L26" location="'4_Emissions processos'!C1" display="Petjada de carboni Abast 1: Emissions de procés"/>
    <hyperlink ref="E28:L28" location="'5.1_Abast 2 Illes Balears'!C1" display="Petjada de carboni Abast 2: Electricitat i altres energies registre balear"/>
    <hyperlink ref="E32:L32" location="'6_Informació addicional'!C1" display="Informació addicional: Renovables"/>
    <hyperlink ref="E22" location="'2_Fluorados'!A1" display="Huella de carbono Alcance 1: Fugas de gases fluorados (equipos de climatización y refrigeración)"/>
    <hyperlink ref="E22:L22" location="'2_Vehicles i maquinària'!C1" display="Petjada de carboni Abast 1: Vehicles i maquinària"/>
  </hyperlinks>
  <pageMargins left="0.75" right="0.75" top="1" bottom="1" header="0.51180555555555496" footer="0.51180555555555496"/>
  <pageSetup paperSize="9" scale="45" firstPageNumber="0"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MM310"/>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1.85546875" style="12" customWidth="1"/>
    <col min="2" max="2" width="1.85546875" style="12" customWidth="1"/>
    <col min="3" max="3" width="2.140625" style="2" customWidth="1"/>
    <col min="4" max="4" width="1.28515625" style="2" customWidth="1"/>
    <col min="5" max="5" width="17.85546875" style="2" customWidth="1"/>
    <col min="6" max="6" width="15" style="2" customWidth="1"/>
    <col min="7" max="7" width="15.85546875" style="86" customWidth="1"/>
    <col min="8" max="8" width="9.5703125" style="86" customWidth="1"/>
    <col min="9" max="9" width="8.7109375" style="86" customWidth="1"/>
    <col min="10" max="10" width="4" style="86" customWidth="1"/>
    <col min="11" max="11" width="5.140625" style="86" customWidth="1"/>
    <col min="12" max="12" width="9" style="86" customWidth="1"/>
    <col min="13" max="13" width="16.42578125" style="86" customWidth="1"/>
    <col min="14" max="14" width="17" style="86" customWidth="1"/>
    <col min="15" max="16" width="17.42578125" style="86" customWidth="1"/>
    <col min="17" max="17" width="7.140625" style="2" customWidth="1"/>
    <col min="18" max="18" width="22.85546875" style="2" customWidth="1"/>
    <col min="19" max="19" width="8.85546875" style="2" customWidth="1"/>
    <col min="20" max="20" width="8.28515625" style="2" customWidth="1"/>
    <col min="21" max="21" width="12.7109375" style="2" customWidth="1"/>
    <col min="22" max="22" width="4" style="2" customWidth="1"/>
    <col min="23" max="23" width="3.140625" style="2" customWidth="1"/>
    <col min="24" max="34" width="11.42578125" style="63"/>
    <col min="35" max="1027" width="11.42578125" style="2"/>
  </cols>
  <sheetData>
    <row r="1" spans="1:24" s="25" customFormat="1" ht="40.700000000000003" customHeight="1" x14ac:dyDescent="0.25">
      <c r="A1" s="12"/>
      <c r="B1" s="13"/>
      <c r="C1" s="549" t="s">
        <v>669</v>
      </c>
      <c r="D1" s="549"/>
      <c r="E1" s="549"/>
      <c r="F1" s="549"/>
      <c r="G1" s="549"/>
      <c r="H1" s="549"/>
      <c r="I1" s="549"/>
      <c r="J1" s="549"/>
      <c r="K1" s="549"/>
      <c r="L1" s="549"/>
      <c r="M1" s="549"/>
      <c r="N1" s="549"/>
      <c r="O1" s="549"/>
      <c r="P1" s="549"/>
      <c r="Q1" s="549"/>
      <c r="R1" s="549"/>
      <c r="S1" s="549"/>
      <c r="T1" s="549"/>
      <c r="U1" s="549"/>
      <c r="V1" s="549"/>
      <c r="W1" s="549"/>
    </row>
    <row r="2" spans="1:24" s="25" customFormat="1" ht="40.700000000000003" customHeight="1" x14ac:dyDescent="0.25">
      <c r="A2" s="12"/>
      <c r="B2" s="13"/>
      <c r="Q2" s="26"/>
      <c r="R2" s="26"/>
      <c r="S2" s="26"/>
      <c r="T2" s="26"/>
      <c r="U2" s="26"/>
      <c r="V2" s="26"/>
    </row>
    <row r="3" spans="1:24" s="25" customFormat="1" ht="15.75" customHeight="1" x14ac:dyDescent="0.2">
      <c r="A3" s="16" t="s">
        <v>605</v>
      </c>
      <c r="B3" s="15"/>
      <c r="E3" s="642" t="s">
        <v>666</v>
      </c>
      <c r="F3" s="642"/>
      <c r="G3" s="649" t="str">
        <f>IF(ISTEXT(Dades!$E$683),Dades!$E$683,"")</f>
        <v/>
      </c>
      <c r="H3" s="650"/>
      <c r="I3" s="650"/>
      <c r="J3" s="650"/>
      <c r="K3" s="650"/>
      <c r="L3" s="650"/>
      <c r="M3" s="650"/>
      <c r="N3" s="650"/>
      <c r="O3" s="650"/>
      <c r="P3" s="651"/>
      <c r="Q3" s="642" t="s">
        <v>5</v>
      </c>
      <c r="R3" s="642"/>
      <c r="S3" s="649" t="str">
        <f>IF(ISTEXT(Dades!$G$683),Dades!$G$683,"")</f>
        <v/>
      </c>
      <c r="T3" s="650"/>
      <c r="U3" s="652"/>
    </row>
    <row r="4" spans="1:24" s="25" customFormat="1" ht="15.75" customHeight="1" x14ac:dyDescent="0.3">
      <c r="A4" s="16" t="s">
        <v>1151</v>
      </c>
      <c r="B4" s="15"/>
      <c r="E4" s="93"/>
      <c r="F4" s="94"/>
      <c r="G4" s="40"/>
      <c r="H4" s="40"/>
      <c r="I4" s="40"/>
      <c r="J4" s="40"/>
      <c r="K4" s="40"/>
      <c r="L4" s="40"/>
      <c r="M4" s="40"/>
      <c r="N4" s="40"/>
      <c r="O4" s="40"/>
      <c r="P4" s="40"/>
      <c r="Q4" s="40"/>
      <c r="R4" s="40"/>
      <c r="S4" s="40"/>
      <c r="T4" s="40"/>
      <c r="U4" s="40"/>
      <c r="V4" s="40"/>
    </row>
    <row r="5" spans="1:24" s="25" customFormat="1" ht="15.75" customHeight="1" x14ac:dyDescent="0.2">
      <c r="A5" s="16" t="s">
        <v>1152</v>
      </c>
      <c r="B5" s="15"/>
      <c r="E5" s="646" t="s">
        <v>667</v>
      </c>
      <c r="F5" s="647"/>
      <c r="G5" s="649" t="str">
        <f>IF(ISTEXT(Dades!$E$684),Dades!$E$684,"")</f>
        <v/>
      </c>
      <c r="H5" s="650"/>
      <c r="I5" s="650"/>
      <c r="J5" s="650"/>
      <c r="K5" s="650"/>
      <c r="L5" s="650"/>
      <c r="M5" s="650"/>
      <c r="N5" s="650"/>
      <c r="O5" s="650"/>
      <c r="P5" s="650"/>
      <c r="Q5" s="650"/>
      <c r="R5" s="650"/>
      <c r="S5" s="650"/>
      <c r="T5" s="650"/>
      <c r="U5" s="652"/>
    </row>
    <row r="6" spans="1:24" ht="15.75" customHeight="1" x14ac:dyDescent="0.3">
      <c r="A6" s="16" t="s">
        <v>1153</v>
      </c>
      <c r="B6" s="15"/>
      <c r="E6" s="93"/>
      <c r="F6" s="94"/>
      <c r="G6" s="40"/>
      <c r="H6" s="40"/>
      <c r="I6" s="40"/>
      <c r="J6" s="40"/>
      <c r="K6" s="40"/>
      <c r="L6" s="40"/>
      <c r="M6" s="40"/>
      <c r="N6" s="40"/>
      <c r="O6" s="40"/>
      <c r="P6" s="40"/>
      <c r="Q6" s="40"/>
      <c r="R6" s="40"/>
      <c r="S6" s="40"/>
      <c r="T6" s="40"/>
      <c r="U6" s="40"/>
      <c r="V6" s="40"/>
    </row>
    <row r="7" spans="1:24" ht="15.75" customHeight="1" x14ac:dyDescent="0.3">
      <c r="A7" s="16" t="s">
        <v>1154</v>
      </c>
      <c r="D7" s="566" t="s">
        <v>668</v>
      </c>
      <c r="E7" s="566"/>
      <c r="F7" s="566"/>
      <c r="G7" s="566"/>
      <c r="H7" s="566"/>
      <c r="I7" s="566"/>
      <c r="J7" s="566"/>
      <c r="K7" s="566"/>
      <c r="L7" s="566"/>
      <c r="M7" s="566"/>
      <c r="N7" s="566"/>
      <c r="O7" s="566"/>
      <c r="P7" s="566"/>
      <c r="Q7" s="566"/>
      <c r="R7" s="566"/>
      <c r="S7" s="566"/>
      <c r="T7" s="566"/>
      <c r="U7" s="566"/>
      <c r="V7" s="566"/>
      <c r="W7" s="63"/>
    </row>
    <row r="8" spans="1:24" ht="15.75" customHeight="1" x14ac:dyDescent="0.3">
      <c r="A8" s="16" t="s">
        <v>1155</v>
      </c>
      <c r="E8" s="619" t="s">
        <v>1226</v>
      </c>
      <c r="F8" s="619"/>
      <c r="G8" s="619"/>
      <c r="H8" s="619"/>
      <c r="I8" s="619"/>
      <c r="J8" s="619"/>
      <c r="K8" s="619"/>
      <c r="L8" s="619"/>
      <c r="M8" s="619"/>
      <c r="N8" s="276"/>
      <c r="O8" s="394"/>
      <c r="P8" s="276"/>
      <c r="Q8" s="95"/>
      <c r="R8" s="95"/>
      <c r="S8" s="95"/>
      <c r="T8" s="95"/>
      <c r="U8" s="95"/>
      <c r="V8" s="95"/>
      <c r="W8" s="95"/>
      <c r="X8" s="95"/>
    </row>
    <row r="9" spans="1:24" ht="15.75" customHeight="1" x14ac:dyDescent="0.3">
      <c r="A9" s="16" t="s">
        <v>1156</v>
      </c>
      <c r="E9" s="619"/>
      <c r="F9" s="619"/>
      <c r="G9" s="619"/>
      <c r="H9" s="619"/>
      <c r="I9" s="619"/>
      <c r="J9" s="619"/>
      <c r="K9" s="619"/>
      <c r="L9" s="619"/>
      <c r="M9" s="619"/>
      <c r="N9" s="276"/>
      <c r="O9" s="394"/>
      <c r="P9" s="276"/>
      <c r="Q9" s="95"/>
      <c r="R9" s="95"/>
      <c r="S9" s="95"/>
      <c r="T9" s="95"/>
      <c r="U9" s="95"/>
      <c r="V9" s="95"/>
      <c r="W9" s="95"/>
      <c r="X9" s="95"/>
    </row>
    <row r="10" spans="1:24" ht="15.75" customHeight="1" x14ac:dyDescent="0.3">
      <c r="A10" s="16" t="s">
        <v>1157</v>
      </c>
      <c r="E10" s="643" t="s">
        <v>670</v>
      </c>
      <c r="F10" s="643"/>
      <c r="G10" s="96">
        <f>IF(ISNUMBER('0_Dades generals organització'!G3),'0_Dades generals organització'!G3,"")</f>
        <v>2021</v>
      </c>
      <c r="H10" s="40"/>
      <c r="I10" s="40"/>
      <c r="J10" s="40"/>
      <c r="K10" s="40"/>
      <c r="L10" s="97"/>
      <c r="M10" s="98"/>
      <c r="N10" s="98"/>
      <c r="O10" s="98"/>
      <c r="P10" s="98"/>
      <c r="Q10" s="40"/>
      <c r="R10" s="40"/>
      <c r="S10" s="40"/>
      <c r="T10" s="40"/>
      <c r="U10" s="40"/>
      <c r="V10" s="40"/>
    </row>
    <row r="11" spans="1:24" ht="15.75" customHeight="1" x14ac:dyDescent="0.3">
      <c r="A11" s="14" t="s">
        <v>1158</v>
      </c>
      <c r="E11" s="25"/>
      <c r="F11" s="25"/>
      <c r="G11" s="25"/>
      <c r="H11" s="25"/>
      <c r="I11" s="25"/>
      <c r="J11" s="25"/>
      <c r="K11" s="25"/>
      <c r="L11" s="97"/>
      <c r="M11" s="98"/>
      <c r="N11" s="98"/>
      <c r="O11" s="98"/>
      <c r="P11" s="98"/>
      <c r="Q11" s="40"/>
      <c r="R11" s="40"/>
      <c r="S11" s="40"/>
      <c r="T11" s="40"/>
      <c r="U11" s="40"/>
      <c r="V11" s="40"/>
    </row>
    <row r="12" spans="1:24" ht="15.75" customHeight="1" x14ac:dyDescent="0.3">
      <c r="A12" s="16" t="s">
        <v>1159</v>
      </c>
      <c r="E12" s="25"/>
      <c r="F12" s="25"/>
      <c r="G12" s="25"/>
      <c r="H12" s="623" t="s">
        <v>1186</v>
      </c>
      <c r="I12" s="624"/>
      <c r="J12" s="623" t="s">
        <v>1177</v>
      </c>
      <c r="K12" s="625"/>
      <c r="L12" s="624"/>
      <c r="M12" s="389" t="s">
        <v>1178</v>
      </c>
      <c r="N12" s="389" t="s">
        <v>1187</v>
      </c>
      <c r="O12" s="98"/>
      <c r="P12" s="98"/>
      <c r="Q12" s="40"/>
      <c r="R12" s="40"/>
      <c r="S12" s="40"/>
      <c r="T12" s="40"/>
      <c r="U12" s="40"/>
      <c r="V12" s="40"/>
    </row>
    <row r="13" spans="1:24" ht="15.75" customHeight="1" x14ac:dyDescent="0.3">
      <c r="E13" s="644" t="s">
        <v>671</v>
      </c>
      <c r="F13" s="644"/>
      <c r="G13" s="644"/>
      <c r="H13" s="626">
        <f>ROUND((H27/1000),2)</f>
        <v>0</v>
      </c>
      <c r="I13" s="628"/>
      <c r="J13" s="626">
        <f>ROUND((J27/1000),2)</f>
        <v>0</v>
      </c>
      <c r="K13" s="627"/>
      <c r="L13" s="628">
        <f>ROUND((L27/1000),2)</f>
        <v>0</v>
      </c>
      <c r="M13" s="493">
        <f>ROUND((M27/1000),2)</f>
        <v>0</v>
      </c>
      <c r="N13" s="516">
        <f>ROUND((N27/1000),2)</f>
        <v>0</v>
      </c>
      <c r="O13" s="98"/>
      <c r="P13" s="98"/>
      <c r="Q13" s="40"/>
      <c r="R13" s="40"/>
      <c r="S13" s="40"/>
      <c r="T13" s="40"/>
      <c r="U13" s="40"/>
      <c r="V13" s="40"/>
    </row>
    <row r="14" spans="1:24" ht="15.75" customHeight="1" x14ac:dyDescent="0.3">
      <c r="A14" s="645"/>
      <c r="E14" s="644" t="s">
        <v>672</v>
      </c>
      <c r="F14" s="644"/>
      <c r="G14" s="644"/>
      <c r="H14" s="626">
        <f>ROUND((H32/1000),2)</f>
        <v>0</v>
      </c>
      <c r="I14" s="628"/>
      <c r="J14" s="626">
        <f>ROUND((J32/1000),2)</f>
        <v>0</v>
      </c>
      <c r="K14" s="627"/>
      <c r="L14" s="628">
        <f>ROUND((L28/1000),2)</f>
        <v>0</v>
      </c>
      <c r="M14" s="493">
        <f>ROUND((M32/1000),2)</f>
        <v>0</v>
      </c>
      <c r="N14" s="516">
        <f>ROUND((N32/1000),2)</f>
        <v>0</v>
      </c>
      <c r="O14" s="98"/>
      <c r="P14" s="98"/>
      <c r="Q14" s="40"/>
      <c r="R14" s="40"/>
      <c r="S14" s="40"/>
      <c r="T14" s="40"/>
      <c r="U14" s="40"/>
      <c r="V14" s="40"/>
    </row>
    <row r="15" spans="1:24" ht="3" customHeight="1" x14ac:dyDescent="0.3">
      <c r="A15" s="645"/>
      <c r="E15" s="40"/>
      <c r="F15" s="40"/>
      <c r="G15" s="40"/>
      <c r="H15" s="99"/>
      <c r="I15" s="99"/>
      <c r="J15" s="40"/>
      <c r="K15" s="40"/>
      <c r="L15" s="97"/>
      <c r="M15" s="100"/>
      <c r="N15" s="517"/>
      <c r="O15" s="100"/>
      <c r="P15" s="100"/>
      <c r="Q15" s="40"/>
      <c r="R15" s="40"/>
      <c r="S15" s="40"/>
      <c r="T15" s="40"/>
      <c r="U15" s="40"/>
      <c r="V15" s="40"/>
    </row>
    <row r="16" spans="1:24" ht="15.75" customHeight="1" x14ac:dyDescent="0.3">
      <c r="A16" s="16"/>
      <c r="E16" s="644" t="s">
        <v>673</v>
      </c>
      <c r="F16" s="644"/>
      <c r="G16" s="644"/>
      <c r="H16" s="629">
        <f>ROUND((H34/1000),2)</f>
        <v>0</v>
      </c>
      <c r="I16" s="631"/>
      <c r="J16" s="629">
        <f>ROUND((J34/1000),2)</f>
        <v>0</v>
      </c>
      <c r="K16" s="630"/>
      <c r="L16" s="631"/>
      <c r="M16" s="494">
        <f>ROUND((M34/1000),2)</f>
        <v>0</v>
      </c>
      <c r="N16" s="518">
        <f>ROUND((N34/1000),2)</f>
        <v>0</v>
      </c>
      <c r="O16" s="98"/>
      <c r="P16" s="98"/>
      <c r="Q16" s="40"/>
      <c r="R16" s="40"/>
      <c r="S16" s="40"/>
      <c r="T16" s="40"/>
      <c r="U16" s="40"/>
      <c r="V16" s="40"/>
    </row>
    <row r="17" spans="1:23" ht="15.75" customHeight="1" x14ac:dyDescent="0.3">
      <c r="A17" s="17"/>
      <c r="E17" s="25"/>
      <c r="F17" s="25"/>
      <c r="G17" s="25"/>
      <c r="H17" s="25"/>
      <c r="I17" s="25"/>
      <c r="J17" s="25"/>
      <c r="K17" s="25"/>
      <c r="L17" s="97"/>
      <c r="M17" s="100"/>
      <c r="N17" s="100"/>
      <c r="O17" s="100"/>
      <c r="P17" s="100"/>
      <c r="Q17" s="40"/>
      <c r="R17" s="40"/>
      <c r="S17" s="40"/>
      <c r="T17" s="40"/>
      <c r="U17" s="40"/>
      <c r="V17" s="40"/>
    </row>
    <row r="18" spans="1:23" ht="15.75" customHeight="1" x14ac:dyDescent="0.3">
      <c r="A18" s="16"/>
      <c r="E18" s="619" t="s">
        <v>1175</v>
      </c>
      <c r="F18" s="619"/>
      <c r="G18" s="619"/>
      <c r="H18" s="619"/>
      <c r="I18" s="619"/>
      <c r="J18" s="619"/>
      <c r="K18" s="619"/>
      <c r="L18" s="619"/>
      <c r="M18" s="619"/>
      <c r="N18" s="619"/>
      <c r="O18" s="100"/>
      <c r="P18" s="100"/>
      <c r="Q18" s="40"/>
      <c r="R18" s="40"/>
      <c r="S18" s="40"/>
      <c r="T18" s="40"/>
      <c r="U18" s="40"/>
      <c r="V18" s="40"/>
    </row>
    <row r="19" spans="1:23" s="25" customFormat="1" ht="6" customHeight="1" x14ac:dyDescent="0.25">
      <c r="A19" s="16"/>
      <c r="B19" s="12"/>
      <c r="E19" s="101"/>
      <c r="F19" s="101"/>
      <c r="G19" s="101"/>
      <c r="H19" s="101"/>
      <c r="I19" s="101"/>
      <c r="J19" s="101"/>
      <c r="K19" s="101"/>
      <c r="L19" s="101"/>
      <c r="M19" s="102"/>
      <c r="N19" s="101"/>
      <c r="O19" s="101"/>
      <c r="P19" s="101"/>
      <c r="Q19" s="40"/>
      <c r="R19" s="40"/>
      <c r="S19" s="40"/>
      <c r="T19" s="40"/>
      <c r="U19" s="40"/>
      <c r="V19" s="40"/>
    </row>
    <row r="20" spans="1:23" s="25" customFormat="1" ht="15.75" customHeight="1" x14ac:dyDescent="0.25">
      <c r="A20" s="16"/>
      <c r="B20" s="12"/>
      <c r="E20" s="101"/>
      <c r="F20" s="101"/>
      <c r="G20" s="101"/>
      <c r="H20" s="615" t="s">
        <v>1171</v>
      </c>
      <c r="I20" s="615"/>
      <c r="J20" s="616" t="s">
        <v>1172</v>
      </c>
      <c r="K20" s="617"/>
      <c r="L20" s="618"/>
      <c r="M20" s="488" t="s">
        <v>1173</v>
      </c>
      <c r="N20" s="488" t="s">
        <v>1174</v>
      </c>
      <c r="O20" s="101"/>
      <c r="P20" s="101"/>
      <c r="Q20" s="40"/>
      <c r="R20" s="40"/>
      <c r="S20" s="40"/>
      <c r="T20" s="40"/>
      <c r="U20" s="40"/>
      <c r="V20" s="40"/>
    </row>
    <row r="21" spans="1:23" s="25" customFormat="1" ht="15.75" customHeight="1" x14ac:dyDescent="0.25">
      <c r="A21" s="16"/>
      <c r="B21" s="12"/>
      <c r="E21" s="648" t="s">
        <v>671</v>
      </c>
      <c r="F21" s="632" t="s">
        <v>676</v>
      </c>
      <c r="G21" s="632"/>
      <c r="H21" s="609">
        <f>Dades!G726</f>
        <v>0</v>
      </c>
      <c r="I21" s="611"/>
      <c r="J21" s="609">
        <f>Dades!H726</f>
        <v>0</v>
      </c>
      <c r="K21" s="610"/>
      <c r="L21" s="611"/>
      <c r="M21" s="490">
        <f>Dades!I726</f>
        <v>0</v>
      </c>
      <c r="N21" s="500">
        <f>Dades!J726</f>
        <v>0</v>
      </c>
      <c r="O21" s="40"/>
      <c r="P21" s="40"/>
      <c r="Q21" s="40"/>
      <c r="R21" s="40"/>
      <c r="S21" s="40"/>
      <c r="T21" s="40"/>
      <c r="U21" s="40"/>
      <c r="V21" s="40"/>
    </row>
    <row r="22" spans="1:23" s="25" customFormat="1" ht="15.75" customHeight="1" x14ac:dyDescent="0.25">
      <c r="A22" s="16"/>
      <c r="B22" s="12"/>
      <c r="E22" s="648"/>
      <c r="F22" s="632" t="s">
        <v>1168</v>
      </c>
      <c r="G22" s="632"/>
      <c r="H22" s="609">
        <f>Dades!K726</f>
        <v>0</v>
      </c>
      <c r="I22" s="611"/>
      <c r="J22" s="609">
        <f>Dades!L726</f>
        <v>0</v>
      </c>
      <c r="K22" s="610"/>
      <c r="L22" s="611"/>
      <c r="M22" s="490">
        <f>Dades!M726</f>
        <v>0</v>
      </c>
      <c r="N22" s="500">
        <f>Dades!N726</f>
        <v>0</v>
      </c>
    </row>
    <row r="23" spans="1:23" s="25" customFormat="1" ht="15.75" customHeight="1" x14ac:dyDescent="0.25">
      <c r="A23" s="16"/>
      <c r="B23" s="12"/>
      <c r="E23" s="648"/>
      <c r="F23" s="632" t="s">
        <v>1169</v>
      </c>
      <c r="G23" s="632"/>
      <c r="H23" s="609">
        <f>Dades!O726</f>
        <v>0</v>
      </c>
      <c r="I23" s="611"/>
      <c r="J23" s="609">
        <f>Dades!P726</f>
        <v>0</v>
      </c>
      <c r="K23" s="610"/>
      <c r="L23" s="611"/>
      <c r="M23" s="490">
        <f>Dades!Q726</f>
        <v>0</v>
      </c>
      <c r="N23" s="500">
        <f>Dades!R726</f>
        <v>0</v>
      </c>
    </row>
    <row r="24" spans="1:23" s="25" customFormat="1" ht="15.75" customHeight="1" x14ac:dyDescent="0.25">
      <c r="A24" s="16"/>
      <c r="B24" s="12"/>
      <c r="E24" s="648"/>
      <c r="F24" s="632" t="s">
        <v>1170</v>
      </c>
      <c r="G24" s="632"/>
      <c r="H24" s="609">
        <f>Dades!S726</f>
        <v>0</v>
      </c>
      <c r="I24" s="611"/>
      <c r="J24" s="609">
        <f>Dades!T726</f>
        <v>0</v>
      </c>
      <c r="K24" s="610"/>
      <c r="L24" s="611"/>
      <c r="M24" s="490">
        <f>Dades!U726</f>
        <v>0</v>
      </c>
      <c r="N24" s="500">
        <f>Dades!V726</f>
        <v>0</v>
      </c>
    </row>
    <row r="25" spans="1:23" s="25" customFormat="1" ht="15.75" customHeight="1" x14ac:dyDescent="0.25">
      <c r="A25" s="16"/>
      <c r="B25" s="12"/>
      <c r="E25" s="648"/>
      <c r="F25" s="632" t="s">
        <v>1162</v>
      </c>
      <c r="G25" s="632"/>
      <c r="H25" s="633" t="s">
        <v>42</v>
      </c>
      <c r="I25" s="634"/>
      <c r="J25" s="609" t="s">
        <v>42</v>
      </c>
      <c r="K25" s="610"/>
      <c r="L25" s="611"/>
      <c r="M25" s="498" t="s">
        <v>42</v>
      </c>
      <c r="N25" s="500">
        <f>DSUM('3_Emissions fugitives'!$F$14:$O$36,"emissions",Dades!$G$723:$G$725)+DSUM('3_Emissions fugitives'!$F$48:$N$58,"emissions",Dades!$G$723:$G$725)</f>
        <v>0</v>
      </c>
      <c r="O25" s="103"/>
      <c r="P25" s="103"/>
      <c r="Q25" s="103"/>
      <c r="R25" s="103"/>
      <c r="S25" s="103"/>
      <c r="T25" s="103"/>
      <c r="U25" s="103"/>
      <c r="V25" s="103"/>
      <c r="W25" s="103"/>
    </row>
    <row r="26" spans="1:23" s="25" customFormat="1" ht="15.75" customHeight="1" x14ac:dyDescent="0.25">
      <c r="A26" s="16"/>
      <c r="B26" s="12"/>
      <c r="E26" s="648"/>
      <c r="F26" s="632" t="s">
        <v>675</v>
      </c>
      <c r="G26" s="632"/>
      <c r="H26" s="609">
        <f>Dades!W726</f>
        <v>0</v>
      </c>
      <c r="I26" s="611"/>
      <c r="J26" s="609">
        <f>Dades!X726</f>
        <v>0</v>
      </c>
      <c r="K26" s="610"/>
      <c r="L26" s="611"/>
      <c r="M26" s="490">
        <f>Dades!Y726</f>
        <v>0</v>
      </c>
      <c r="N26" s="500">
        <f>Dades!Z726</f>
        <v>0</v>
      </c>
      <c r="O26" s="103"/>
      <c r="P26" s="103"/>
      <c r="Q26" s="103"/>
      <c r="R26" s="103"/>
      <c r="S26" s="103"/>
      <c r="T26" s="103"/>
      <c r="U26" s="103"/>
      <c r="V26" s="103"/>
      <c r="W26" s="103"/>
    </row>
    <row r="27" spans="1:23" s="25" customFormat="1" ht="15.75" customHeight="1" x14ac:dyDescent="0.25">
      <c r="A27" s="16"/>
      <c r="B27" s="12"/>
      <c r="E27" s="632" t="s">
        <v>674</v>
      </c>
      <c r="F27" s="632"/>
      <c r="G27" s="632"/>
      <c r="H27" s="612">
        <f>ROUND(SUM(H21:I26),2)</f>
        <v>0</v>
      </c>
      <c r="I27" s="614"/>
      <c r="J27" s="612">
        <f>ROUND(SUM(J21:L26),2)</f>
        <v>0</v>
      </c>
      <c r="K27" s="613"/>
      <c r="L27" s="614"/>
      <c r="M27" s="502">
        <f>ROUND(SUM(M21:M26),2)</f>
        <v>0</v>
      </c>
      <c r="N27" s="503">
        <f>ROUND(SUM(N21:N26),2)</f>
        <v>0</v>
      </c>
      <c r="O27" s="98"/>
      <c r="P27" s="98"/>
      <c r="Q27" s="40"/>
      <c r="R27" s="40"/>
      <c r="S27" s="40"/>
      <c r="T27" s="40"/>
      <c r="U27" s="40"/>
      <c r="V27" s="40"/>
    </row>
    <row r="28" spans="1:23" s="25" customFormat="1" ht="3" customHeight="1" x14ac:dyDescent="0.25">
      <c r="A28" s="16"/>
      <c r="B28" s="12"/>
      <c r="E28" s="104"/>
      <c r="F28" s="105"/>
      <c r="G28" s="105"/>
      <c r="H28" s="106"/>
      <c r="I28" s="106"/>
      <c r="J28" s="107"/>
      <c r="K28" s="107"/>
      <c r="M28" s="98"/>
      <c r="N28" s="499"/>
      <c r="O28" s="98"/>
      <c r="P28" s="98"/>
      <c r="Q28" s="40"/>
      <c r="R28" s="40"/>
      <c r="S28" s="40"/>
      <c r="T28" s="40"/>
      <c r="U28" s="40"/>
      <c r="V28" s="40"/>
    </row>
    <row r="29" spans="1:23" s="25" customFormat="1" ht="16.5" customHeight="1" x14ac:dyDescent="0.25">
      <c r="A29" s="16"/>
      <c r="B29" s="12"/>
      <c r="E29" s="654" t="s">
        <v>672</v>
      </c>
      <c r="F29" s="632" t="s">
        <v>1166</v>
      </c>
      <c r="G29" s="632"/>
      <c r="H29" s="633" t="s">
        <v>42</v>
      </c>
      <c r="I29" s="634"/>
      <c r="J29" s="609" t="s">
        <v>42</v>
      </c>
      <c r="K29" s="610"/>
      <c r="L29" s="611"/>
      <c r="M29" s="498" t="s">
        <v>42</v>
      </c>
      <c r="N29" s="500">
        <f>'5.1_Abast 2 Illes Balears'!$J$40</f>
        <v>0</v>
      </c>
      <c r="O29" s="98"/>
      <c r="P29" s="98"/>
      <c r="Q29" s="40"/>
      <c r="R29" s="40"/>
      <c r="S29" s="40"/>
      <c r="T29" s="40"/>
      <c r="U29" s="40"/>
      <c r="V29" s="40"/>
    </row>
    <row r="30" spans="1:23" s="25" customFormat="1" ht="16.5" customHeight="1" x14ac:dyDescent="0.25">
      <c r="A30" s="16"/>
      <c r="B30" s="12"/>
      <c r="E30" s="655"/>
      <c r="F30" s="632" t="s">
        <v>1165</v>
      </c>
      <c r="G30" s="632"/>
      <c r="H30" s="633" t="s">
        <v>42</v>
      </c>
      <c r="I30" s="634"/>
      <c r="J30" s="609" t="s">
        <v>42</v>
      </c>
      <c r="K30" s="610"/>
      <c r="L30" s="611"/>
      <c r="M30" s="498" t="s">
        <v>42</v>
      </c>
      <c r="N30" s="500">
        <f>'5.1_Abast 2 Illes Balears'!$K$68</f>
        <v>0</v>
      </c>
      <c r="O30" s="98"/>
      <c r="P30" s="98"/>
      <c r="Q30" s="40"/>
      <c r="R30" s="40"/>
      <c r="S30" s="40"/>
      <c r="T30" s="40"/>
      <c r="U30" s="40"/>
      <c r="V30" s="40"/>
    </row>
    <row r="31" spans="1:23" s="25" customFormat="1" ht="16.5" customHeight="1" x14ac:dyDescent="0.25">
      <c r="A31" s="16"/>
      <c r="B31" s="12"/>
      <c r="E31" s="656"/>
      <c r="F31" s="632" t="s">
        <v>712</v>
      </c>
      <c r="G31" s="632"/>
      <c r="H31" s="633" t="s">
        <v>42</v>
      </c>
      <c r="I31" s="634"/>
      <c r="J31" s="609" t="s">
        <v>42</v>
      </c>
      <c r="K31" s="610"/>
      <c r="L31" s="611"/>
      <c r="M31" s="498" t="s">
        <v>42</v>
      </c>
      <c r="N31" s="500">
        <f>'5.1_Abast 2 Illes Balears'!$J$96</f>
        <v>0</v>
      </c>
      <c r="O31" s="98"/>
      <c r="P31" s="98"/>
      <c r="Q31" s="40"/>
      <c r="R31" s="40"/>
      <c r="S31" s="40"/>
      <c r="T31" s="40"/>
      <c r="U31" s="40"/>
      <c r="V31" s="40"/>
    </row>
    <row r="32" spans="1:23" ht="16.5" customHeight="1" x14ac:dyDescent="0.3">
      <c r="A32" s="16"/>
      <c r="E32" s="632" t="s">
        <v>711</v>
      </c>
      <c r="F32" s="632"/>
      <c r="G32" s="632"/>
      <c r="H32" s="612">
        <f>ROUND(SUM(H29:I31),2)</f>
        <v>0</v>
      </c>
      <c r="I32" s="614"/>
      <c r="J32" s="612">
        <f>ROUND(SUM(J29:L31),2)</f>
        <v>0</v>
      </c>
      <c r="K32" s="613"/>
      <c r="L32" s="614"/>
      <c r="M32" s="502">
        <f>ROUND(SUM(M29:M31),2)</f>
        <v>0</v>
      </c>
      <c r="N32" s="503">
        <f>ROUND(SUM(N29:N31),2)</f>
        <v>0</v>
      </c>
      <c r="O32" s="98"/>
      <c r="P32" s="98"/>
      <c r="Q32" s="40"/>
      <c r="R32" s="40"/>
      <c r="S32" s="40"/>
      <c r="T32" s="40"/>
      <c r="U32" s="40"/>
      <c r="V32" s="40"/>
    </row>
    <row r="33" spans="1:22" ht="3" customHeight="1" x14ac:dyDescent="0.3">
      <c r="A33" s="16"/>
      <c r="E33" s="40"/>
      <c r="F33" s="40"/>
      <c r="G33" s="40"/>
      <c r="H33" s="99"/>
      <c r="I33" s="99"/>
      <c r="J33" s="40"/>
      <c r="K33" s="40"/>
      <c r="L33" s="25"/>
      <c r="M33" s="98"/>
      <c r="N33" s="499"/>
      <c r="O33" s="98"/>
      <c r="P33" s="98"/>
      <c r="Q33" s="40"/>
      <c r="R33" s="40"/>
      <c r="S33" s="40"/>
      <c r="T33" s="40"/>
      <c r="U33" s="40"/>
      <c r="V33" s="40"/>
    </row>
    <row r="34" spans="1:22" ht="16.5" customHeight="1" x14ac:dyDescent="0.3">
      <c r="A34" s="41"/>
      <c r="E34" s="653" t="s">
        <v>673</v>
      </c>
      <c r="F34" s="653"/>
      <c r="G34" s="653"/>
      <c r="H34" s="620">
        <f>IF(ISNUMBER(SUM(H27+H32)),ROUND(SUM(H27+H32),2),"")</f>
        <v>0</v>
      </c>
      <c r="I34" s="622"/>
      <c r="J34" s="620">
        <f>IF(ISNUMBER(SUM(J27+J32)),ROUND(SUM(J27+J32),2),"")</f>
        <v>0</v>
      </c>
      <c r="K34" s="621"/>
      <c r="L34" s="622"/>
      <c r="M34" s="491">
        <f>IF(ISNUMBER(SUM(M27+M32)),ROUND(SUM(M27+M32),2),"")</f>
        <v>0</v>
      </c>
      <c r="N34" s="504">
        <f>IF(ISNUMBER(SUM(N27+N32)),ROUND(SUM(N27+N32),2),"")</f>
        <v>0</v>
      </c>
      <c r="O34" s="98"/>
      <c r="P34" s="98"/>
      <c r="Q34" s="40"/>
      <c r="R34" s="40"/>
      <c r="S34" s="40"/>
      <c r="T34" s="40"/>
      <c r="U34" s="40"/>
      <c r="V34" s="40"/>
    </row>
    <row r="35" spans="1:22" s="25" customFormat="1" ht="16.5" customHeight="1" x14ac:dyDescent="0.25">
      <c r="A35" s="41"/>
      <c r="B35" s="12"/>
      <c r="E35" s="637" t="s">
        <v>677</v>
      </c>
      <c r="F35" s="637"/>
      <c r="G35" s="637"/>
      <c r="H35" s="637"/>
      <c r="I35" s="637"/>
      <c r="J35" s="637"/>
      <c r="K35" s="637"/>
      <c r="M35" s="98"/>
      <c r="N35" s="98"/>
      <c r="O35" s="98"/>
      <c r="P35" s="98"/>
      <c r="Q35" s="40"/>
      <c r="R35" s="40"/>
      <c r="S35" s="40"/>
      <c r="T35" s="40"/>
      <c r="U35" s="40"/>
      <c r="V35" s="40"/>
    </row>
    <row r="36" spans="1:22" s="25" customFormat="1" ht="11.25" customHeight="1" x14ac:dyDescent="0.25">
      <c r="A36" s="41"/>
      <c r="B36" s="12"/>
      <c r="E36" s="108"/>
      <c r="F36" s="108"/>
      <c r="G36" s="108"/>
      <c r="H36" s="108"/>
      <c r="I36" s="108"/>
      <c r="J36" s="108"/>
      <c r="K36" s="108"/>
      <c r="L36" s="40"/>
      <c r="M36" s="40"/>
      <c r="N36" s="40"/>
      <c r="O36" s="40"/>
      <c r="P36" s="40"/>
      <c r="Q36" s="40"/>
      <c r="R36" s="40"/>
      <c r="S36" s="40"/>
      <c r="T36" s="40"/>
      <c r="U36" s="40"/>
      <c r="V36" s="40"/>
    </row>
    <row r="37" spans="1:22" s="25" customFormat="1" ht="17.25" customHeight="1" x14ac:dyDescent="0.25">
      <c r="A37" s="41"/>
      <c r="B37" s="12"/>
      <c r="D37" s="566" t="s">
        <v>678</v>
      </c>
      <c r="E37" s="566"/>
      <c r="F37" s="566"/>
      <c r="G37" s="566"/>
      <c r="H37" s="566"/>
      <c r="I37" s="566"/>
      <c r="J37" s="566"/>
      <c r="K37" s="566"/>
      <c r="L37" s="566"/>
      <c r="M37" s="566"/>
      <c r="N37" s="566"/>
      <c r="O37" s="566"/>
      <c r="P37" s="566"/>
      <c r="Q37" s="566"/>
      <c r="R37" s="566"/>
      <c r="S37" s="566"/>
      <c r="T37" s="566"/>
      <c r="U37" s="566"/>
      <c r="V37" s="566"/>
    </row>
    <row r="38" spans="1:22" s="25" customFormat="1" ht="21" customHeight="1" x14ac:dyDescent="0.25">
      <c r="A38" s="41"/>
      <c r="B38" s="12"/>
      <c r="E38" s="40"/>
      <c r="F38" s="40"/>
      <c r="G38" s="40"/>
      <c r="H38" s="40"/>
      <c r="I38" s="40"/>
      <c r="J38" s="40"/>
      <c r="K38" s="40"/>
      <c r="L38" s="40"/>
      <c r="M38" s="40"/>
      <c r="N38" s="40"/>
      <c r="O38" s="40"/>
      <c r="P38" s="40"/>
      <c r="Q38" s="40"/>
      <c r="R38" s="40"/>
      <c r="S38" s="40"/>
      <c r="T38" s="40"/>
      <c r="U38" s="40"/>
      <c r="V38" s="40"/>
    </row>
    <row r="39" spans="1:22" s="25" customFormat="1" ht="4.5" customHeight="1" x14ac:dyDescent="0.25">
      <c r="A39" s="41"/>
      <c r="B39" s="12"/>
      <c r="E39" s="109"/>
      <c r="F39" s="110"/>
      <c r="G39" s="110"/>
      <c r="H39" s="111"/>
      <c r="I39" s="111"/>
      <c r="J39" s="112"/>
      <c r="K39" s="113"/>
      <c r="L39" s="139"/>
      <c r="M39" s="140"/>
      <c r="N39" s="141"/>
      <c r="O39" s="143"/>
      <c r="P39" s="144"/>
      <c r="Q39" s="40"/>
      <c r="R39" s="40"/>
      <c r="S39" s="40"/>
      <c r="T39" s="40"/>
      <c r="U39" s="40"/>
      <c r="V39" s="40"/>
    </row>
    <row r="40" spans="1:22" ht="18" customHeight="1" x14ac:dyDescent="0.3">
      <c r="A40" s="41"/>
      <c r="E40" s="114"/>
      <c r="F40" s="115"/>
      <c r="G40" s="116" t="str">
        <f>IF(ISNUMBER(Dades!U710),Dades!U710,"")</f>
        <v/>
      </c>
      <c r="H40" s="117" t="s">
        <v>22</v>
      </c>
      <c r="I40" s="118" t="str">
        <f>IF(ISTEXT('0_Dades generals organització'!L26),'0_Dades generals organització'!L26,"")</f>
        <v/>
      </c>
      <c r="J40" s="119"/>
      <c r="K40" s="113"/>
      <c r="L40" s="145"/>
      <c r="M40" s="146"/>
      <c r="N40" s="116" t="str">
        <f>IF(ISNUMBER(Dades!S710),Dades!S710,"")</f>
        <v/>
      </c>
      <c r="O40" s="147" t="s">
        <v>25</v>
      </c>
      <c r="P40" s="492" t="str">
        <f>IF(ISTEXT('0_Dades generals organització'!L26),'0_Dades generals organització'!L26,"")</f>
        <v/>
      </c>
      <c r="Q40" s="40"/>
      <c r="R40" s="40"/>
      <c r="S40" s="40"/>
      <c r="T40" s="40"/>
      <c r="U40" s="40"/>
      <c r="V40" s="40"/>
    </row>
    <row r="41" spans="1:22" ht="4.5" customHeight="1" x14ac:dyDescent="0.3">
      <c r="A41" s="41"/>
      <c r="E41" s="638" t="s">
        <v>679</v>
      </c>
      <c r="F41" s="115"/>
      <c r="G41" s="120"/>
      <c r="H41" s="121"/>
      <c r="I41" s="122"/>
      <c r="J41" s="119"/>
      <c r="K41" s="113"/>
      <c r="L41" s="148"/>
      <c r="M41" s="146"/>
      <c r="N41" s="149"/>
      <c r="O41" s="163"/>
      <c r="P41" s="492"/>
      <c r="Q41" s="40"/>
      <c r="R41" s="40"/>
      <c r="T41" s="40"/>
      <c r="U41" s="40"/>
      <c r="V41" s="40"/>
    </row>
    <row r="42" spans="1:22" ht="18" customHeight="1" x14ac:dyDescent="0.3">
      <c r="A42" s="21"/>
      <c r="E42" s="638"/>
      <c r="F42" s="123">
        <f>IF(ISNUMBER(Dades!$G$708),Dades!$G$690,"")</f>
        <v>2021</v>
      </c>
      <c r="G42" s="116" t="str">
        <f>IF(ISNUMBER(Dades!U711),Dades!U711,"")</f>
        <v/>
      </c>
      <c r="H42" s="117" t="s">
        <v>23</v>
      </c>
      <c r="I42" s="124" t="s">
        <v>24</v>
      </c>
      <c r="J42" s="125"/>
      <c r="K42" s="113"/>
      <c r="L42" s="151" t="s">
        <v>681</v>
      </c>
      <c r="M42" s="152" t="str">
        <f>IF(ISNUMBER(Dades!E708),Dades!E708,"")</f>
        <v/>
      </c>
      <c r="N42" s="116" t="str">
        <f>IF(ISNUMBER(Dades!S711),Dades!S711,"")</f>
        <v/>
      </c>
      <c r="O42" s="147" t="s">
        <v>25</v>
      </c>
      <c r="P42" s="492" t="s">
        <v>26</v>
      </c>
      <c r="Q42" s="40"/>
      <c r="R42" s="40"/>
      <c r="S42" s="40"/>
      <c r="T42" s="40"/>
      <c r="U42" s="40"/>
      <c r="V42" s="40"/>
    </row>
    <row r="43" spans="1:22" ht="4.5" customHeight="1" x14ac:dyDescent="0.3">
      <c r="A43" s="21"/>
      <c r="E43" s="638"/>
      <c r="F43" s="126"/>
      <c r="G43" s="127"/>
      <c r="H43" s="128"/>
      <c r="I43" s="129"/>
      <c r="J43" s="130"/>
      <c r="K43" s="113"/>
      <c r="L43" s="153"/>
      <c r="M43" s="154"/>
      <c r="N43" s="155"/>
      <c r="O43" s="164"/>
      <c r="P43" s="492"/>
    </row>
    <row r="44" spans="1:22" ht="18" customHeight="1" x14ac:dyDescent="0.3">
      <c r="A44" s="21"/>
      <c r="E44" s="114"/>
      <c r="F44" s="131"/>
      <c r="G44" s="116" t="str">
        <f>IF(ISNUMBER(Dades!U712),Dades!U712,"")</f>
        <v/>
      </c>
      <c r="H44" s="117" t="s">
        <v>23</v>
      </c>
      <c r="I44" s="118" t="s">
        <v>683</v>
      </c>
      <c r="J44" s="125"/>
      <c r="K44" s="113"/>
      <c r="L44" s="145"/>
      <c r="M44" s="156"/>
      <c r="N44" s="116" t="str">
        <f>IF(ISNUMBER(Dades!S712),Dades!S712,"")</f>
        <v/>
      </c>
      <c r="O44" s="147" t="s">
        <v>25</v>
      </c>
      <c r="P44" s="492" t="s">
        <v>683</v>
      </c>
    </row>
    <row r="45" spans="1:22" ht="4.5" customHeight="1" x14ac:dyDescent="0.3">
      <c r="A45" s="21"/>
      <c r="E45" s="132"/>
      <c r="F45" s="133"/>
      <c r="G45" s="134"/>
      <c r="H45" s="135"/>
      <c r="I45" s="135"/>
      <c r="J45" s="136"/>
      <c r="K45" s="113"/>
      <c r="L45" s="157"/>
      <c r="M45" s="158"/>
      <c r="N45" s="158"/>
      <c r="O45" s="160"/>
      <c r="P45" s="161"/>
    </row>
    <row r="46" spans="1:22" ht="12.95" customHeight="1" x14ac:dyDescent="0.3">
      <c r="A46" s="21"/>
      <c r="F46" s="137"/>
      <c r="G46" s="138"/>
      <c r="H46" s="113"/>
      <c r="I46" s="113"/>
      <c r="J46" s="113"/>
      <c r="K46" s="113"/>
      <c r="L46" s="2"/>
      <c r="M46" s="137"/>
      <c r="N46" s="162"/>
      <c r="Q46" s="86"/>
    </row>
    <row r="47" spans="1:22" ht="4.5" customHeight="1" x14ac:dyDescent="0.3">
      <c r="E47" s="139"/>
      <c r="F47" s="140"/>
      <c r="G47" s="141"/>
      <c r="H47" s="142"/>
      <c r="I47" s="657"/>
      <c r="J47" s="658"/>
      <c r="K47" s="113"/>
      <c r="L47" s="139"/>
      <c r="M47" s="140"/>
      <c r="N47" s="141"/>
      <c r="O47" s="143"/>
      <c r="P47" s="144"/>
      <c r="Q47" s="40"/>
    </row>
    <row r="48" spans="1:22" ht="18" customHeight="1" x14ac:dyDescent="0.3">
      <c r="A48" s="25"/>
      <c r="B48" s="25"/>
      <c r="E48" s="145"/>
      <c r="F48" s="146"/>
      <c r="G48" s="116" t="str">
        <f>IF(ISNUMBER(Dades!R710),Dades!R710,"")</f>
        <v/>
      </c>
      <c r="H48" s="147" t="s">
        <v>25</v>
      </c>
      <c r="I48" s="659" t="str">
        <f>IF(ISTEXT('0_Dades generals organització'!L26),'0_Dades generals organització'!L26,"")</f>
        <v/>
      </c>
      <c r="J48" s="660"/>
      <c r="K48" s="113"/>
      <c r="L48" s="145"/>
      <c r="M48" s="146"/>
      <c r="N48" s="116" t="str">
        <f>IF(ISNUMBER(Dades!T710),Dades!T710,"")</f>
        <v/>
      </c>
      <c r="O48" s="147" t="s">
        <v>25</v>
      </c>
      <c r="P48" s="492" t="str">
        <f>IF(ISTEXT('0_Dades generals organització'!L26),'0_Dades generals organització'!L26,"")</f>
        <v/>
      </c>
      <c r="Q48" s="40"/>
    </row>
    <row r="49" spans="1:23" ht="4.5" customHeight="1" x14ac:dyDescent="0.3">
      <c r="A49" s="25"/>
      <c r="B49" s="25"/>
      <c r="E49" s="148"/>
      <c r="F49" s="146"/>
      <c r="G49" s="149"/>
      <c r="H49" s="150"/>
      <c r="I49" s="661"/>
      <c r="J49" s="662"/>
      <c r="K49" s="113"/>
      <c r="L49" s="148"/>
      <c r="M49" s="146"/>
      <c r="N49" s="149"/>
      <c r="O49" s="163"/>
      <c r="P49" s="492"/>
      <c r="Q49" s="40"/>
    </row>
    <row r="50" spans="1:23" ht="18" customHeight="1" x14ac:dyDescent="0.3">
      <c r="A50" s="25"/>
      <c r="B50" s="25"/>
      <c r="E50" s="151" t="s">
        <v>680</v>
      </c>
      <c r="F50" s="152" t="str">
        <f>IF(ISNUMBER(Dades!$D$708),Dades!$D$708,"")</f>
        <v/>
      </c>
      <c r="G50" s="116" t="str">
        <f>IF(ISNUMBER(Dades!R711),Dades!R711,"")</f>
        <v/>
      </c>
      <c r="H50" s="147" t="s">
        <v>25</v>
      </c>
      <c r="I50" s="659" t="s">
        <v>1176</v>
      </c>
      <c r="J50" s="660"/>
      <c r="K50" s="113"/>
      <c r="L50" s="151" t="s">
        <v>682</v>
      </c>
      <c r="M50" s="152" t="str">
        <f>IF(ISNUMBER(Dades!$F$690),Dades!$F$690,"")</f>
        <v/>
      </c>
      <c r="N50" s="116" t="str">
        <f>IF(ISNUMBER(Dades!T711),Dades!T711,"")</f>
        <v/>
      </c>
      <c r="O50" s="147" t="s">
        <v>25</v>
      </c>
      <c r="P50" s="492" t="s">
        <v>26</v>
      </c>
      <c r="Q50" s="40"/>
    </row>
    <row r="51" spans="1:23" ht="4.5" customHeight="1" x14ac:dyDescent="0.3">
      <c r="A51" s="25"/>
      <c r="B51" s="25"/>
      <c r="E51" s="153"/>
      <c r="F51" s="154"/>
      <c r="G51" s="155"/>
      <c r="H51" s="147"/>
      <c r="I51" s="661"/>
      <c r="J51" s="662"/>
      <c r="K51" s="113"/>
      <c r="L51" s="153"/>
      <c r="M51" s="154"/>
      <c r="N51" s="155"/>
      <c r="O51" s="164"/>
      <c r="P51" s="492"/>
    </row>
    <row r="52" spans="1:23" ht="18" customHeight="1" x14ac:dyDescent="0.3">
      <c r="A52" s="25"/>
      <c r="B52" s="25"/>
      <c r="E52" s="145"/>
      <c r="F52" s="156"/>
      <c r="G52" s="116" t="str">
        <f>IF(ISNUMBER(Dades!R712),Dades!R712,"")</f>
        <v/>
      </c>
      <c r="H52" s="147" t="s">
        <v>25</v>
      </c>
      <c r="I52" s="659" t="s">
        <v>683</v>
      </c>
      <c r="J52" s="660"/>
      <c r="K52" s="113"/>
      <c r="L52" s="145"/>
      <c r="M52" s="156"/>
      <c r="N52" s="116" t="str">
        <f>IF(ISNUMBER(Dades!T712),Dades!T712,"")</f>
        <v/>
      </c>
      <c r="O52" s="147" t="s">
        <v>25</v>
      </c>
      <c r="P52" s="492" t="s">
        <v>683</v>
      </c>
    </row>
    <row r="53" spans="1:23" ht="4.5" customHeight="1" x14ac:dyDescent="0.3">
      <c r="A53" s="25"/>
      <c r="B53" s="25"/>
      <c r="E53" s="157"/>
      <c r="F53" s="158"/>
      <c r="G53" s="159"/>
      <c r="H53" s="160"/>
      <c r="I53" s="663"/>
      <c r="J53" s="664"/>
      <c r="K53" s="113"/>
      <c r="L53" s="157"/>
      <c r="M53" s="158"/>
      <c r="N53" s="158"/>
      <c r="O53" s="160"/>
      <c r="P53" s="161"/>
    </row>
    <row r="54" spans="1:23" s="63" customFormat="1" ht="20.25" customHeight="1" x14ac:dyDescent="0.3">
      <c r="A54" s="12"/>
      <c r="B54" s="12"/>
      <c r="C54" s="2"/>
      <c r="D54" s="2"/>
      <c r="K54" s="86"/>
      <c r="Q54" s="86"/>
      <c r="R54" s="2"/>
      <c r="S54" s="2"/>
      <c r="T54" s="2"/>
      <c r="U54" s="2"/>
      <c r="V54" s="2"/>
      <c r="W54" s="2"/>
    </row>
    <row r="55" spans="1:23" s="63" customFormat="1" ht="4.5" customHeight="1" x14ac:dyDescent="0.3">
      <c r="A55" s="12"/>
      <c r="B55" s="12"/>
      <c r="C55" s="2"/>
      <c r="D55" s="2"/>
      <c r="K55" s="113"/>
      <c r="L55" s="2"/>
      <c r="M55" s="2"/>
      <c r="N55" s="2"/>
      <c r="O55" s="2"/>
      <c r="P55" s="2"/>
      <c r="Q55" s="2"/>
      <c r="R55" s="2"/>
      <c r="S55" s="2"/>
      <c r="T55" s="2"/>
      <c r="U55" s="2"/>
      <c r="V55" s="2"/>
    </row>
    <row r="56" spans="1:23" ht="18.75" x14ac:dyDescent="0.3">
      <c r="D56" s="566" t="s">
        <v>698</v>
      </c>
      <c r="E56" s="566"/>
      <c r="F56" s="566"/>
      <c r="G56" s="566"/>
      <c r="H56" s="566"/>
      <c r="I56" s="566"/>
      <c r="J56" s="566"/>
      <c r="K56" s="566"/>
      <c r="L56" s="566"/>
      <c r="M56" s="566"/>
      <c r="N56" s="566"/>
      <c r="O56" s="566"/>
      <c r="P56" s="566"/>
      <c r="Q56" s="566"/>
      <c r="R56" s="566"/>
      <c r="S56" s="566"/>
      <c r="T56" s="566"/>
      <c r="U56" s="566"/>
      <c r="V56" s="566"/>
      <c r="W56" s="63"/>
    </row>
    <row r="57" spans="1:23" x14ac:dyDescent="0.3">
      <c r="D57" s="165" t="s">
        <v>1164</v>
      </c>
      <c r="E57" s="166"/>
      <c r="L57" s="2"/>
      <c r="M57" s="2"/>
      <c r="N57" s="2"/>
      <c r="O57" s="2"/>
      <c r="P57" s="2"/>
    </row>
    <row r="58" spans="1:23" x14ac:dyDescent="0.3">
      <c r="A58" s="510"/>
      <c r="B58" s="167"/>
      <c r="C58" s="63"/>
      <c r="D58" s="63"/>
      <c r="E58" s="63"/>
      <c r="F58" s="63"/>
      <c r="G58" s="63"/>
      <c r="H58" s="63"/>
      <c r="I58" s="63"/>
      <c r="J58" s="63"/>
      <c r="K58" s="63"/>
      <c r="L58" s="63"/>
      <c r="M58" s="63"/>
      <c r="N58" s="63"/>
      <c r="O58" s="63"/>
      <c r="P58" s="63"/>
      <c r="Q58" s="63"/>
      <c r="R58" s="63"/>
      <c r="S58" s="63"/>
      <c r="T58" s="501"/>
      <c r="U58" s="63"/>
      <c r="V58" s="63"/>
      <c r="W58" s="63"/>
    </row>
    <row r="59" spans="1:23" ht="35.25" customHeight="1" x14ac:dyDescent="0.3">
      <c r="A59" s="167"/>
      <c r="B59" s="167"/>
      <c r="C59" s="63"/>
      <c r="D59" s="63"/>
      <c r="E59" s="241" t="s">
        <v>607</v>
      </c>
      <c r="F59" s="168" t="s">
        <v>676</v>
      </c>
      <c r="G59" s="168" t="s">
        <v>1163</v>
      </c>
      <c r="H59" s="168" t="s">
        <v>1162</v>
      </c>
      <c r="I59" s="639" t="s">
        <v>687</v>
      </c>
      <c r="J59" s="639"/>
      <c r="K59" s="640" t="s">
        <v>671</v>
      </c>
      <c r="L59" s="640"/>
      <c r="M59" s="640"/>
      <c r="N59" s="168" t="s">
        <v>1166</v>
      </c>
      <c r="O59" s="168" t="s">
        <v>1165</v>
      </c>
      <c r="P59" s="168" t="s">
        <v>712</v>
      </c>
      <c r="Q59" s="641" t="s">
        <v>672</v>
      </c>
      <c r="R59" s="640"/>
      <c r="S59" s="640" t="s">
        <v>673</v>
      </c>
      <c r="T59" s="640"/>
      <c r="U59" s="640"/>
      <c r="V59" s="63"/>
      <c r="W59" s="63"/>
    </row>
    <row r="60" spans="1:23" ht="16.5" customHeight="1" x14ac:dyDescent="0.3">
      <c r="A60" s="169"/>
      <c r="B60" s="167"/>
      <c r="C60" s="63"/>
      <c r="D60" s="63"/>
      <c r="E60" s="168" t="str">
        <f>IF(Dades!E729="","",Dades!E729)</f>
        <v/>
      </c>
      <c r="F60" s="245">
        <f>IF(E60="",0,(DSUM('1_Instal·lacions fixes'!$E$14:$R$36,"emissions",'7.1_Resultats Illes Balears'!E$59:E60)+DSUM('1_Instal·lacions fixes'!$E$43:$L$58,"emissions",'7.1_Resultats Illes Balears'!E$59:E60))/1000)</f>
        <v>0</v>
      </c>
      <c r="G60" s="245">
        <f>IF(E60="",0,(DSUM('2_Vehicles i maquinària'!$E$22:$S$44,"emissions",'7.1_Resultats Illes Balears'!E59:E60)+DSUM('2_Vehicles i maquinària'!$E$50:$K$70,"emissions",'7.1_Resultats Illes Balears'!E59:E60)+DSUM('2_Vehicles i maquinària'!$E$82:$S$92,"emissions",'7.1_Resultats Illes Balears'!E59:E60)+DSUM('2_Vehicles i maquinària'!$E$99:$S$109,"emissions",'7.1_Resultats Illes Balears'!E59:E60))/1000)</f>
        <v>0</v>
      </c>
      <c r="H60" s="245">
        <f>IF(E60="",0,(DSUM('3_Emissions fugitives'!$E$14:$O$36,"emissions",'7.1_Resultats Illes Balears'!E59:E60)+DSUM('3_Emissions fugitives'!$E$48:$N$58,"emissions",'7.1_Resultats Illes Balears'!E59:E60))/1000)</f>
        <v>0</v>
      </c>
      <c r="I60" s="636">
        <f>IF(E60="",0,DSUM('4_Emissions de procés'!$E$12:$M$27,"emissions",'7.1_Resultats Illes Balears'!E59:E60)/1000)</f>
        <v>0</v>
      </c>
      <c r="J60" s="636"/>
      <c r="K60" s="635">
        <f>SUM(F60:J60)</f>
        <v>0</v>
      </c>
      <c r="L60" s="635"/>
      <c r="M60" s="635"/>
      <c r="N60" s="275">
        <f>IF(E60="",0,DSUM('5.1_Abast 2 Illes Balears'!$E$17:$J$39,"emissions",'7.1_Resultats Illes Balears'!E59:E60)/1000)</f>
        <v>0</v>
      </c>
      <c r="O60" s="393">
        <f>IF(E60="",0,DSUM('5.1_Abast 2 Illes Balears'!$E$47:$K$67,"emissions",'7.1_Resultats Illes Balears'!E59:E60)/1000)</f>
        <v>0</v>
      </c>
      <c r="P60" s="275">
        <f>IF(E60="",0,DSUM('5.1_Abast 2 Illes Balears'!$E$75:$J$95,"emissions",'7.1_Resultats Illes Balears'!E59:E60)/1000)</f>
        <v>0</v>
      </c>
      <c r="Q60" s="636">
        <f>SUM(N60:P60)</f>
        <v>0</v>
      </c>
      <c r="R60" s="635"/>
      <c r="S60" s="635">
        <f>K60+Q60</f>
        <v>0</v>
      </c>
      <c r="T60" s="635"/>
      <c r="U60" s="635"/>
      <c r="V60" s="63"/>
      <c r="W60" s="63"/>
    </row>
    <row r="61" spans="1:23" ht="16.5" customHeight="1" x14ac:dyDescent="0.3">
      <c r="A61" s="169"/>
      <c r="B61" s="167"/>
      <c r="C61" s="63"/>
      <c r="D61" s="63"/>
      <c r="E61" s="168" t="str">
        <f>IF(Dades!E730="","",Dades!E730)</f>
        <v/>
      </c>
      <c r="F61" s="245">
        <f>IF(E61="",0,(DSUM('1_Instal·lacions fixes'!$E$14:$R$36,"emissions",'7.1_Resultats Illes Balears'!E$59:E61)+DSUM('1_Instal·lacions fixes'!$E$43:$L$58,"emissions",'7.1_Resultats Illes Balears'!E$59:E61))/1000-SUM(F$60:F60))</f>
        <v>0</v>
      </c>
      <c r="G61" s="245">
        <f>IF(E61="",0,(DSUM('2_Vehicles i maquinària'!$E$22:$S$44,"emissions",'7.1_Resultats Illes Balears'!E$59:E61)+DSUM('2_Vehicles i maquinària'!$E$50:$K$70,"emissions",'7.1_Resultats Illes Balears'!E$59:E61)+DSUM('2_Vehicles i maquinària'!$E$82:$S$92,"emissions",'7.1_Resultats Illes Balears'!E$59:E61)+DSUM('2_Vehicles i maquinària'!$E$99:$S$109,"emissions",'7.1_Resultats Illes Balears'!E$59:E61))/1000-SUM(G$60:G60))</f>
        <v>0</v>
      </c>
      <c r="H61" s="245">
        <f>IF(E61="",0,(DSUM('3_Emissions fugitives'!$E$14:$O$36,"emissions",'7.1_Resultats Illes Balears'!E$59:E61)+DSUM('3_Emissions fugitives'!$E$48:$N$58,"emissions",'7.1_Resultats Illes Balears'!E$59:E61))/1000-SUM(H$60:H60))</f>
        <v>0</v>
      </c>
      <c r="I61" s="636">
        <f>IF(E61="",0,DSUM('4_Emissions de procés'!$E$12:$M$27,"emissions",'7.1_Resultats Illes Balears'!E$59:E61)/1000-SUM(I$60:I60))</f>
        <v>0</v>
      </c>
      <c r="J61" s="636"/>
      <c r="K61" s="635">
        <f>SUM(F61:J61)</f>
        <v>0</v>
      </c>
      <c r="L61" s="635"/>
      <c r="M61" s="635"/>
      <c r="N61" s="275">
        <f>IF(E61="",0,DSUM('5.1_Abast 2 Illes Balears'!$E$17:$J$39,"emissions",'7.1_Resultats Illes Balears'!E$59:E61)/1000-SUM(N$60:N60))</f>
        <v>0</v>
      </c>
      <c r="O61" s="393">
        <f>IF(E61="",0,DSUM('5.1_Abast 2 Illes Balears'!$E$47:$K$67,"emissions",'7.1_Resultats Illes Balears'!E$59:E61)/1000-SUM(O$60:O60))</f>
        <v>0</v>
      </c>
      <c r="P61" s="275">
        <f>IF(E61="",0,DSUM('5.1_Abast 2 Illes Balears'!$E$75:$J$95,"emissions",'7.1_Resultats Illes Balears'!E$59:E61)/1000-SUM(P$60:P60))</f>
        <v>0</v>
      </c>
      <c r="Q61" s="636">
        <f>SUM(N61:P61)</f>
        <v>0</v>
      </c>
      <c r="R61" s="635"/>
      <c r="S61" s="635">
        <f>K61+Q61</f>
        <v>0</v>
      </c>
      <c r="T61" s="635"/>
      <c r="U61" s="635"/>
      <c r="V61" s="63"/>
      <c r="W61" s="63"/>
    </row>
    <row r="62" spans="1:23" ht="16.5" customHeight="1" x14ac:dyDescent="0.3">
      <c r="A62" s="169"/>
      <c r="B62" s="167"/>
      <c r="C62" s="63"/>
      <c r="D62" s="63"/>
      <c r="E62" s="168" t="str">
        <f>IF(Dades!E731="","",Dades!E731)</f>
        <v/>
      </c>
      <c r="F62" s="475">
        <f>IF(E62="",0,(DSUM('1_Instal·lacions fixes'!$E$14:$R$36,"emissions",'7.1_Resultats Illes Balears'!E$59:E62)+DSUM('1_Instal·lacions fixes'!$E$43:$L$58,"emissions",'7.1_Resultats Illes Balears'!E$59:E62))/1000-SUM(F$60:F61))</f>
        <v>0</v>
      </c>
      <c r="G62" s="475">
        <f>IF(E62="",0,(DSUM('2_Vehicles i maquinària'!$E$22:$S$44,"emissions",'7.1_Resultats Illes Balears'!E$59:E62)+DSUM('2_Vehicles i maquinària'!$E$50:$K$70,"emissions",'7.1_Resultats Illes Balears'!E$59:E62)+DSUM('2_Vehicles i maquinària'!$E$82:$S$92,"emissions",'7.1_Resultats Illes Balears'!E$59:E62)+DSUM('2_Vehicles i maquinària'!$E$99:$S$109,"emissions",'7.1_Resultats Illes Balears'!E$59:E62))/1000-SUM(G$60:G61))</f>
        <v>0</v>
      </c>
      <c r="H62" s="475">
        <f>IF(E62="",0,(DSUM('3_Emissions fugitives'!$E$14:$O$36,"emissions",'7.1_Resultats Illes Balears'!E$59:E62)+DSUM('3_Emissions fugitives'!$E$48:$N$58,"emissions",'7.1_Resultats Illes Balears'!E$59:E62))/1000-SUM(H$60:H61))</f>
        <v>0</v>
      </c>
      <c r="I62" s="636">
        <f>IF(E62="",0,DSUM('4_Emissions de procés'!$E$12:$M$27,"emissions",'7.1_Resultats Illes Balears'!E$59:E62)/1000-SUM(I$60:I61))</f>
        <v>0</v>
      </c>
      <c r="J62" s="636"/>
      <c r="K62" s="635">
        <f t="shared" ref="K62:K125" si="0">SUM(F62:J62)</f>
        <v>0</v>
      </c>
      <c r="L62" s="635"/>
      <c r="M62" s="635"/>
      <c r="N62" s="475">
        <f>IF(E62="",0,DSUM('5.1_Abast 2 Illes Balears'!$E$17:$J$39,"emissions",'7.1_Resultats Illes Balears'!E$59:E62)/1000-SUM(N$60:N61))</f>
        <v>0</v>
      </c>
      <c r="O62" s="475">
        <f>IF(E62="",0,DSUM('5.1_Abast 2 Illes Balears'!$E$47:$K$67,"emissions",'7.1_Resultats Illes Balears'!E$59:E62)/1000-SUM(O$60:O61))</f>
        <v>0</v>
      </c>
      <c r="P62" s="475">
        <f>IF(E62="",0,DSUM('5.1_Abast 2 Illes Balears'!$E$75:$J$95,"emissions",'7.1_Resultats Illes Balears'!E$59:E62)/1000-SUM(P$60:P61))</f>
        <v>0</v>
      </c>
      <c r="Q62" s="636">
        <f t="shared" ref="Q62:Q125" si="1">SUM(N62:P62)</f>
        <v>0</v>
      </c>
      <c r="R62" s="635"/>
      <c r="S62" s="635">
        <f t="shared" ref="S62:S125" si="2">K62+Q62</f>
        <v>0</v>
      </c>
      <c r="T62" s="635"/>
      <c r="U62" s="635"/>
      <c r="V62" s="63"/>
      <c r="W62" s="63"/>
    </row>
    <row r="63" spans="1:23" ht="16.5" customHeight="1" x14ac:dyDescent="0.3">
      <c r="A63" s="169"/>
      <c r="B63" s="167"/>
      <c r="C63" s="63"/>
      <c r="D63" s="63"/>
      <c r="E63" s="168" t="str">
        <f>IF(Dades!E732="","",Dades!E732)</f>
        <v/>
      </c>
      <c r="F63" s="475">
        <f>IF(E63="",0,(DSUM('1_Instal·lacions fixes'!$E$14:$R$36,"emissions",'7.1_Resultats Illes Balears'!E$59:E63)+DSUM('1_Instal·lacions fixes'!$E$43:$L$58,"emissions",'7.1_Resultats Illes Balears'!E$59:E63))/1000-SUM(F$60:F62))</f>
        <v>0</v>
      </c>
      <c r="G63" s="475">
        <f>IF(E63="",0,(DSUM('2_Vehicles i maquinària'!$E$22:$S$44,"emissions",'7.1_Resultats Illes Balears'!E$59:E63)+DSUM('2_Vehicles i maquinària'!$E$50:$K$70,"emissions",'7.1_Resultats Illes Balears'!E$59:E63)+DSUM('2_Vehicles i maquinària'!$E$82:$S$92,"emissions",'7.1_Resultats Illes Balears'!E$59:E63)+DSUM('2_Vehicles i maquinària'!$E$99:$S$109,"emissions",'7.1_Resultats Illes Balears'!E$59:E63))/1000-SUM(G$60:G62))</f>
        <v>0</v>
      </c>
      <c r="H63" s="475">
        <f>IF(E63="",0,(DSUM('3_Emissions fugitives'!$E$14:$O$36,"emissions",'7.1_Resultats Illes Balears'!E$59:E63)+DSUM('3_Emissions fugitives'!$E$48:$N$58,"emissions",'7.1_Resultats Illes Balears'!E$59:E63))/1000-SUM(H$60:H62))</f>
        <v>0</v>
      </c>
      <c r="I63" s="636">
        <f>IF(E63="",0,DSUM('4_Emissions de procés'!$E$12:$M$27,"emissions",'7.1_Resultats Illes Balears'!E$59:E63)/1000-SUM(I$60:I62))</f>
        <v>0</v>
      </c>
      <c r="J63" s="636"/>
      <c r="K63" s="635">
        <f t="shared" si="0"/>
        <v>0</v>
      </c>
      <c r="L63" s="635"/>
      <c r="M63" s="635"/>
      <c r="N63" s="475">
        <f>IF(E63="",0,DSUM('5.1_Abast 2 Illes Balears'!$E$17:$J$39,"emissions",'7.1_Resultats Illes Balears'!E$59:E63)/1000-SUM(N$60:N62))</f>
        <v>0</v>
      </c>
      <c r="O63" s="475">
        <f>IF(E63="",0,DSUM('5.1_Abast 2 Illes Balears'!$E$47:$K$67,"emissions",'7.1_Resultats Illes Balears'!E$59:E63)/1000-SUM(O$60:O62))</f>
        <v>0</v>
      </c>
      <c r="P63" s="475">
        <f>IF(E63="",0,DSUM('5.1_Abast 2 Illes Balears'!$E$75:$J$95,"emissions",'7.1_Resultats Illes Balears'!E$59:E63)/1000-SUM(P$60:P62))</f>
        <v>0</v>
      </c>
      <c r="Q63" s="636">
        <f t="shared" si="1"/>
        <v>0</v>
      </c>
      <c r="R63" s="635"/>
      <c r="S63" s="635">
        <f t="shared" si="2"/>
        <v>0</v>
      </c>
      <c r="T63" s="635"/>
      <c r="U63" s="635"/>
      <c r="V63" s="63"/>
      <c r="W63" s="63"/>
    </row>
    <row r="64" spans="1:23" ht="16.5" customHeight="1" x14ac:dyDescent="0.3">
      <c r="A64" s="169"/>
      <c r="B64" s="167"/>
      <c r="C64" s="63"/>
      <c r="D64" s="63"/>
      <c r="E64" s="168" t="str">
        <f>IF(Dades!E733="","",Dades!E733)</f>
        <v/>
      </c>
      <c r="F64" s="475">
        <f>IF(E64="",0,(DSUM('1_Instal·lacions fixes'!$E$14:$R$36,"emissions",'7.1_Resultats Illes Balears'!E$59:E64)+DSUM('1_Instal·lacions fixes'!$E$43:$L$58,"emissions",'7.1_Resultats Illes Balears'!E$59:E64))/1000-SUM(F$60:F63))</f>
        <v>0</v>
      </c>
      <c r="G64" s="475">
        <f>IF(E64="",0,(DSUM('2_Vehicles i maquinària'!$E$22:$S$44,"emissions",'7.1_Resultats Illes Balears'!E$59:E64)+DSUM('2_Vehicles i maquinària'!$E$50:$K$70,"emissions",'7.1_Resultats Illes Balears'!E$59:E64)+DSUM('2_Vehicles i maquinària'!$E$82:$S$92,"emissions",'7.1_Resultats Illes Balears'!E$59:E64)+DSUM('2_Vehicles i maquinària'!$E$99:$S$109,"emissions",'7.1_Resultats Illes Balears'!E$59:E64))/1000-SUM(G$60:G63))</f>
        <v>0</v>
      </c>
      <c r="H64" s="475">
        <f>IF(E64="",0,(DSUM('3_Emissions fugitives'!$E$14:$O$36,"emissions",'7.1_Resultats Illes Balears'!E$59:E64)+DSUM('3_Emissions fugitives'!$E$48:$N$58,"emissions",'7.1_Resultats Illes Balears'!E$59:E64))/1000-SUM(H$60:H63))</f>
        <v>0</v>
      </c>
      <c r="I64" s="636">
        <f>IF(E64="",0,DSUM('4_Emissions de procés'!$E$12:$M$27,"emissions",'7.1_Resultats Illes Balears'!E$59:E64)/1000-SUM(I$60:I63))</f>
        <v>0</v>
      </c>
      <c r="J64" s="636"/>
      <c r="K64" s="635">
        <f t="shared" si="0"/>
        <v>0</v>
      </c>
      <c r="L64" s="635"/>
      <c r="M64" s="635"/>
      <c r="N64" s="475">
        <f>IF(E64="",0,DSUM('5.1_Abast 2 Illes Balears'!$E$17:$J$39,"emissions",'7.1_Resultats Illes Balears'!E$59:E64)/1000-SUM(N$60:N63))</f>
        <v>0</v>
      </c>
      <c r="O64" s="475">
        <f>IF(E64="",0,DSUM('5.1_Abast 2 Illes Balears'!$E$47:$K$67,"emissions",'7.1_Resultats Illes Balears'!E$59:E64)/1000-SUM(O$60:O63))</f>
        <v>0</v>
      </c>
      <c r="P64" s="475">
        <f>IF(E64="",0,DSUM('5.1_Abast 2 Illes Balears'!$E$75:$J$95,"emissions",'7.1_Resultats Illes Balears'!E$59:E64)/1000-SUM(P$60:P63))</f>
        <v>0</v>
      </c>
      <c r="Q64" s="636">
        <f t="shared" si="1"/>
        <v>0</v>
      </c>
      <c r="R64" s="635"/>
      <c r="S64" s="635">
        <f t="shared" si="2"/>
        <v>0</v>
      </c>
      <c r="T64" s="635"/>
      <c r="U64" s="635"/>
      <c r="V64" s="63"/>
      <c r="W64" s="63"/>
    </row>
    <row r="65" spans="1:23" x14ac:dyDescent="0.3">
      <c r="A65" s="169"/>
      <c r="B65" s="167"/>
      <c r="C65" s="63"/>
      <c r="D65" s="63"/>
      <c r="E65" s="168" t="str">
        <f>IF(Dades!E734="","",Dades!E734)</f>
        <v/>
      </c>
      <c r="F65" s="475">
        <f>IF(E65="",0,(DSUM('1_Instal·lacions fixes'!$E$14:$R$36,"emissions",'7.1_Resultats Illes Balears'!E$59:E65)+DSUM('1_Instal·lacions fixes'!$E$43:$L$58,"emissions",'7.1_Resultats Illes Balears'!E$59:E65))/1000-SUM(F$60:F64))</f>
        <v>0</v>
      </c>
      <c r="G65" s="475">
        <f>IF(E65="",0,(DSUM('2_Vehicles i maquinària'!$E$22:$S$44,"emissions",'7.1_Resultats Illes Balears'!E$59:E65)+DSUM('2_Vehicles i maquinària'!$E$50:$K$70,"emissions",'7.1_Resultats Illes Balears'!E$59:E65)+DSUM('2_Vehicles i maquinària'!$E$82:$S$92,"emissions",'7.1_Resultats Illes Balears'!E$59:E65)+DSUM('2_Vehicles i maquinària'!$E$99:$S$109,"emissions",'7.1_Resultats Illes Balears'!E$59:E65))/1000-SUM(G$60:G64))</f>
        <v>0</v>
      </c>
      <c r="H65" s="475">
        <f>IF(E65="",0,(DSUM('3_Emissions fugitives'!$E$14:$O$36,"emissions",'7.1_Resultats Illes Balears'!E$59:E65)+DSUM('3_Emissions fugitives'!$E$48:$N$58,"emissions",'7.1_Resultats Illes Balears'!E$59:E65))/1000-SUM(H$60:H64))</f>
        <v>0</v>
      </c>
      <c r="I65" s="636">
        <f>IF(E65="",0,DSUM('4_Emissions de procés'!$E$12:$M$27,"emissions",'7.1_Resultats Illes Balears'!E$59:E65)/1000-SUM(I$60:I64))</f>
        <v>0</v>
      </c>
      <c r="J65" s="636"/>
      <c r="K65" s="635">
        <f t="shared" si="0"/>
        <v>0</v>
      </c>
      <c r="L65" s="635"/>
      <c r="M65" s="635"/>
      <c r="N65" s="475">
        <f>IF(E65="",0,DSUM('5.1_Abast 2 Illes Balears'!$E$17:$J$39,"emissions",'7.1_Resultats Illes Balears'!E$59:E65)/1000-SUM(N$60:N64))</f>
        <v>0</v>
      </c>
      <c r="O65" s="475">
        <f>IF(E65="",0,DSUM('5.1_Abast 2 Illes Balears'!$E$47:$K$67,"emissions",'7.1_Resultats Illes Balears'!E$59:E65)/1000-SUM(O$60:O64))</f>
        <v>0</v>
      </c>
      <c r="P65" s="475">
        <f>IF(E65="",0,DSUM('5.1_Abast 2 Illes Balears'!$E$75:$J$95,"emissions",'7.1_Resultats Illes Balears'!E$59:E65)/1000-SUM(P$60:P64))</f>
        <v>0</v>
      </c>
      <c r="Q65" s="636">
        <f t="shared" si="1"/>
        <v>0</v>
      </c>
      <c r="R65" s="635"/>
      <c r="S65" s="635">
        <f t="shared" si="2"/>
        <v>0</v>
      </c>
      <c r="T65" s="635"/>
      <c r="U65" s="635"/>
      <c r="V65" s="63"/>
      <c r="W65" s="63"/>
    </row>
    <row r="66" spans="1:23" ht="16.5" customHeight="1" x14ac:dyDescent="0.3">
      <c r="A66" s="169"/>
      <c r="B66" s="167"/>
      <c r="C66" s="63"/>
      <c r="D66" s="63"/>
      <c r="E66" s="168" t="str">
        <f>IF(Dades!E735="","",Dades!E735)</f>
        <v/>
      </c>
      <c r="F66" s="475">
        <f>IF(E66="",0,(DSUM('1_Instal·lacions fixes'!$E$14:$R$36,"emissions",'7.1_Resultats Illes Balears'!E$59:E66)+DSUM('1_Instal·lacions fixes'!$E$43:$L$58,"emissions",'7.1_Resultats Illes Balears'!E$59:E66))/1000-SUM(F$60:F65))</f>
        <v>0</v>
      </c>
      <c r="G66" s="475">
        <f>IF(E66="",0,(DSUM('2_Vehicles i maquinària'!$E$22:$S$44,"emissions",'7.1_Resultats Illes Balears'!E$59:E66)+DSUM('2_Vehicles i maquinària'!$E$50:$K$70,"emissions",'7.1_Resultats Illes Balears'!E$59:E66)+DSUM('2_Vehicles i maquinària'!$E$82:$S$92,"emissions",'7.1_Resultats Illes Balears'!E$59:E66)+DSUM('2_Vehicles i maquinària'!$E$99:$S$109,"emissions",'7.1_Resultats Illes Balears'!E$59:E66))/1000-SUM(G$60:G65))</f>
        <v>0</v>
      </c>
      <c r="H66" s="475">
        <f>IF(E66="",0,(DSUM('3_Emissions fugitives'!$E$14:$O$36,"emissions",'7.1_Resultats Illes Balears'!E$59:E66)+DSUM('3_Emissions fugitives'!$E$48:$N$58,"emissions",'7.1_Resultats Illes Balears'!E$59:E66))/1000-SUM(H$60:H65))</f>
        <v>0</v>
      </c>
      <c r="I66" s="636">
        <f>IF(E66="",0,DSUM('4_Emissions de procés'!$E$12:$M$27,"emissions",'7.1_Resultats Illes Balears'!E$59:E66)/1000-SUM(I$60:I65))</f>
        <v>0</v>
      </c>
      <c r="J66" s="636"/>
      <c r="K66" s="635">
        <f t="shared" si="0"/>
        <v>0</v>
      </c>
      <c r="L66" s="635"/>
      <c r="M66" s="635"/>
      <c r="N66" s="475">
        <f>IF(E66="",0,DSUM('5.1_Abast 2 Illes Balears'!$E$17:$J$39,"emissions",'7.1_Resultats Illes Balears'!E$59:E66)/1000-SUM(N$60:N65))</f>
        <v>0</v>
      </c>
      <c r="O66" s="475">
        <f>IF(E66="",0,DSUM('5.1_Abast 2 Illes Balears'!$E$47:$K$67,"emissions",'7.1_Resultats Illes Balears'!E$59:E66)/1000-SUM(O$60:O65))</f>
        <v>0</v>
      </c>
      <c r="P66" s="475">
        <f>IF(E66="",0,DSUM('5.1_Abast 2 Illes Balears'!$E$75:$J$95,"emissions",'7.1_Resultats Illes Balears'!E$59:E66)/1000-SUM(P$60:P65))</f>
        <v>0</v>
      </c>
      <c r="Q66" s="636">
        <f t="shared" si="1"/>
        <v>0</v>
      </c>
      <c r="R66" s="635"/>
      <c r="S66" s="635">
        <f t="shared" si="2"/>
        <v>0</v>
      </c>
      <c r="T66" s="635"/>
      <c r="U66" s="635"/>
      <c r="V66" s="63"/>
      <c r="W66" s="63"/>
    </row>
    <row r="67" spans="1:23" x14ac:dyDescent="0.3">
      <c r="A67" s="169"/>
      <c r="B67" s="167"/>
      <c r="C67" s="63"/>
      <c r="D67" s="63"/>
      <c r="E67" s="168" t="str">
        <f>IF(Dades!E736="","",Dades!E736)</f>
        <v/>
      </c>
      <c r="F67" s="475">
        <f>IF(E67="",0,(DSUM('1_Instal·lacions fixes'!$E$14:$R$36,"emissions",'7.1_Resultats Illes Balears'!E$59:E67)+DSUM('1_Instal·lacions fixes'!$E$43:$L$58,"emissions",'7.1_Resultats Illes Balears'!E$59:E67))/1000-SUM(F$60:F66))</f>
        <v>0</v>
      </c>
      <c r="G67" s="475">
        <f>IF(E67="",0,(DSUM('2_Vehicles i maquinària'!$E$22:$S$44,"emissions",'7.1_Resultats Illes Balears'!E$59:E67)+DSUM('2_Vehicles i maquinària'!$E$50:$K$70,"emissions",'7.1_Resultats Illes Balears'!E$59:E67)+DSUM('2_Vehicles i maquinària'!$E$82:$S$92,"emissions",'7.1_Resultats Illes Balears'!E$59:E67)+DSUM('2_Vehicles i maquinària'!$E$99:$S$109,"emissions",'7.1_Resultats Illes Balears'!E$59:E67))/1000-SUM(G$60:G66))</f>
        <v>0</v>
      </c>
      <c r="H67" s="475">
        <f>IF(E67="",0,(DSUM('3_Emissions fugitives'!$E$14:$O$36,"emissions",'7.1_Resultats Illes Balears'!E$59:E67)+DSUM('3_Emissions fugitives'!$E$48:$N$58,"emissions",'7.1_Resultats Illes Balears'!E$59:E67))/1000-SUM(H$60:H66))</f>
        <v>0</v>
      </c>
      <c r="I67" s="636">
        <f>IF(E67="",0,DSUM('4_Emissions de procés'!$E$12:$M$27,"emissions",'7.1_Resultats Illes Balears'!E$59:E67)/1000-SUM(I$60:I66))</f>
        <v>0</v>
      </c>
      <c r="J67" s="636"/>
      <c r="K67" s="635">
        <f t="shared" si="0"/>
        <v>0</v>
      </c>
      <c r="L67" s="635"/>
      <c r="M67" s="635"/>
      <c r="N67" s="475">
        <f>IF(E67="",0,DSUM('5.1_Abast 2 Illes Balears'!$E$17:$J$39,"emissions",'7.1_Resultats Illes Balears'!E$59:E67)/1000-SUM(N$60:N66))</f>
        <v>0</v>
      </c>
      <c r="O67" s="475">
        <f>IF(E67="",0,DSUM('5.1_Abast 2 Illes Balears'!$E$47:$K$67,"emissions",'7.1_Resultats Illes Balears'!E$59:E67)/1000-SUM(O$60:O66))</f>
        <v>0</v>
      </c>
      <c r="P67" s="475">
        <f>IF(E67="",0,DSUM('5.1_Abast 2 Illes Balears'!$E$75:$J$95,"emissions",'7.1_Resultats Illes Balears'!E$59:E67)/1000-SUM(P$60:P66))</f>
        <v>0</v>
      </c>
      <c r="Q67" s="636">
        <f t="shared" si="1"/>
        <v>0</v>
      </c>
      <c r="R67" s="635"/>
      <c r="S67" s="635">
        <f t="shared" si="2"/>
        <v>0</v>
      </c>
      <c r="T67" s="635"/>
      <c r="U67" s="635"/>
      <c r="V67" s="63"/>
      <c r="W67" s="63"/>
    </row>
    <row r="68" spans="1:23" x14ac:dyDescent="0.3">
      <c r="A68" s="169"/>
      <c r="B68" s="167"/>
      <c r="C68" s="63"/>
      <c r="D68" s="63"/>
      <c r="E68" s="168" t="str">
        <f>IF(Dades!E737="","",Dades!E737)</f>
        <v/>
      </c>
      <c r="F68" s="475">
        <f>IF(E68="",0,(DSUM('1_Instal·lacions fixes'!$E$14:$R$36,"emissions",'7.1_Resultats Illes Balears'!E$59:E68)+DSUM('1_Instal·lacions fixes'!$E$43:$L$58,"emissions",'7.1_Resultats Illes Balears'!E$59:E68))/1000-SUM(F$60:F67))</f>
        <v>0</v>
      </c>
      <c r="G68" s="475">
        <f>IF(E68="",0,(DSUM('2_Vehicles i maquinària'!$E$22:$S$44,"emissions",'7.1_Resultats Illes Balears'!E$59:E68)+DSUM('2_Vehicles i maquinària'!$E$50:$K$70,"emissions",'7.1_Resultats Illes Balears'!E$59:E68)+DSUM('2_Vehicles i maquinària'!$E$82:$S$92,"emissions",'7.1_Resultats Illes Balears'!E$59:E68)+DSUM('2_Vehicles i maquinària'!$E$99:$S$109,"emissions",'7.1_Resultats Illes Balears'!E$59:E68))/1000-SUM(G$60:G67))</f>
        <v>0</v>
      </c>
      <c r="H68" s="475">
        <f>IF(E68="",0,(DSUM('3_Emissions fugitives'!$E$14:$O$36,"emissions",'7.1_Resultats Illes Balears'!E$59:E68)+DSUM('3_Emissions fugitives'!$E$48:$N$58,"emissions",'7.1_Resultats Illes Balears'!E$59:E68))/1000-SUM(H$60:H67))</f>
        <v>0</v>
      </c>
      <c r="I68" s="636">
        <f>IF(E68="",0,DSUM('4_Emissions de procés'!$E$12:$M$27,"emissions",'7.1_Resultats Illes Balears'!E$59:E68)/1000-SUM(I$60:I67))</f>
        <v>0</v>
      </c>
      <c r="J68" s="636"/>
      <c r="K68" s="635">
        <f t="shared" si="0"/>
        <v>0</v>
      </c>
      <c r="L68" s="635"/>
      <c r="M68" s="635"/>
      <c r="N68" s="475">
        <f>IF(E68="",0,DSUM('5.1_Abast 2 Illes Balears'!$E$17:$J$39,"emissions",'7.1_Resultats Illes Balears'!E$59:E68)/1000-SUM(N$60:N67))</f>
        <v>0</v>
      </c>
      <c r="O68" s="475">
        <f>IF(E68="",0,DSUM('5.1_Abast 2 Illes Balears'!$E$47:$K$67,"emissions",'7.1_Resultats Illes Balears'!E$59:E68)/1000-SUM(O$60:O67))</f>
        <v>0</v>
      </c>
      <c r="P68" s="475">
        <f>IF(E68="",0,DSUM('5.1_Abast 2 Illes Balears'!$E$75:$J$95,"emissions",'7.1_Resultats Illes Balears'!E$59:E68)/1000-SUM(P$60:P67))</f>
        <v>0</v>
      </c>
      <c r="Q68" s="636">
        <f t="shared" si="1"/>
        <v>0</v>
      </c>
      <c r="R68" s="635"/>
      <c r="S68" s="635">
        <f t="shared" si="2"/>
        <v>0</v>
      </c>
      <c r="T68" s="635"/>
      <c r="U68" s="635"/>
      <c r="V68" s="63"/>
      <c r="W68" s="63"/>
    </row>
    <row r="69" spans="1:23" x14ac:dyDescent="0.3">
      <c r="A69" s="169"/>
      <c r="B69" s="167"/>
      <c r="C69" s="63"/>
      <c r="D69" s="63"/>
      <c r="E69" s="168" t="str">
        <f>IF(Dades!E738="","",Dades!E738)</f>
        <v/>
      </c>
      <c r="F69" s="475">
        <f>IF(E69="",0,(DSUM('1_Instal·lacions fixes'!$E$14:$R$36,"emissions",'7.1_Resultats Illes Balears'!E$59:E69)+DSUM('1_Instal·lacions fixes'!$E$43:$L$58,"emissions",'7.1_Resultats Illes Balears'!E$59:E69))/1000-SUM(F$60:F68))</f>
        <v>0</v>
      </c>
      <c r="G69" s="475">
        <f>IF(E69="",0,(DSUM('2_Vehicles i maquinària'!$E$22:$S$44,"emissions",'7.1_Resultats Illes Balears'!E$59:E69)+DSUM('2_Vehicles i maquinària'!$E$50:$K$70,"emissions",'7.1_Resultats Illes Balears'!E$59:E69)+DSUM('2_Vehicles i maquinària'!$E$82:$S$92,"emissions",'7.1_Resultats Illes Balears'!E$59:E69)+DSUM('2_Vehicles i maquinària'!$E$99:$S$109,"emissions",'7.1_Resultats Illes Balears'!E$59:E69))/1000-SUM(G$60:G68))</f>
        <v>0</v>
      </c>
      <c r="H69" s="475">
        <f>IF(E69="",0,(DSUM('3_Emissions fugitives'!$E$14:$O$36,"emissions",'7.1_Resultats Illes Balears'!E$59:E69)+DSUM('3_Emissions fugitives'!$E$48:$N$58,"emissions",'7.1_Resultats Illes Balears'!E$59:E69))/1000-SUM(H$60:H68))</f>
        <v>0</v>
      </c>
      <c r="I69" s="636">
        <f>IF(E69="",0,DSUM('4_Emissions de procés'!$E$12:$M$27,"emissions",'7.1_Resultats Illes Balears'!E$59:E69)/1000-SUM(I$60:I68))</f>
        <v>0</v>
      </c>
      <c r="J69" s="636"/>
      <c r="K69" s="635">
        <f t="shared" si="0"/>
        <v>0</v>
      </c>
      <c r="L69" s="635"/>
      <c r="M69" s="635"/>
      <c r="N69" s="475">
        <f>IF(E69="",0,DSUM('5.1_Abast 2 Illes Balears'!$E$17:$J$39,"emissions",'7.1_Resultats Illes Balears'!E$59:E69)/1000-SUM(N$60:N68))</f>
        <v>0</v>
      </c>
      <c r="O69" s="475">
        <f>IF(E69="",0,DSUM('5.1_Abast 2 Illes Balears'!$E$47:$K$67,"emissions",'7.1_Resultats Illes Balears'!E$59:E69)/1000-SUM(O$60:O68))</f>
        <v>0</v>
      </c>
      <c r="P69" s="475">
        <f>IF(E69="",0,DSUM('5.1_Abast 2 Illes Balears'!$E$75:$J$95,"emissions",'7.1_Resultats Illes Balears'!E$59:E69)/1000-SUM(P$60:P68))</f>
        <v>0</v>
      </c>
      <c r="Q69" s="636">
        <f t="shared" si="1"/>
        <v>0</v>
      </c>
      <c r="R69" s="635"/>
      <c r="S69" s="635">
        <f t="shared" si="2"/>
        <v>0</v>
      </c>
      <c r="T69" s="635"/>
      <c r="U69" s="635"/>
      <c r="V69" s="63"/>
      <c r="W69" s="63"/>
    </row>
    <row r="70" spans="1:23" x14ac:dyDescent="0.3">
      <c r="A70" s="169"/>
      <c r="B70" s="167"/>
      <c r="C70" s="63"/>
      <c r="D70" s="63"/>
      <c r="E70" s="168" t="str">
        <f>IF(Dades!E739="","",Dades!E739)</f>
        <v/>
      </c>
      <c r="F70" s="475">
        <f>IF(E70="",0,(DSUM('1_Instal·lacions fixes'!$E$14:$R$36,"emissions",'7.1_Resultats Illes Balears'!E$59:E70)+DSUM('1_Instal·lacions fixes'!$E$43:$L$58,"emissions",'7.1_Resultats Illes Balears'!E$59:E70))/1000-SUM(F$60:F69))</f>
        <v>0</v>
      </c>
      <c r="G70" s="475">
        <f>IF(E70="",0,(DSUM('2_Vehicles i maquinària'!$E$22:$S$44,"emissions",'7.1_Resultats Illes Balears'!E$59:E70)+DSUM('2_Vehicles i maquinària'!$E$50:$K$70,"emissions",'7.1_Resultats Illes Balears'!E$59:E70)+DSUM('2_Vehicles i maquinària'!$E$82:$S$92,"emissions",'7.1_Resultats Illes Balears'!E$59:E70)+DSUM('2_Vehicles i maquinària'!$E$99:$S$109,"emissions",'7.1_Resultats Illes Balears'!E$59:E70))/1000-SUM(G$60:G69))</f>
        <v>0</v>
      </c>
      <c r="H70" s="475">
        <f>IF(E70="",0,(DSUM('3_Emissions fugitives'!$E$14:$O$36,"emissions",'7.1_Resultats Illes Balears'!E$59:E70)+DSUM('3_Emissions fugitives'!$E$48:$N$58,"emissions",'7.1_Resultats Illes Balears'!E$59:E70))/1000-SUM(H$60:H69))</f>
        <v>0</v>
      </c>
      <c r="I70" s="636">
        <f>IF(E70="",0,DSUM('4_Emissions de procés'!$E$12:$M$27,"emissions",'7.1_Resultats Illes Balears'!E$59:E70)/1000-SUM(I$60:I69))</f>
        <v>0</v>
      </c>
      <c r="J70" s="636"/>
      <c r="K70" s="635">
        <f t="shared" si="0"/>
        <v>0</v>
      </c>
      <c r="L70" s="635"/>
      <c r="M70" s="635"/>
      <c r="N70" s="475">
        <f>IF(E70="",0,DSUM('5.1_Abast 2 Illes Balears'!$E$17:$J$39,"emissions",'7.1_Resultats Illes Balears'!E$59:E70)/1000-SUM(N$60:N69))</f>
        <v>0</v>
      </c>
      <c r="O70" s="475">
        <f>IF(E70="",0,DSUM('5.1_Abast 2 Illes Balears'!$E$47:$K$67,"emissions",'7.1_Resultats Illes Balears'!E$59:E70)/1000-SUM(O$60:O69))</f>
        <v>0</v>
      </c>
      <c r="P70" s="475">
        <f>IF(E70="",0,DSUM('5.1_Abast 2 Illes Balears'!$E$75:$J$95,"emissions",'7.1_Resultats Illes Balears'!E$59:E70)/1000-SUM(P$60:P69))</f>
        <v>0</v>
      </c>
      <c r="Q70" s="636">
        <f t="shared" si="1"/>
        <v>0</v>
      </c>
      <c r="R70" s="635"/>
      <c r="S70" s="635">
        <f t="shared" si="2"/>
        <v>0</v>
      </c>
      <c r="T70" s="635"/>
      <c r="U70" s="635"/>
      <c r="V70" s="63"/>
      <c r="W70" s="63"/>
    </row>
    <row r="71" spans="1:23" x14ac:dyDescent="0.3">
      <c r="A71" s="169"/>
      <c r="B71" s="167"/>
      <c r="C71" s="63"/>
      <c r="D71" s="63"/>
      <c r="E71" s="168" t="str">
        <f>IF(Dades!E740="","",Dades!E740)</f>
        <v/>
      </c>
      <c r="F71" s="475">
        <f>IF(E71="",0,(DSUM('1_Instal·lacions fixes'!$E$14:$R$36,"emissions",'7.1_Resultats Illes Balears'!E$59:E71)+DSUM('1_Instal·lacions fixes'!$E$43:$L$58,"emissions",'7.1_Resultats Illes Balears'!E$59:E71))/1000-SUM(F$60:F70))</f>
        <v>0</v>
      </c>
      <c r="G71" s="475">
        <f>IF(E71="",0,(DSUM('2_Vehicles i maquinària'!$E$22:$S$44,"emissions",'7.1_Resultats Illes Balears'!E$59:E71)+DSUM('2_Vehicles i maquinària'!$E$50:$K$70,"emissions",'7.1_Resultats Illes Balears'!E$59:E71)+DSUM('2_Vehicles i maquinària'!$E$82:$S$92,"emissions",'7.1_Resultats Illes Balears'!E$59:E71)+DSUM('2_Vehicles i maquinària'!$E$99:$S$109,"emissions",'7.1_Resultats Illes Balears'!E$59:E71))/1000-SUM(G$60:G70))</f>
        <v>0</v>
      </c>
      <c r="H71" s="475">
        <f>IF(E71="",0,(DSUM('3_Emissions fugitives'!$E$14:$O$36,"emissions",'7.1_Resultats Illes Balears'!E$59:E71)+DSUM('3_Emissions fugitives'!$E$48:$N$58,"emissions",'7.1_Resultats Illes Balears'!E$59:E71))/1000-SUM(H$60:H70))</f>
        <v>0</v>
      </c>
      <c r="I71" s="636">
        <f>IF(E71="",0,DSUM('4_Emissions de procés'!$E$12:$M$27,"emissions",'7.1_Resultats Illes Balears'!E$59:E71)/1000-SUM(I$60:I70))</f>
        <v>0</v>
      </c>
      <c r="J71" s="636"/>
      <c r="K71" s="635">
        <f t="shared" si="0"/>
        <v>0</v>
      </c>
      <c r="L71" s="635"/>
      <c r="M71" s="635"/>
      <c r="N71" s="475">
        <f>IF(E71="",0,DSUM('5.1_Abast 2 Illes Balears'!$E$17:$J$39,"emissions",'7.1_Resultats Illes Balears'!E$59:E71)/1000-SUM(N$60:N70))</f>
        <v>0</v>
      </c>
      <c r="O71" s="475">
        <f>IF(E71="",0,DSUM('5.1_Abast 2 Illes Balears'!$E$47:$K$67,"emissions",'7.1_Resultats Illes Balears'!E$59:E71)/1000-SUM(O$60:O70))</f>
        <v>0</v>
      </c>
      <c r="P71" s="475">
        <f>IF(E71="",0,DSUM('5.1_Abast 2 Illes Balears'!$E$75:$J$95,"emissions",'7.1_Resultats Illes Balears'!E$59:E71)/1000-SUM(P$60:P70))</f>
        <v>0</v>
      </c>
      <c r="Q71" s="636">
        <f t="shared" si="1"/>
        <v>0</v>
      </c>
      <c r="R71" s="635"/>
      <c r="S71" s="635">
        <f t="shared" si="2"/>
        <v>0</v>
      </c>
      <c r="T71" s="635"/>
      <c r="U71" s="635"/>
      <c r="V71" s="63"/>
      <c r="W71" s="63"/>
    </row>
    <row r="72" spans="1:23" ht="16.5" customHeight="1" x14ac:dyDescent="0.3">
      <c r="A72" s="169"/>
      <c r="B72" s="167"/>
      <c r="C72" s="63"/>
      <c r="D72" s="63"/>
      <c r="E72" s="168" t="str">
        <f>IF(Dades!E741="","",Dades!E741)</f>
        <v/>
      </c>
      <c r="F72" s="475">
        <f>IF(E72="",0,(DSUM('1_Instal·lacions fixes'!$E$14:$R$36,"emissions",'7.1_Resultats Illes Balears'!E$59:E72)+DSUM('1_Instal·lacions fixes'!$E$43:$L$58,"emissions",'7.1_Resultats Illes Balears'!E$59:E72))/1000-SUM(F$60:F71))</f>
        <v>0</v>
      </c>
      <c r="G72" s="475">
        <f>IF(E72="",0,(DSUM('2_Vehicles i maquinària'!$E$22:$S$44,"emissions",'7.1_Resultats Illes Balears'!E$59:E72)+DSUM('2_Vehicles i maquinària'!$E$50:$K$70,"emissions",'7.1_Resultats Illes Balears'!E$59:E72)+DSUM('2_Vehicles i maquinària'!$E$82:$S$92,"emissions",'7.1_Resultats Illes Balears'!E$59:E72)+DSUM('2_Vehicles i maquinària'!$E$99:$S$109,"emissions",'7.1_Resultats Illes Balears'!E$59:E72))/1000-SUM(G$60:G71))</f>
        <v>0</v>
      </c>
      <c r="H72" s="475">
        <f>IF(E72="",0,(DSUM('3_Emissions fugitives'!$E$14:$O$36,"emissions",'7.1_Resultats Illes Balears'!E$59:E72)+DSUM('3_Emissions fugitives'!$E$48:$N$58,"emissions",'7.1_Resultats Illes Balears'!E$59:E72))/1000-SUM(H$60:H71))</f>
        <v>0</v>
      </c>
      <c r="I72" s="636">
        <f>IF(E72="",0,DSUM('4_Emissions de procés'!$E$12:$M$27,"emissions",'7.1_Resultats Illes Balears'!E$59:E72)/1000-SUM(I$60:I71))</f>
        <v>0</v>
      </c>
      <c r="J72" s="636"/>
      <c r="K72" s="635">
        <f t="shared" si="0"/>
        <v>0</v>
      </c>
      <c r="L72" s="635"/>
      <c r="M72" s="635"/>
      <c r="N72" s="475">
        <f>IF(E72="",0,DSUM('5.1_Abast 2 Illes Balears'!$E$17:$J$39,"emissions",'7.1_Resultats Illes Balears'!E$59:E72)/1000-SUM(N$60:N71))</f>
        <v>0</v>
      </c>
      <c r="O72" s="475">
        <f>IF(E72="",0,DSUM('5.1_Abast 2 Illes Balears'!$E$47:$K$67,"emissions",'7.1_Resultats Illes Balears'!E$59:E72)/1000-SUM(O$60:O71))</f>
        <v>0</v>
      </c>
      <c r="P72" s="475">
        <f>IF(E72="",0,DSUM('5.1_Abast 2 Illes Balears'!$E$75:$J$95,"emissions",'7.1_Resultats Illes Balears'!E$59:E72)/1000-SUM(P$60:P71))</f>
        <v>0</v>
      </c>
      <c r="Q72" s="636">
        <f t="shared" si="1"/>
        <v>0</v>
      </c>
      <c r="R72" s="635"/>
      <c r="S72" s="635">
        <f t="shared" si="2"/>
        <v>0</v>
      </c>
      <c r="T72" s="635"/>
      <c r="U72" s="635"/>
      <c r="V72" s="63"/>
      <c r="W72" s="63"/>
    </row>
    <row r="73" spans="1:23" ht="16.5" customHeight="1" x14ac:dyDescent="0.3">
      <c r="A73" s="169"/>
      <c r="B73" s="167"/>
      <c r="C73" s="63"/>
      <c r="D73" s="63"/>
      <c r="E73" s="168" t="str">
        <f>IF(Dades!E742="","",Dades!E742)</f>
        <v/>
      </c>
      <c r="F73" s="475">
        <f>IF(E73="",0,(DSUM('1_Instal·lacions fixes'!$E$14:$R$36,"emissions",'7.1_Resultats Illes Balears'!E$59:E73)+DSUM('1_Instal·lacions fixes'!$E$43:$L$58,"emissions",'7.1_Resultats Illes Balears'!E$59:E73))/1000-SUM(F$60:F72))</f>
        <v>0</v>
      </c>
      <c r="G73" s="475">
        <f>IF(E73="",0,(DSUM('2_Vehicles i maquinària'!$E$22:$S$44,"emissions",'7.1_Resultats Illes Balears'!E$59:E73)+DSUM('2_Vehicles i maquinària'!$E$50:$K$70,"emissions",'7.1_Resultats Illes Balears'!E$59:E73)+DSUM('2_Vehicles i maquinària'!$E$82:$S$92,"emissions",'7.1_Resultats Illes Balears'!E$59:E73)+DSUM('2_Vehicles i maquinària'!$E$99:$S$109,"emissions",'7.1_Resultats Illes Balears'!E$59:E73))/1000-SUM(G$60:G72))</f>
        <v>0</v>
      </c>
      <c r="H73" s="475">
        <f>IF(E73="",0,(DSUM('3_Emissions fugitives'!$E$14:$O$36,"emissions",'7.1_Resultats Illes Balears'!E$59:E73)+DSUM('3_Emissions fugitives'!$E$48:$N$58,"emissions",'7.1_Resultats Illes Balears'!E$59:E73))/1000-SUM(H$60:H72))</f>
        <v>0</v>
      </c>
      <c r="I73" s="636">
        <f>IF(E73="",0,DSUM('4_Emissions de procés'!$E$12:$M$27,"emissions",'7.1_Resultats Illes Balears'!E$59:E73)/1000-SUM(I$60:I72))</f>
        <v>0</v>
      </c>
      <c r="J73" s="636"/>
      <c r="K73" s="635">
        <f t="shared" si="0"/>
        <v>0</v>
      </c>
      <c r="L73" s="635"/>
      <c r="M73" s="635"/>
      <c r="N73" s="475">
        <f>IF(E73="",0,DSUM('5.1_Abast 2 Illes Balears'!$E$17:$J$39,"emissions",'7.1_Resultats Illes Balears'!E$59:E73)/1000-SUM(N$60:N72))</f>
        <v>0</v>
      </c>
      <c r="O73" s="475">
        <f>IF(E73="",0,DSUM('5.1_Abast 2 Illes Balears'!$E$47:$K$67,"emissions",'7.1_Resultats Illes Balears'!E$59:E73)/1000-SUM(O$60:O72))</f>
        <v>0</v>
      </c>
      <c r="P73" s="475">
        <f>IF(E73="",0,DSUM('5.1_Abast 2 Illes Balears'!$E$75:$J$95,"emissions",'7.1_Resultats Illes Balears'!E$59:E73)/1000-SUM(P$60:P72))</f>
        <v>0</v>
      </c>
      <c r="Q73" s="636">
        <f t="shared" si="1"/>
        <v>0</v>
      </c>
      <c r="R73" s="635"/>
      <c r="S73" s="635">
        <f t="shared" si="2"/>
        <v>0</v>
      </c>
      <c r="T73" s="635"/>
      <c r="U73" s="635"/>
      <c r="V73" s="63"/>
      <c r="W73" s="63"/>
    </row>
    <row r="74" spans="1:23" ht="16.5" customHeight="1" x14ac:dyDescent="0.3">
      <c r="A74" s="169"/>
      <c r="B74" s="167"/>
      <c r="C74" s="63"/>
      <c r="D74" s="63"/>
      <c r="E74" s="168" t="str">
        <f>IF(Dades!E743="","",Dades!E743)</f>
        <v/>
      </c>
      <c r="F74" s="475">
        <f>IF(E74="",0,(DSUM('1_Instal·lacions fixes'!$E$14:$R$36,"emissions",'7.1_Resultats Illes Balears'!E$59:E74)+DSUM('1_Instal·lacions fixes'!$E$43:$L$58,"emissions",'7.1_Resultats Illes Balears'!E$59:E74))/1000-SUM(F$60:F73))</f>
        <v>0</v>
      </c>
      <c r="G74" s="475">
        <f>IF(E74="",0,(DSUM('2_Vehicles i maquinària'!$E$22:$S$44,"emissions",'7.1_Resultats Illes Balears'!E$59:E74)+DSUM('2_Vehicles i maquinària'!$E$50:$K$70,"emissions",'7.1_Resultats Illes Balears'!E$59:E74)+DSUM('2_Vehicles i maquinària'!$E$82:$S$92,"emissions",'7.1_Resultats Illes Balears'!E$59:E74)+DSUM('2_Vehicles i maquinària'!$E$99:$S$109,"emissions",'7.1_Resultats Illes Balears'!E$59:E74))/1000-SUM(G$60:G73))</f>
        <v>0</v>
      </c>
      <c r="H74" s="475">
        <f>IF(E74="",0,(DSUM('3_Emissions fugitives'!$E$14:$O$36,"emissions",'7.1_Resultats Illes Balears'!E$59:E74)+DSUM('3_Emissions fugitives'!$E$48:$N$58,"emissions",'7.1_Resultats Illes Balears'!E$59:E74))/1000-SUM(H$60:H73))</f>
        <v>0</v>
      </c>
      <c r="I74" s="636">
        <f>IF(E74="",0,DSUM('4_Emissions de procés'!$E$12:$M$27,"emissions",'7.1_Resultats Illes Balears'!E$59:E74)/1000-SUM(I$60:I73))</f>
        <v>0</v>
      </c>
      <c r="J74" s="636"/>
      <c r="K74" s="635">
        <f t="shared" si="0"/>
        <v>0</v>
      </c>
      <c r="L74" s="635"/>
      <c r="M74" s="635"/>
      <c r="N74" s="475">
        <f>IF(E74="",0,DSUM('5.1_Abast 2 Illes Balears'!$E$17:$J$39,"emissions",'7.1_Resultats Illes Balears'!E$59:E74)/1000-SUM(N$60:N73))</f>
        <v>0</v>
      </c>
      <c r="O74" s="475">
        <f>IF(E74="",0,DSUM('5.1_Abast 2 Illes Balears'!$E$47:$K$67,"emissions",'7.1_Resultats Illes Balears'!E$59:E74)/1000-SUM(O$60:O73))</f>
        <v>0</v>
      </c>
      <c r="P74" s="475">
        <f>IF(E74="",0,DSUM('5.1_Abast 2 Illes Balears'!$E$75:$J$95,"emissions",'7.1_Resultats Illes Balears'!E$59:E74)/1000-SUM(P$60:P73))</f>
        <v>0</v>
      </c>
      <c r="Q74" s="636">
        <f t="shared" si="1"/>
        <v>0</v>
      </c>
      <c r="R74" s="635"/>
      <c r="S74" s="635">
        <f t="shared" si="2"/>
        <v>0</v>
      </c>
      <c r="T74" s="635"/>
      <c r="U74" s="635"/>
      <c r="V74" s="63"/>
      <c r="W74" s="63"/>
    </row>
    <row r="75" spans="1:23" ht="16.5" customHeight="1" x14ac:dyDescent="0.3">
      <c r="A75" s="169"/>
      <c r="B75" s="167"/>
      <c r="C75" s="63"/>
      <c r="D75" s="63"/>
      <c r="E75" s="168" t="str">
        <f>IF(Dades!E744="","",Dades!E744)</f>
        <v/>
      </c>
      <c r="F75" s="475">
        <f>IF(E75="",0,(DSUM('1_Instal·lacions fixes'!$E$14:$R$36,"emissions",'7.1_Resultats Illes Balears'!E$59:E75)+DSUM('1_Instal·lacions fixes'!$E$43:$L$58,"emissions",'7.1_Resultats Illes Balears'!E$59:E75))/1000-SUM(F$60:F74))</f>
        <v>0</v>
      </c>
      <c r="G75" s="475">
        <f>IF(E75="",0,(DSUM('2_Vehicles i maquinària'!$E$22:$S$44,"emissions",'7.1_Resultats Illes Balears'!E$59:E75)+DSUM('2_Vehicles i maquinària'!$E$50:$K$70,"emissions",'7.1_Resultats Illes Balears'!E$59:E75)+DSUM('2_Vehicles i maquinària'!$E$82:$S$92,"emissions",'7.1_Resultats Illes Balears'!E$59:E75)+DSUM('2_Vehicles i maquinària'!$E$99:$S$109,"emissions",'7.1_Resultats Illes Balears'!E$59:E75))/1000-SUM(G$60:G74))</f>
        <v>0</v>
      </c>
      <c r="H75" s="475">
        <f>IF(E75="",0,(DSUM('3_Emissions fugitives'!$E$14:$O$36,"emissions",'7.1_Resultats Illes Balears'!E$59:E75)+DSUM('3_Emissions fugitives'!$E$48:$N$58,"emissions",'7.1_Resultats Illes Balears'!E$59:E75))/1000-SUM(H$60:H74))</f>
        <v>0</v>
      </c>
      <c r="I75" s="636">
        <f>IF(E75="",0,DSUM('4_Emissions de procés'!$E$12:$M$27,"emissions",'7.1_Resultats Illes Balears'!E$59:E75)/1000-SUM(I$60:I74))</f>
        <v>0</v>
      </c>
      <c r="J75" s="636"/>
      <c r="K75" s="635">
        <f t="shared" si="0"/>
        <v>0</v>
      </c>
      <c r="L75" s="635"/>
      <c r="M75" s="635"/>
      <c r="N75" s="475">
        <f>IF(E75="",0,DSUM('5.1_Abast 2 Illes Balears'!$E$17:$J$39,"emissions",'7.1_Resultats Illes Balears'!E$59:E75)/1000-SUM(N$60:N74))</f>
        <v>0</v>
      </c>
      <c r="O75" s="475">
        <f>IF(E75="",0,DSUM('5.1_Abast 2 Illes Balears'!$E$47:$K$67,"emissions",'7.1_Resultats Illes Balears'!E$59:E75)/1000-SUM(O$60:O74))</f>
        <v>0</v>
      </c>
      <c r="P75" s="475">
        <f>IF(E75="",0,DSUM('5.1_Abast 2 Illes Balears'!$E$75:$J$95,"emissions",'7.1_Resultats Illes Balears'!E$59:E75)/1000-SUM(P$60:P74))</f>
        <v>0</v>
      </c>
      <c r="Q75" s="636">
        <f t="shared" si="1"/>
        <v>0</v>
      </c>
      <c r="R75" s="635"/>
      <c r="S75" s="635">
        <f t="shared" si="2"/>
        <v>0</v>
      </c>
      <c r="T75" s="635"/>
      <c r="U75" s="635"/>
      <c r="V75" s="63"/>
      <c r="W75" s="63"/>
    </row>
    <row r="76" spans="1:23" ht="16.5" customHeight="1" x14ac:dyDescent="0.3">
      <c r="A76" s="169"/>
      <c r="B76" s="167"/>
      <c r="C76" s="63"/>
      <c r="D76" s="63"/>
      <c r="E76" s="168" t="str">
        <f>IF(Dades!E745="","",Dades!E745)</f>
        <v/>
      </c>
      <c r="F76" s="475">
        <f>IF(E76="",0,(DSUM('1_Instal·lacions fixes'!$E$14:$R$36,"emissions",'7.1_Resultats Illes Balears'!E$59:E76)+DSUM('1_Instal·lacions fixes'!$E$43:$L$58,"emissions",'7.1_Resultats Illes Balears'!E$59:E76))/1000-SUM(F$60:F75))</f>
        <v>0</v>
      </c>
      <c r="G76" s="475">
        <f>IF(E76="",0,(DSUM('2_Vehicles i maquinària'!$E$22:$S$44,"emissions",'7.1_Resultats Illes Balears'!E$59:E76)+DSUM('2_Vehicles i maquinària'!$E$50:$K$70,"emissions",'7.1_Resultats Illes Balears'!E$59:E76)+DSUM('2_Vehicles i maquinària'!$E$82:$S$92,"emissions",'7.1_Resultats Illes Balears'!E$59:E76)+DSUM('2_Vehicles i maquinària'!$E$99:$S$109,"emissions",'7.1_Resultats Illes Balears'!E$59:E76))/1000-SUM(G$60:G75))</f>
        <v>0</v>
      </c>
      <c r="H76" s="475">
        <f>IF(E76="",0,(DSUM('3_Emissions fugitives'!$E$14:$O$36,"emissions",'7.1_Resultats Illes Balears'!E$59:E76)+DSUM('3_Emissions fugitives'!$E$48:$N$58,"emissions",'7.1_Resultats Illes Balears'!E$59:E76))/1000-SUM(H$60:H75))</f>
        <v>0</v>
      </c>
      <c r="I76" s="636">
        <f>IF(E76="",0,DSUM('4_Emissions de procés'!$E$12:$M$27,"emissions",'7.1_Resultats Illes Balears'!E$59:E76)/1000-SUM(I$60:I75))</f>
        <v>0</v>
      </c>
      <c r="J76" s="636"/>
      <c r="K76" s="635">
        <f t="shared" si="0"/>
        <v>0</v>
      </c>
      <c r="L76" s="635"/>
      <c r="M76" s="635"/>
      <c r="N76" s="475">
        <f>IF(E76="",0,DSUM('5.1_Abast 2 Illes Balears'!$E$17:$J$39,"emissions",'7.1_Resultats Illes Balears'!E$59:E76)/1000-SUM(N$60:N75))</f>
        <v>0</v>
      </c>
      <c r="O76" s="475">
        <f>IF(E76="",0,DSUM('5.1_Abast 2 Illes Balears'!$E$47:$K$67,"emissions",'7.1_Resultats Illes Balears'!E$59:E76)/1000-SUM(O$60:O75))</f>
        <v>0</v>
      </c>
      <c r="P76" s="475">
        <f>IF(E76="",0,DSUM('5.1_Abast 2 Illes Balears'!$E$75:$J$95,"emissions",'7.1_Resultats Illes Balears'!E$59:E76)/1000-SUM(P$60:P75))</f>
        <v>0</v>
      </c>
      <c r="Q76" s="636">
        <f t="shared" si="1"/>
        <v>0</v>
      </c>
      <c r="R76" s="635"/>
      <c r="S76" s="635">
        <f t="shared" si="2"/>
        <v>0</v>
      </c>
      <c r="T76" s="635"/>
      <c r="U76" s="635"/>
      <c r="V76" s="63"/>
      <c r="W76" s="63"/>
    </row>
    <row r="77" spans="1:23" x14ac:dyDescent="0.3">
      <c r="A77" s="169"/>
      <c r="B77" s="167"/>
      <c r="C77" s="63"/>
      <c r="D77" s="63"/>
      <c r="E77" s="168" t="str">
        <f>IF(Dades!E746="","",Dades!E746)</f>
        <v/>
      </c>
      <c r="F77" s="475">
        <f>IF(E77="",0,(DSUM('1_Instal·lacions fixes'!$E$14:$R$36,"emissions",'7.1_Resultats Illes Balears'!E$59:E77)+DSUM('1_Instal·lacions fixes'!$E$43:$L$58,"emissions",'7.1_Resultats Illes Balears'!E$59:E77))/1000-SUM(F$60:F76))</f>
        <v>0</v>
      </c>
      <c r="G77" s="475">
        <f>IF(E77="",0,(DSUM('2_Vehicles i maquinària'!$E$22:$S$44,"emissions",'7.1_Resultats Illes Balears'!E$59:E77)+DSUM('2_Vehicles i maquinària'!$E$50:$K$70,"emissions",'7.1_Resultats Illes Balears'!E$59:E77)+DSUM('2_Vehicles i maquinària'!$E$82:$S$92,"emissions",'7.1_Resultats Illes Balears'!E$59:E77)+DSUM('2_Vehicles i maquinària'!$E$99:$S$109,"emissions",'7.1_Resultats Illes Balears'!E$59:E77))/1000-SUM(G$60:G76))</f>
        <v>0</v>
      </c>
      <c r="H77" s="475">
        <f>IF(E77="",0,(DSUM('3_Emissions fugitives'!$E$14:$O$36,"emissions",'7.1_Resultats Illes Balears'!E$59:E77)+DSUM('3_Emissions fugitives'!$E$48:$N$58,"emissions",'7.1_Resultats Illes Balears'!E$59:E77))/1000-SUM(H$60:H76))</f>
        <v>0</v>
      </c>
      <c r="I77" s="636">
        <f>IF(E77="",0,DSUM('4_Emissions de procés'!$E$12:$M$27,"emissions",'7.1_Resultats Illes Balears'!E$59:E77)/1000-SUM(I$60:I76))</f>
        <v>0</v>
      </c>
      <c r="J77" s="636"/>
      <c r="K77" s="635">
        <f t="shared" si="0"/>
        <v>0</v>
      </c>
      <c r="L77" s="635"/>
      <c r="M77" s="635"/>
      <c r="N77" s="475">
        <f>IF(E77="",0,DSUM('5.1_Abast 2 Illes Balears'!$E$17:$J$39,"emissions",'7.1_Resultats Illes Balears'!E$59:E77)/1000-SUM(N$60:N76))</f>
        <v>0</v>
      </c>
      <c r="O77" s="475">
        <f>IF(E77="",0,DSUM('5.1_Abast 2 Illes Balears'!$E$47:$K$67,"emissions",'7.1_Resultats Illes Balears'!E$59:E77)/1000-SUM(O$60:O76))</f>
        <v>0</v>
      </c>
      <c r="P77" s="475">
        <f>IF(E77="",0,DSUM('5.1_Abast 2 Illes Balears'!$E$75:$J$95,"emissions",'7.1_Resultats Illes Balears'!E$59:E77)/1000-SUM(P$60:P76))</f>
        <v>0</v>
      </c>
      <c r="Q77" s="636">
        <f t="shared" si="1"/>
        <v>0</v>
      </c>
      <c r="R77" s="635"/>
      <c r="S77" s="635">
        <f t="shared" si="2"/>
        <v>0</v>
      </c>
      <c r="T77" s="635"/>
      <c r="U77" s="635"/>
      <c r="V77" s="63"/>
      <c r="W77" s="63"/>
    </row>
    <row r="78" spans="1:23" ht="16.5" customHeight="1" x14ac:dyDescent="0.3">
      <c r="A78" s="169"/>
      <c r="B78" s="167"/>
      <c r="C78" s="63"/>
      <c r="D78" s="63"/>
      <c r="E78" s="168" t="str">
        <f>IF(Dades!E747="","",Dades!E747)</f>
        <v/>
      </c>
      <c r="F78" s="475">
        <f>IF(E78="",0,(DSUM('1_Instal·lacions fixes'!$E$14:$R$36,"emissions",'7.1_Resultats Illes Balears'!E$59:E78)+DSUM('1_Instal·lacions fixes'!$E$43:$L$58,"emissions",'7.1_Resultats Illes Balears'!E$59:E78))/1000-SUM(F$60:F77))</f>
        <v>0</v>
      </c>
      <c r="G78" s="475">
        <f>IF(E78="",0,(DSUM('2_Vehicles i maquinària'!$E$22:$S$44,"emissions",'7.1_Resultats Illes Balears'!E$59:E78)+DSUM('2_Vehicles i maquinària'!$E$50:$K$70,"emissions",'7.1_Resultats Illes Balears'!E$59:E78)+DSUM('2_Vehicles i maquinària'!$E$82:$S$92,"emissions",'7.1_Resultats Illes Balears'!E$59:E78)+DSUM('2_Vehicles i maquinària'!$E$99:$S$109,"emissions",'7.1_Resultats Illes Balears'!E$59:E78))/1000-SUM(G$60:G77))</f>
        <v>0</v>
      </c>
      <c r="H78" s="475">
        <f>IF(E78="",0,(DSUM('3_Emissions fugitives'!$E$14:$O$36,"emissions",'7.1_Resultats Illes Balears'!E$59:E78)+DSUM('3_Emissions fugitives'!$E$48:$N$58,"emissions",'7.1_Resultats Illes Balears'!E$59:E78))/1000-SUM(H$60:H77))</f>
        <v>0</v>
      </c>
      <c r="I78" s="636">
        <f>IF(E78="",0,DSUM('4_Emissions de procés'!$E$12:$M$27,"emissions",'7.1_Resultats Illes Balears'!E$59:E78)/1000-SUM(I$60:I77))</f>
        <v>0</v>
      </c>
      <c r="J78" s="636"/>
      <c r="K78" s="635">
        <f t="shared" si="0"/>
        <v>0</v>
      </c>
      <c r="L78" s="635"/>
      <c r="M78" s="635"/>
      <c r="N78" s="475">
        <f>IF(E78="",0,DSUM('5.1_Abast 2 Illes Balears'!$E$17:$J$39,"emissions",'7.1_Resultats Illes Balears'!E$59:E78)/1000-SUM(N$60:N77))</f>
        <v>0</v>
      </c>
      <c r="O78" s="475">
        <f>IF(E78="",0,DSUM('5.1_Abast 2 Illes Balears'!$E$47:$K$67,"emissions",'7.1_Resultats Illes Balears'!E$59:E78)/1000-SUM(O$60:O77))</f>
        <v>0</v>
      </c>
      <c r="P78" s="475">
        <f>IF(E78="",0,DSUM('5.1_Abast 2 Illes Balears'!$E$75:$J$95,"emissions",'7.1_Resultats Illes Balears'!E$59:E78)/1000-SUM(P$60:P77))</f>
        <v>0</v>
      </c>
      <c r="Q78" s="636">
        <f t="shared" si="1"/>
        <v>0</v>
      </c>
      <c r="R78" s="635"/>
      <c r="S78" s="635">
        <f t="shared" si="2"/>
        <v>0</v>
      </c>
      <c r="T78" s="635"/>
      <c r="U78" s="635"/>
      <c r="V78" s="63"/>
      <c r="W78" s="63"/>
    </row>
    <row r="79" spans="1:23" x14ac:dyDescent="0.3">
      <c r="A79" s="169"/>
      <c r="B79" s="167"/>
      <c r="C79" s="63"/>
      <c r="D79" s="63"/>
      <c r="E79" s="168" t="str">
        <f>IF(Dades!E748="","",Dades!E748)</f>
        <v/>
      </c>
      <c r="F79" s="475">
        <f>IF(E79="",0,(DSUM('1_Instal·lacions fixes'!$E$14:$R$36,"emissions",'7.1_Resultats Illes Balears'!E$59:E79)+DSUM('1_Instal·lacions fixes'!$E$43:$L$58,"emissions",'7.1_Resultats Illes Balears'!E$59:E79))/1000-SUM(F$60:F78))</f>
        <v>0</v>
      </c>
      <c r="G79" s="475">
        <f>IF(E79="",0,(DSUM('2_Vehicles i maquinària'!$E$22:$S$44,"emissions",'7.1_Resultats Illes Balears'!E$59:E79)+DSUM('2_Vehicles i maquinària'!$E$50:$K$70,"emissions",'7.1_Resultats Illes Balears'!E$59:E79)+DSUM('2_Vehicles i maquinària'!$E$82:$S$92,"emissions",'7.1_Resultats Illes Balears'!E$59:E79)+DSUM('2_Vehicles i maquinària'!$E$99:$S$109,"emissions",'7.1_Resultats Illes Balears'!E$59:E79))/1000-SUM(G$60:G78))</f>
        <v>0</v>
      </c>
      <c r="H79" s="475">
        <f>IF(E79="",0,(DSUM('3_Emissions fugitives'!$E$14:$O$36,"emissions",'7.1_Resultats Illes Balears'!E$59:E79)+DSUM('3_Emissions fugitives'!$E$48:$N$58,"emissions",'7.1_Resultats Illes Balears'!E$59:E79))/1000-SUM(H$60:H78))</f>
        <v>0</v>
      </c>
      <c r="I79" s="636">
        <f>IF(E79="",0,DSUM('4_Emissions de procés'!$E$12:$M$27,"emissions",'7.1_Resultats Illes Balears'!E$59:E79)/1000-SUM(I$60:I78))</f>
        <v>0</v>
      </c>
      <c r="J79" s="636"/>
      <c r="K79" s="635">
        <f t="shared" si="0"/>
        <v>0</v>
      </c>
      <c r="L79" s="635"/>
      <c r="M79" s="635"/>
      <c r="N79" s="475">
        <f>IF(E79="",0,DSUM('5.1_Abast 2 Illes Balears'!$E$17:$J$39,"emissions",'7.1_Resultats Illes Balears'!E$59:E79)/1000-SUM(N$60:N78))</f>
        <v>0</v>
      </c>
      <c r="O79" s="475">
        <f>IF(E79="",0,DSUM('5.1_Abast 2 Illes Balears'!$E$47:$K$67,"emissions",'7.1_Resultats Illes Balears'!E$59:E79)/1000-SUM(O$60:O78))</f>
        <v>0</v>
      </c>
      <c r="P79" s="475">
        <f>IF(E79="",0,DSUM('5.1_Abast 2 Illes Balears'!$E$75:$J$95,"emissions",'7.1_Resultats Illes Balears'!E$59:E79)/1000-SUM(P$60:P78))</f>
        <v>0</v>
      </c>
      <c r="Q79" s="636">
        <f t="shared" si="1"/>
        <v>0</v>
      </c>
      <c r="R79" s="635"/>
      <c r="S79" s="635">
        <f t="shared" si="2"/>
        <v>0</v>
      </c>
      <c r="T79" s="635"/>
      <c r="U79" s="635"/>
      <c r="V79" s="63"/>
      <c r="W79" s="63"/>
    </row>
    <row r="80" spans="1:23" x14ac:dyDescent="0.3">
      <c r="A80" s="169"/>
      <c r="B80" s="167"/>
      <c r="C80" s="63"/>
      <c r="D80" s="63"/>
      <c r="E80" s="168" t="str">
        <f>IF(Dades!E749="","",Dades!E749)</f>
        <v/>
      </c>
      <c r="F80" s="475">
        <f>IF(E80="",0,(DSUM('1_Instal·lacions fixes'!$E$14:$R$36,"emissions",'7.1_Resultats Illes Balears'!E$59:E80)+DSUM('1_Instal·lacions fixes'!$E$43:$L$58,"emissions",'7.1_Resultats Illes Balears'!E$59:E80))/1000-SUM(F$60:F79))</f>
        <v>0</v>
      </c>
      <c r="G80" s="475">
        <f>IF(E80="",0,(DSUM('2_Vehicles i maquinària'!$E$22:$S$44,"emissions",'7.1_Resultats Illes Balears'!E$59:E80)+DSUM('2_Vehicles i maquinària'!$E$50:$K$70,"emissions",'7.1_Resultats Illes Balears'!E$59:E80)+DSUM('2_Vehicles i maquinària'!$E$82:$S$92,"emissions",'7.1_Resultats Illes Balears'!E$59:E80)+DSUM('2_Vehicles i maquinària'!$E$99:$S$109,"emissions",'7.1_Resultats Illes Balears'!E$59:E80))/1000-SUM(G$60:G79))</f>
        <v>0</v>
      </c>
      <c r="H80" s="475">
        <f>IF(E80="",0,(DSUM('3_Emissions fugitives'!$E$14:$O$36,"emissions",'7.1_Resultats Illes Balears'!E$59:E80)+DSUM('3_Emissions fugitives'!$E$48:$N$58,"emissions",'7.1_Resultats Illes Balears'!E$59:E80))/1000-SUM(H$60:H79))</f>
        <v>0</v>
      </c>
      <c r="I80" s="636">
        <f>IF(E80="",0,DSUM('4_Emissions de procés'!$E$12:$M$27,"emissions",'7.1_Resultats Illes Balears'!E$59:E80)/1000-SUM(I$60:I79))</f>
        <v>0</v>
      </c>
      <c r="J80" s="636"/>
      <c r="K80" s="635">
        <f t="shared" si="0"/>
        <v>0</v>
      </c>
      <c r="L80" s="635"/>
      <c r="M80" s="635"/>
      <c r="N80" s="475">
        <f>IF(E80="",0,DSUM('5.1_Abast 2 Illes Balears'!$E$17:$J$39,"emissions",'7.1_Resultats Illes Balears'!E$59:E80)/1000-SUM(N$60:N79))</f>
        <v>0</v>
      </c>
      <c r="O80" s="475">
        <f>IF(E80="",0,DSUM('5.1_Abast 2 Illes Balears'!$E$47:$K$67,"emissions",'7.1_Resultats Illes Balears'!E$59:E80)/1000-SUM(O$60:O79))</f>
        <v>0</v>
      </c>
      <c r="P80" s="475">
        <f>IF(E80="",0,DSUM('5.1_Abast 2 Illes Balears'!$E$75:$J$95,"emissions",'7.1_Resultats Illes Balears'!E$59:E80)/1000-SUM(P$60:P79))</f>
        <v>0</v>
      </c>
      <c r="Q80" s="636">
        <f t="shared" si="1"/>
        <v>0</v>
      </c>
      <c r="R80" s="635"/>
      <c r="S80" s="635">
        <f t="shared" si="2"/>
        <v>0</v>
      </c>
      <c r="T80" s="635"/>
      <c r="U80" s="635"/>
      <c r="V80" s="63"/>
      <c r="W80" s="63"/>
    </row>
    <row r="81" spans="1:23" x14ac:dyDescent="0.3">
      <c r="A81" s="169"/>
      <c r="B81" s="167"/>
      <c r="C81" s="63"/>
      <c r="D81" s="63"/>
      <c r="E81" s="168" t="str">
        <f>IF(Dades!E750="","",Dades!E750)</f>
        <v/>
      </c>
      <c r="F81" s="475">
        <f>IF(E81="",0,(DSUM('1_Instal·lacions fixes'!$E$14:$R$36,"emissions",'7.1_Resultats Illes Balears'!E$59:E81)+DSUM('1_Instal·lacions fixes'!$E$43:$L$58,"emissions",'7.1_Resultats Illes Balears'!E$59:E81))/1000-SUM(F$60:F80))</f>
        <v>0</v>
      </c>
      <c r="G81" s="475">
        <f>IF(E81="",0,(DSUM('2_Vehicles i maquinària'!$E$22:$S$44,"emissions",'7.1_Resultats Illes Balears'!E$59:E81)+DSUM('2_Vehicles i maquinària'!$E$50:$K$70,"emissions",'7.1_Resultats Illes Balears'!E$59:E81)+DSUM('2_Vehicles i maquinària'!$E$82:$S$92,"emissions",'7.1_Resultats Illes Balears'!E$59:E81)+DSUM('2_Vehicles i maquinària'!$E$99:$S$109,"emissions",'7.1_Resultats Illes Balears'!E$59:E81))/1000-SUM(G$60:G80))</f>
        <v>0</v>
      </c>
      <c r="H81" s="475">
        <f>IF(E81="",0,(DSUM('3_Emissions fugitives'!$E$14:$O$36,"emissions",'7.1_Resultats Illes Balears'!E$59:E81)+DSUM('3_Emissions fugitives'!$E$48:$N$58,"emissions",'7.1_Resultats Illes Balears'!E$59:E81))/1000-SUM(H$60:H80))</f>
        <v>0</v>
      </c>
      <c r="I81" s="636">
        <f>IF(E81="",0,DSUM('4_Emissions de procés'!$E$12:$M$27,"emissions",'7.1_Resultats Illes Balears'!E$59:E81)/1000-SUM(I$60:I80))</f>
        <v>0</v>
      </c>
      <c r="J81" s="636"/>
      <c r="K81" s="635">
        <f t="shared" si="0"/>
        <v>0</v>
      </c>
      <c r="L81" s="635"/>
      <c r="M81" s="635"/>
      <c r="N81" s="475">
        <f>IF(E81="",0,DSUM('5.1_Abast 2 Illes Balears'!$E$17:$J$39,"emissions",'7.1_Resultats Illes Balears'!E$59:E81)/1000-SUM(N$60:N80))</f>
        <v>0</v>
      </c>
      <c r="O81" s="475">
        <f>IF(E81="",0,DSUM('5.1_Abast 2 Illes Balears'!$E$47:$K$67,"emissions",'7.1_Resultats Illes Balears'!E$59:E81)/1000-SUM(O$60:O80))</f>
        <v>0</v>
      </c>
      <c r="P81" s="475">
        <f>IF(E81="",0,DSUM('5.1_Abast 2 Illes Balears'!$E$75:$J$95,"emissions",'7.1_Resultats Illes Balears'!E$59:E81)/1000-SUM(P$60:P80))</f>
        <v>0</v>
      </c>
      <c r="Q81" s="636">
        <f t="shared" si="1"/>
        <v>0</v>
      </c>
      <c r="R81" s="635"/>
      <c r="S81" s="635">
        <f t="shared" si="2"/>
        <v>0</v>
      </c>
      <c r="T81" s="635"/>
      <c r="U81" s="635"/>
      <c r="V81" s="63"/>
      <c r="W81" s="63"/>
    </row>
    <row r="82" spans="1:23" x14ac:dyDescent="0.3">
      <c r="A82" s="169"/>
      <c r="B82" s="167"/>
      <c r="C82" s="63"/>
      <c r="D82" s="63"/>
      <c r="E82" s="168" t="str">
        <f>IF(Dades!E751="","",Dades!E751)</f>
        <v/>
      </c>
      <c r="F82" s="475">
        <f>IF(E82="",0,(DSUM('1_Instal·lacions fixes'!$E$14:$R$36,"emissions",'7.1_Resultats Illes Balears'!E$59:E82)+DSUM('1_Instal·lacions fixes'!$E$43:$L$58,"emissions",'7.1_Resultats Illes Balears'!E$59:E82))/1000-SUM(F$60:F81))</f>
        <v>0</v>
      </c>
      <c r="G82" s="475">
        <f>IF(E82="",0,(DSUM('2_Vehicles i maquinària'!$E$22:$S$44,"emissions",'7.1_Resultats Illes Balears'!E$59:E82)+DSUM('2_Vehicles i maquinària'!$E$50:$K$70,"emissions",'7.1_Resultats Illes Balears'!E$59:E82)+DSUM('2_Vehicles i maquinària'!$E$82:$S$92,"emissions",'7.1_Resultats Illes Balears'!E$59:E82)+DSUM('2_Vehicles i maquinària'!$E$99:$S$109,"emissions",'7.1_Resultats Illes Balears'!E$59:E82))/1000-SUM(G$60:G81))</f>
        <v>0</v>
      </c>
      <c r="H82" s="475">
        <f>IF(E82="",0,(DSUM('3_Emissions fugitives'!$E$14:$O$36,"emissions",'7.1_Resultats Illes Balears'!E$59:E82)+DSUM('3_Emissions fugitives'!$E$48:$N$58,"emissions",'7.1_Resultats Illes Balears'!E$59:E82))/1000-SUM(H$60:H81))</f>
        <v>0</v>
      </c>
      <c r="I82" s="636">
        <f>IF(E82="",0,DSUM('4_Emissions de procés'!$E$12:$M$27,"emissions",'7.1_Resultats Illes Balears'!E$59:E82)/1000-SUM(I$60:I81))</f>
        <v>0</v>
      </c>
      <c r="J82" s="636"/>
      <c r="K82" s="635">
        <f t="shared" si="0"/>
        <v>0</v>
      </c>
      <c r="L82" s="635"/>
      <c r="M82" s="635"/>
      <c r="N82" s="475">
        <f>IF(E82="",0,DSUM('5.1_Abast 2 Illes Balears'!$E$17:$J$39,"emissions",'7.1_Resultats Illes Balears'!E$59:E82)/1000-SUM(N$60:N81))</f>
        <v>0</v>
      </c>
      <c r="O82" s="475">
        <f>IF(E82="",0,DSUM('5.1_Abast 2 Illes Balears'!$E$47:$K$67,"emissions",'7.1_Resultats Illes Balears'!E$59:E82)/1000-SUM(O$60:O81))</f>
        <v>0</v>
      </c>
      <c r="P82" s="475">
        <f>IF(E82="",0,DSUM('5.1_Abast 2 Illes Balears'!$E$75:$J$95,"emissions",'7.1_Resultats Illes Balears'!E$59:E82)/1000-SUM(P$60:P81))</f>
        <v>0</v>
      </c>
      <c r="Q82" s="636">
        <f t="shared" si="1"/>
        <v>0</v>
      </c>
      <c r="R82" s="635"/>
      <c r="S82" s="635">
        <f t="shared" si="2"/>
        <v>0</v>
      </c>
      <c r="T82" s="635"/>
      <c r="U82" s="635"/>
      <c r="V82" s="63"/>
      <c r="W82" s="63"/>
    </row>
    <row r="83" spans="1:23" x14ac:dyDescent="0.3">
      <c r="A83" s="169"/>
      <c r="B83" s="167"/>
      <c r="C83" s="63"/>
      <c r="D83" s="63"/>
      <c r="E83" s="168" t="str">
        <f>IF(Dades!E752="","",Dades!E752)</f>
        <v/>
      </c>
      <c r="F83" s="475">
        <f>IF(E83="",0,(DSUM('1_Instal·lacions fixes'!$E$14:$R$36,"emissions",'7.1_Resultats Illes Balears'!E$59:E83)+DSUM('1_Instal·lacions fixes'!$E$43:$L$58,"emissions",'7.1_Resultats Illes Balears'!E$59:E83))/1000-SUM(F$60:F82))</f>
        <v>0</v>
      </c>
      <c r="G83" s="475">
        <f>IF(E83="",0,(DSUM('2_Vehicles i maquinària'!$E$22:$S$44,"emissions",'7.1_Resultats Illes Balears'!E$59:E83)+DSUM('2_Vehicles i maquinària'!$E$50:$K$70,"emissions",'7.1_Resultats Illes Balears'!E$59:E83)+DSUM('2_Vehicles i maquinària'!$E$82:$S$92,"emissions",'7.1_Resultats Illes Balears'!E$59:E83)+DSUM('2_Vehicles i maquinària'!$E$99:$S$109,"emissions",'7.1_Resultats Illes Balears'!E$59:E83))/1000-SUM(G$60:G82))</f>
        <v>0</v>
      </c>
      <c r="H83" s="475">
        <f>IF(E83="",0,(DSUM('3_Emissions fugitives'!$E$14:$O$36,"emissions",'7.1_Resultats Illes Balears'!E$59:E83)+DSUM('3_Emissions fugitives'!$E$48:$N$58,"emissions",'7.1_Resultats Illes Balears'!E$59:E83))/1000-SUM(H$60:H82))</f>
        <v>0</v>
      </c>
      <c r="I83" s="636">
        <f>IF(E83="",0,DSUM('4_Emissions de procés'!$E$12:$M$27,"emissions",'7.1_Resultats Illes Balears'!E$59:E83)/1000-SUM(I$60:I82))</f>
        <v>0</v>
      </c>
      <c r="J83" s="636"/>
      <c r="K83" s="635">
        <f t="shared" si="0"/>
        <v>0</v>
      </c>
      <c r="L83" s="635"/>
      <c r="M83" s="635"/>
      <c r="N83" s="475">
        <f>IF(E83="",0,DSUM('5.1_Abast 2 Illes Balears'!$E$17:$J$39,"emissions",'7.1_Resultats Illes Balears'!E$59:E83)/1000-SUM(N$60:N82))</f>
        <v>0</v>
      </c>
      <c r="O83" s="475">
        <f>IF(E83="",0,DSUM('5.1_Abast 2 Illes Balears'!$E$47:$K$67,"emissions",'7.1_Resultats Illes Balears'!E$59:E83)/1000-SUM(O$60:O82))</f>
        <v>0</v>
      </c>
      <c r="P83" s="475">
        <f>IF(E83="",0,DSUM('5.1_Abast 2 Illes Balears'!$E$75:$J$95,"emissions",'7.1_Resultats Illes Balears'!E$59:E83)/1000-SUM(P$60:P82))</f>
        <v>0</v>
      </c>
      <c r="Q83" s="636">
        <f t="shared" si="1"/>
        <v>0</v>
      </c>
      <c r="R83" s="635"/>
      <c r="S83" s="635">
        <f t="shared" si="2"/>
        <v>0</v>
      </c>
      <c r="T83" s="635"/>
      <c r="U83" s="635"/>
      <c r="V83" s="63"/>
      <c r="W83" s="63"/>
    </row>
    <row r="84" spans="1:23" ht="16.5" customHeight="1" x14ac:dyDescent="0.3">
      <c r="A84" s="169"/>
      <c r="B84" s="167"/>
      <c r="C84" s="63"/>
      <c r="D84" s="63"/>
      <c r="E84" s="168" t="str">
        <f>IF(Dades!E753="","",Dades!E753)</f>
        <v/>
      </c>
      <c r="F84" s="475">
        <f>IF(E84="",0,(DSUM('1_Instal·lacions fixes'!$E$14:$R$36,"emissions",'7.1_Resultats Illes Balears'!E$59:E84)+DSUM('1_Instal·lacions fixes'!$E$43:$L$58,"emissions",'7.1_Resultats Illes Balears'!E$59:E84))/1000-SUM(F$60:F83))</f>
        <v>0</v>
      </c>
      <c r="G84" s="475">
        <f>IF(E84="",0,(DSUM('2_Vehicles i maquinària'!$E$22:$S$44,"emissions",'7.1_Resultats Illes Balears'!E$59:E84)+DSUM('2_Vehicles i maquinària'!$E$50:$K$70,"emissions",'7.1_Resultats Illes Balears'!E$59:E84)+DSUM('2_Vehicles i maquinària'!$E$82:$S$92,"emissions",'7.1_Resultats Illes Balears'!E$59:E84)+DSUM('2_Vehicles i maquinària'!$E$99:$S$109,"emissions",'7.1_Resultats Illes Balears'!E$59:E84))/1000-SUM(G$60:G83))</f>
        <v>0</v>
      </c>
      <c r="H84" s="475">
        <f>IF(E84="",0,(DSUM('3_Emissions fugitives'!$E$14:$O$36,"emissions",'7.1_Resultats Illes Balears'!E$59:E84)+DSUM('3_Emissions fugitives'!$E$48:$N$58,"emissions",'7.1_Resultats Illes Balears'!E$59:E84))/1000-SUM(H$60:H83))</f>
        <v>0</v>
      </c>
      <c r="I84" s="636">
        <f>IF(E84="",0,DSUM('4_Emissions de procés'!$E$12:$M$27,"emissions",'7.1_Resultats Illes Balears'!E$59:E84)/1000-SUM(I$60:I83))</f>
        <v>0</v>
      </c>
      <c r="J84" s="636"/>
      <c r="K84" s="635">
        <f t="shared" si="0"/>
        <v>0</v>
      </c>
      <c r="L84" s="635"/>
      <c r="M84" s="635"/>
      <c r="N84" s="475">
        <f>IF(E84="",0,DSUM('5.1_Abast 2 Illes Balears'!$E$17:$J$39,"emissions",'7.1_Resultats Illes Balears'!E$59:E84)/1000-SUM(N$60:N83))</f>
        <v>0</v>
      </c>
      <c r="O84" s="475">
        <f>IF(E84="",0,DSUM('5.1_Abast 2 Illes Balears'!$E$47:$K$67,"emissions",'7.1_Resultats Illes Balears'!E$59:E84)/1000-SUM(O$60:O83))</f>
        <v>0</v>
      </c>
      <c r="P84" s="475">
        <f>IF(E84="",0,DSUM('5.1_Abast 2 Illes Balears'!$E$75:$J$95,"emissions",'7.1_Resultats Illes Balears'!E$59:E84)/1000-SUM(P$60:P83))</f>
        <v>0</v>
      </c>
      <c r="Q84" s="636">
        <f t="shared" si="1"/>
        <v>0</v>
      </c>
      <c r="R84" s="635"/>
      <c r="S84" s="635">
        <f t="shared" si="2"/>
        <v>0</v>
      </c>
      <c r="T84" s="635"/>
      <c r="U84" s="635"/>
      <c r="V84" s="63"/>
      <c r="W84" s="63"/>
    </row>
    <row r="85" spans="1:23" ht="16.5" customHeight="1" x14ac:dyDescent="0.3">
      <c r="A85" s="169"/>
      <c r="B85" s="167"/>
      <c r="C85" s="63"/>
      <c r="D85" s="63"/>
      <c r="E85" s="168" t="str">
        <f>IF(Dades!E754="","",Dades!E754)</f>
        <v/>
      </c>
      <c r="F85" s="475">
        <f>IF(E85="",0,(DSUM('1_Instal·lacions fixes'!$E$14:$R$36,"emissions",'7.1_Resultats Illes Balears'!E$59:E85)+DSUM('1_Instal·lacions fixes'!$E$43:$L$58,"emissions",'7.1_Resultats Illes Balears'!E$59:E85))/1000-SUM(F$60:F84))</f>
        <v>0</v>
      </c>
      <c r="G85" s="475">
        <f>IF(E85="",0,(DSUM('2_Vehicles i maquinària'!$E$22:$S$44,"emissions",'7.1_Resultats Illes Balears'!E$59:E85)+DSUM('2_Vehicles i maquinària'!$E$50:$K$70,"emissions",'7.1_Resultats Illes Balears'!E$59:E85)+DSUM('2_Vehicles i maquinària'!$E$82:$S$92,"emissions",'7.1_Resultats Illes Balears'!E$59:E85)+DSUM('2_Vehicles i maquinària'!$E$99:$S$109,"emissions",'7.1_Resultats Illes Balears'!E$59:E85))/1000-SUM(G$60:G84))</f>
        <v>0</v>
      </c>
      <c r="H85" s="475">
        <f>IF(E85="",0,(DSUM('3_Emissions fugitives'!$E$14:$O$36,"emissions",'7.1_Resultats Illes Balears'!E$59:E85)+DSUM('3_Emissions fugitives'!$E$48:$N$58,"emissions",'7.1_Resultats Illes Balears'!E$59:E85))/1000-SUM(H$60:H84))</f>
        <v>0</v>
      </c>
      <c r="I85" s="636">
        <f>IF(E85="",0,DSUM('4_Emissions de procés'!$E$12:$M$27,"emissions",'7.1_Resultats Illes Balears'!E$59:E85)/1000-SUM(I$60:I84))</f>
        <v>0</v>
      </c>
      <c r="J85" s="636"/>
      <c r="K85" s="635">
        <f t="shared" si="0"/>
        <v>0</v>
      </c>
      <c r="L85" s="635"/>
      <c r="M85" s="635"/>
      <c r="N85" s="475">
        <f>IF(E85="",0,DSUM('5.1_Abast 2 Illes Balears'!$E$17:$J$39,"emissions",'7.1_Resultats Illes Balears'!E$59:E85)/1000-SUM(N$60:N84))</f>
        <v>0</v>
      </c>
      <c r="O85" s="475">
        <f>IF(E85="",0,DSUM('5.1_Abast 2 Illes Balears'!$E$47:$K$67,"emissions",'7.1_Resultats Illes Balears'!E$59:E85)/1000-SUM(O$60:O84))</f>
        <v>0</v>
      </c>
      <c r="P85" s="475">
        <f>IF(E85="",0,DSUM('5.1_Abast 2 Illes Balears'!$E$75:$J$95,"emissions",'7.1_Resultats Illes Balears'!E$59:E85)/1000-SUM(P$60:P84))</f>
        <v>0</v>
      </c>
      <c r="Q85" s="636">
        <f t="shared" si="1"/>
        <v>0</v>
      </c>
      <c r="R85" s="635"/>
      <c r="S85" s="635">
        <f t="shared" si="2"/>
        <v>0</v>
      </c>
      <c r="T85" s="635"/>
      <c r="U85" s="635"/>
      <c r="V85" s="63"/>
      <c r="W85" s="63"/>
    </row>
    <row r="86" spans="1:23" ht="16.5" customHeight="1" x14ac:dyDescent="0.3">
      <c r="A86" s="169"/>
      <c r="B86" s="167"/>
      <c r="C86" s="63"/>
      <c r="D86" s="63"/>
      <c r="E86" s="168" t="str">
        <f>IF(Dades!E755="","",Dades!E755)</f>
        <v/>
      </c>
      <c r="F86" s="475">
        <f>IF(E86="",0,(DSUM('1_Instal·lacions fixes'!$E$14:$R$36,"emissions",'7.1_Resultats Illes Balears'!E$59:E86)+DSUM('1_Instal·lacions fixes'!$E$43:$L$58,"emissions",'7.1_Resultats Illes Balears'!E$59:E86))/1000-SUM(F$60:F85))</f>
        <v>0</v>
      </c>
      <c r="G86" s="475">
        <f>IF(E86="",0,(DSUM('2_Vehicles i maquinària'!$E$22:$S$44,"emissions",'7.1_Resultats Illes Balears'!E$59:E86)+DSUM('2_Vehicles i maquinària'!$E$50:$K$70,"emissions",'7.1_Resultats Illes Balears'!E$59:E86)+DSUM('2_Vehicles i maquinària'!$E$82:$S$92,"emissions",'7.1_Resultats Illes Balears'!E$59:E86)+DSUM('2_Vehicles i maquinària'!$E$99:$S$109,"emissions",'7.1_Resultats Illes Balears'!E$59:E86))/1000-SUM(G$60:G85))</f>
        <v>0</v>
      </c>
      <c r="H86" s="475">
        <f>IF(E86="",0,(DSUM('3_Emissions fugitives'!$E$14:$O$36,"emissions",'7.1_Resultats Illes Balears'!E$59:E86)+DSUM('3_Emissions fugitives'!$E$48:$N$58,"emissions",'7.1_Resultats Illes Balears'!E$59:E86))/1000-SUM(H$60:H85))</f>
        <v>0</v>
      </c>
      <c r="I86" s="636">
        <f>IF(E86="",0,DSUM('4_Emissions de procés'!$E$12:$M$27,"emissions",'7.1_Resultats Illes Balears'!E$59:E86)/1000-SUM(I$60:I85))</f>
        <v>0</v>
      </c>
      <c r="J86" s="636"/>
      <c r="K86" s="635">
        <f t="shared" si="0"/>
        <v>0</v>
      </c>
      <c r="L86" s="635"/>
      <c r="M86" s="635"/>
      <c r="N86" s="475">
        <f>IF(E86="",0,DSUM('5.1_Abast 2 Illes Balears'!$E$17:$J$39,"emissions",'7.1_Resultats Illes Balears'!E$59:E86)/1000-SUM(N$60:N85))</f>
        <v>0</v>
      </c>
      <c r="O86" s="475">
        <f>IF(E86="",0,DSUM('5.1_Abast 2 Illes Balears'!$E$47:$K$67,"emissions",'7.1_Resultats Illes Balears'!E$59:E86)/1000-SUM(O$60:O85))</f>
        <v>0</v>
      </c>
      <c r="P86" s="475">
        <f>IF(E86="",0,DSUM('5.1_Abast 2 Illes Balears'!$E$75:$J$95,"emissions",'7.1_Resultats Illes Balears'!E$59:E86)/1000-SUM(P$60:P85))</f>
        <v>0</v>
      </c>
      <c r="Q86" s="636">
        <f t="shared" si="1"/>
        <v>0</v>
      </c>
      <c r="R86" s="635"/>
      <c r="S86" s="635">
        <f t="shared" si="2"/>
        <v>0</v>
      </c>
      <c r="T86" s="635"/>
      <c r="U86" s="635"/>
      <c r="V86" s="63"/>
      <c r="W86" s="63"/>
    </row>
    <row r="87" spans="1:23" ht="16.5" customHeight="1" x14ac:dyDescent="0.3">
      <c r="A87" s="169"/>
      <c r="B87" s="167"/>
      <c r="C87" s="63"/>
      <c r="D87" s="63"/>
      <c r="E87" s="168" t="str">
        <f>IF(Dades!E756="","",Dades!E756)</f>
        <v/>
      </c>
      <c r="F87" s="475">
        <f>IF(E87="",0,(DSUM('1_Instal·lacions fixes'!$E$14:$R$36,"emissions",'7.1_Resultats Illes Balears'!E$59:E87)+DSUM('1_Instal·lacions fixes'!$E$43:$L$58,"emissions",'7.1_Resultats Illes Balears'!E$59:E87))/1000-SUM(F$60:F86))</f>
        <v>0</v>
      </c>
      <c r="G87" s="475">
        <f>IF(E87="",0,(DSUM('2_Vehicles i maquinària'!$E$22:$S$44,"emissions",'7.1_Resultats Illes Balears'!E$59:E87)+DSUM('2_Vehicles i maquinària'!$E$50:$K$70,"emissions",'7.1_Resultats Illes Balears'!E$59:E87)+DSUM('2_Vehicles i maquinària'!$E$82:$S$92,"emissions",'7.1_Resultats Illes Balears'!E$59:E87)+DSUM('2_Vehicles i maquinària'!$E$99:$S$109,"emissions",'7.1_Resultats Illes Balears'!E$59:E87))/1000-SUM(G$60:G86))</f>
        <v>0</v>
      </c>
      <c r="H87" s="475">
        <f>IF(E87="",0,(DSUM('3_Emissions fugitives'!$E$14:$O$36,"emissions",'7.1_Resultats Illes Balears'!E$59:E87)+DSUM('3_Emissions fugitives'!$E$48:$N$58,"emissions",'7.1_Resultats Illes Balears'!E$59:E87))/1000-SUM(H$60:H86))</f>
        <v>0</v>
      </c>
      <c r="I87" s="636">
        <f>IF(E87="",0,DSUM('4_Emissions de procés'!$E$12:$M$27,"emissions",'7.1_Resultats Illes Balears'!E$59:E87)/1000-SUM(I$60:I86))</f>
        <v>0</v>
      </c>
      <c r="J87" s="636"/>
      <c r="K87" s="635">
        <f t="shared" si="0"/>
        <v>0</v>
      </c>
      <c r="L87" s="635"/>
      <c r="M87" s="635"/>
      <c r="N87" s="475">
        <f>IF(E87="",0,DSUM('5.1_Abast 2 Illes Balears'!$E$17:$J$39,"emissions",'7.1_Resultats Illes Balears'!E$59:E87)/1000-SUM(N$60:N86))</f>
        <v>0</v>
      </c>
      <c r="O87" s="475">
        <f>IF(E87="",0,DSUM('5.1_Abast 2 Illes Balears'!$E$47:$K$67,"emissions",'7.1_Resultats Illes Balears'!E$59:E87)/1000-SUM(O$60:O86))</f>
        <v>0</v>
      </c>
      <c r="P87" s="475">
        <f>IF(E87="",0,DSUM('5.1_Abast 2 Illes Balears'!$E$75:$J$95,"emissions",'7.1_Resultats Illes Balears'!E$59:E87)/1000-SUM(P$60:P86))</f>
        <v>0</v>
      </c>
      <c r="Q87" s="636">
        <f t="shared" si="1"/>
        <v>0</v>
      </c>
      <c r="R87" s="635"/>
      <c r="S87" s="635">
        <f t="shared" si="2"/>
        <v>0</v>
      </c>
      <c r="T87" s="635"/>
      <c r="U87" s="635"/>
      <c r="V87" s="63"/>
      <c r="W87" s="63"/>
    </row>
    <row r="88" spans="1:23" ht="16.5" customHeight="1" x14ac:dyDescent="0.3">
      <c r="A88" s="169"/>
      <c r="B88" s="167"/>
      <c r="C88" s="63"/>
      <c r="D88" s="63"/>
      <c r="E88" s="168" t="str">
        <f>IF(Dades!E757="","",Dades!E757)</f>
        <v/>
      </c>
      <c r="F88" s="475">
        <f>IF(E88="",0,(DSUM('1_Instal·lacions fixes'!$E$14:$R$36,"emissions",'7.1_Resultats Illes Balears'!E$59:E88)+DSUM('1_Instal·lacions fixes'!$E$43:$L$58,"emissions",'7.1_Resultats Illes Balears'!E$59:E88))/1000-SUM(F$60:F87))</f>
        <v>0</v>
      </c>
      <c r="G88" s="475">
        <f>IF(E88="",0,(DSUM('2_Vehicles i maquinària'!$E$22:$S$44,"emissions",'7.1_Resultats Illes Balears'!E$59:E88)+DSUM('2_Vehicles i maquinària'!$E$50:$K$70,"emissions",'7.1_Resultats Illes Balears'!E$59:E88)+DSUM('2_Vehicles i maquinària'!$E$82:$S$92,"emissions",'7.1_Resultats Illes Balears'!E$59:E88)+DSUM('2_Vehicles i maquinària'!$E$99:$S$109,"emissions",'7.1_Resultats Illes Balears'!E$59:E88))/1000-SUM(G$60:G87))</f>
        <v>0</v>
      </c>
      <c r="H88" s="475">
        <f>IF(E88="",0,(DSUM('3_Emissions fugitives'!$E$14:$O$36,"emissions",'7.1_Resultats Illes Balears'!E$59:E88)+DSUM('3_Emissions fugitives'!$E$48:$N$58,"emissions",'7.1_Resultats Illes Balears'!E$59:E88))/1000-SUM(H$60:H87))</f>
        <v>0</v>
      </c>
      <c r="I88" s="636">
        <f>IF(E88="",0,DSUM('4_Emissions de procés'!$E$12:$M$27,"emissions",'7.1_Resultats Illes Balears'!E$59:E88)/1000-SUM(I$60:I87))</f>
        <v>0</v>
      </c>
      <c r="J88" s="636"/>
      <c r="K88" s="635">
        <f t="shared" si="0"/>
        <v>0</v>
      </c>
      <c r="L88" s="635"/>
      <c r="M88" s="635"/>
      <c r="N88" s="475">
        <f>IF(E88="",0,DSUM('5.1_Abast 2 Illes Balears'!$E$17:$J$39,"emissions",'7.1_Resultats Illes Balears'!E$59:E88)/1000-SUM(N$60:N87))</f>
        <v>0</v>
      </c>
      <c r="O88" s="475">
        <f>IF(E88="",0,DSUM('5.1_Abast 2 Illes Balears'!$E$47:$K$67,"emissions",'7.1_Resultats Illes Balears'!E$59:E88)/1000-SUM(O$60:O87))</f>
        <v>0</v>
      </c>
      <c r="P88" s="475">
        <f>IF(E88="",0,DSUM('5.1_Abast 2 Illes Balears'!$E$75:$J$95,"emissions",'7.1_Resultats Illes Balears'!E$59:E88)/1000-SUM(P$60:P87))</f>
        <v>0</v>
      </c>
      <c r="Q88" s="636">
        <f t="shared" si="1"/>
        <v>0</v>
      </c>
      <c r="R88" s="635"/>
      <c r="S88" s="635">
        <f t="shared" si="2"/>
        <v>0</v>
      </c>
      <c r="T88" s="635"/>
      <c r="U88" s="635"/>
      <c r="V88" s="63"/>
      <c r="W88" s="63"/>
    </row>
    <row r="89" spans="1:23" x14ac:dyDescent="0.3">
      <c r="A89" s="169"/>
      <c r="B89" s="167"/>
      <c r="C89" s="63"/>
      <c r="D89" s="63"/>
      <c r="E89" s="168" t="str">
        <f>IF(Dades!E758="","",Dades!E758)</f>
        <v/>
      </c>
      <c r="F89" s="475">
        <f>IF(E89="",0,(DSUM('1_Instal·lacions fixes'!$E$14:$R$36,"emissions",'7.1_Resultats Illes Balears'!E$59:E89)+DSUM('1_Instal·lacions fixes'!$E$43:$L$58,"emissions",'7.1_Resultats Illes Balears'!E$59:E89))/1000-SUM(F$60:F88))</f>
        <v>0</v>
      </c>
      <c r="G89" s="475">
        <f>IF(E89="",0,(DSUM('2_Vehicles i maquinària'!$E$22:$S$44,"emissions",'7.1_Resultats Illes Balears'!E$59:E89)+DSUM('2_Vehicles i maquinària'!$E$50:$K$70,"emissions",'7.1_Resultats Illes Balears'!E$59:E89)+DSUM('2_Vehicles i maquinària'!$E$82:$S$92,"emissions",'7.1_Resultats Illes Balears'!E$59:E89)+DSUM('2_Vehicles i maquinària'!$E$99:$S$109,"emissions",'7.1_Resultats Illes Balears'!E$59:E89))/1000-SUM(G$60:G88))</f>
        <v>0</v>
      </c>
      <c r="H89" s="475">
        <f>IF(E89="",0,(DSUM('3_Emissions fugitives'!$E$14:$O$36,"emissions",'7.1_Resultats Illes Balears'!E$59:E89)+DSUM('3_Emissions fugitives'!$E$48:$N$58,"emissions",'7.1_Resultats Illes Balears'!E$59:E89))/1000-SUM(H$60:H88))</f>
        <v>0</v>
      </c>
      <c r="I89" s="636">
        <f>IF(E89="",0,DSUM('4_Emissions de procés'!$E$12:$M$27,"emissions",'7.1_Resultats Illes Balears'!E$59:E89)/1000-SUM(I$60:I88))</f>
        <v>0</v>
      </c>
      <c r="J89" s="636"/>
      <c r="K89" s="635">
        <f t="shared" si="0"/>
        <v>0</v>
      </c>
      <c r="L89" s="635"/>
      <c r="M89" s="635"/>
      <c r="N89" s="475">
        <f>IF(E89="",0,DSUM('5.1_Abast 2 Illes Balears'!$E$17:$J$39,"emissions",'7.1_Resultats Illes Balears'!E$59:E89)/1000-SUM(N$60:N88))</f>
        <v>0</v>
      </c>
      <c r="O89" s="475">
        <f>IF(E89="",0,DSUM('5.1_Abast 2 Illes Balears'!$E$47:$K$67,"emissions",'7.1_Resultats Illes Balears'!E$59:E89)/1000-SUM(O$60:O88))</f>
        <v>0</v>
      </c>
      <c r="P89" s="475">
        <f>IF(E89="",0,DSUM('5.1_Abast 2 Illes Balears'!$E$75:$J$95,"emissions",'7.1_Resultats Illes Balears'!E$59:E89)/1000-SUM(P$60:P88))</f>
        <v>0</v>
      </c>
      <c r="Q89" s="636">
        <f t="shared" si="1"/>
        <v>0</v>
      </c>
      <c r="R89" s="635"/>
      <c r="S89" s="635">
        <f t="shared" si="2"/>
        <v>0</v>
      </c>
      <c r="T89" s="635"/>
      <c r="U89" s="635"/>
      <c r="V89" s="63"/>
      <c r="W89" s="63"/>
    </row>
    <row r="90" spans="1:23" ht="16.5" customHeight="1" x14ac:dyDescent="0.3">
      <c r="A90" s="169"/>
      <c r="B90" s="167"/>
      <c r="C90" s="63"/>
      <c r="D90" s="63"/>
      <c r="E90" s="168" t="str">
        <f>IF(Dades!E759="","",Dades!E759)</f>
        <v/>
      </c>
      <c r="F90" s="475">
        <f>IF(E90="",0,(DSUM('1_Instal·lacions fixes'!$E$14:$R$36,"emissions",'7.1_Resultats Illes Balears'!E$59:E90)+DSUM('1_Instal·lacions fixes'!$E$43:$L$58,"emissions",'7.1_Resultats Illes Balears'!E$59:E90))/1000-SUM(F$60:F89))</f>
        <v>0</v>
      </c>
      <c r="G90" s="475">
        <f>IF(E90="",0,(DSUM('2_Vehicles i maquinària'!$E$22:$S$44,"emissions",'7.1_Resultats Illes Balears'!E$59:E90)+DSUM('2_Vehicles i maquinària'!$E$50:$K$70,"emissions",'7.1_Resultats Illes Balears'!E$59:E90)+DSUM('2_Vehicles i maquinària'!$E$82:$S$92,"emissions",'7.1_Resultats Illes Balears'!E$59:E90)+DSUM('2_Vehicles i maquinària'!$E$99:$S$109,"emissions",'7.1_Resultats Illes Balears'!E$59:E90))/1000-SUM(G$60:G89))</f>
        <v>0</v>
      </c>
      <c r="H90" s="475">
        <f>IF(E90="",0,(DSUM('3_Emissions fugitives'!$E$14:$O$36,"emissions",'7.1_Resultats Illes Balears'!E$59:E90)+DSUM('3_Emissions fugitives'!$E$48:$N$58,"emissions",'7.1_Resultats Illes Balears'!E$59:E90))/1000-SUM(H$60:H89))</f>
        <v>0</v>
      </c>
      <c r="I90" s="636">
        <f>IF(E90="",0,DSUM('4_Emissions de procés'!$E$12:$M$27,"emissions",'7.1_Resultats Illes Balears'!E$59:E90)/1000-SUM(I$60:I89))</f>
        <v>0</v>
      </c>
      <c r="J90" s="636"/>
      <c r="K90" s="635">
        <f t="shared" si="0"/>
        <v>0</v>
      </c>
      <c r="L90" s="635"/>
      <c r="M90" s="635"/>
      <c r="N90" s="475">
        <f>IF(E90="",0,DSUM('5.1_Abast 2 Illes Balears'!$E$17:$J$39,"emissions",'7.1_Resultats Illes Balears'!E$59:E90)/1000-SUM(N$60:N89))</f>
        <v>0</v>
      </c>
      <c r="O90" s="475">
        <f>IF(E90="",0,DSUM('5.1_Abast 2 Illes Balears'!$E$47:$K$67,"emissions",'7.1_Resultats Illes Balears'!E$59:E90)/1000-SUM(O$60:O89))</f>
        <v>0</v>
      </c>
      <c r="P90" s="475">
        <f>IF(E90="",0,DSUM('5.1_Abast 2 Illes Balears'!$E$75:$J$95,"emissions",'7.1_Resultats Illes Balears'!E$59:E90)/1000-SUM(P$60:P89))</f>
        <v>0</v>
      </c>
      <c r="Q90" s="636">
        <f t="shared" si="1"/>
        <v>0</v>
      </c>
      <c r="R90" s="635"/>
      <c r="S90" s="635">
        <f t="shared" si="2"/>
        <v>0</v>
      </c>
      <c r="T90" s="635"/>
      <c r="U90" s="635"/>
      <c r="V90" s="63"/>
      <c r="W90" s="63"/>
    </row>
    <row r="91" spans="1:23" x14ac:dyDescent="0.3">
      <c r="A91" s="169"/>
      <c r="B91" s="167"/>
      <c r="C91" s="63"/>
      <c r="D91" s="63"/>
      <c r="E91" s="168" t="str">
        <f>IF(Dades!E760="","",Dades!E760)</f>
        <v/>
      </c>
      <c r="F91" s="475">
        <f>IF(E91="",0,(DSUM('1_Instal·lacions fixes'!$E$14:$R$36,"emissions",'7.1_Resultats Illes Balears'!E$59:E91)+DSUM('1_Instal·lacions fixes'!$E$43:$L$58,"emissions",'7.1_Resultats Illes Balears'!E$59:E91))/1000-SUM(F$60:F90))</f>
        <v>0</v>
      </c>
      <c r="G91" s="475">
        <f>IF(E91="",0,(DSUM('2_Vehicles i maquinària'!$E$22:$S$44,"emissions",'7.1_Resultats Illes Balears'!E$59:E91)+DSUM('2_Vehicles i maquinària'!$E$50:$K$70,"emissions",'7.1_Resultats Illes Balears'!E$59:E91)+DSUM('2_Vehicles i maquinària'!$E$82:$S$92,"emissions",'7.1_Resultats Illes Balears'!E$59:E91)+DSUM('2_Vehicles i maquinària'!$E$99:$S$109,"emissions",'7.1_Resultats Illes Balears'!E$59:E91))/1000-SUM(G$60:G90))</f>
        <v>0</v>
      </c>
      <c r="H91" s="475">
        <f>IF(E91="",0,(DSUM('3_Emissions fugitives'!$E$14:$O$36,"emissions",'7.1_Resultats Illes Balears'!E$59:E91)+DSUM('3_Emissions fugitives'!$E$48:$N$58,"emissions",'7.1_Resultats Illes Balears'!E$59:E91))/1000-SUM(H$60:H90))</f>
        <v>0</v>
      </c>
      <c r="I91" s="636">
        <f>IF(E91="",0,DSUM('4_Emissions de procés'!$E$12:$M$27,"emissions",'7.1_Resultats Illes Balears'!E$59:E91)/1000-SUM(I$60:I90))</f>
        <v>0</v>
      </c>
      <c r="J91" s="636"/>
      <c r="K91" s="635">
        <f t="shared" si="0"/>
        <v>0</v>
      </c>
      <c r="L91" s="635"/>
      <c r="M91" s="635"/>
      <c r="N91" s="475">
        <f>IF(E91="",0,DSUM('5.1_Abast 2 Illes Balears'!$E$17:$J$39,"emissions",'7.1_Resultats Illes Balears'!E$59:E91)/1000-SUM(N$60:N90))</f>
        <v>0</v>
      </c>
      <c r="O91" s="475">
        <f>IF(E91="",0,DSUM('5.1_Abast 2 Illes Balears'!$E$47:$K$67,"emissions",'7.1_Resultats Illes Balears'!E$59:E91)/1000-SUM(O$60:O90))</f>
        <v>0</v>
      </c>
      <c r="P91" s="475">
        <f>IF(E91="",0,DSUM('5.1_Abast 2 Illes Balears'!$E$75:$J$95,"emissions",'7.1_Resultats Illes Balears'!E$59:E91)/1000-SUM(P$60:P90))</f>
        <v>0</v>
      </c>
      <c r="Q91" s="636">
        <f t="shared" si="1"/>
        <v>0</v>
      </c>
      <c r="R91" s="635"/>
      <c r="S91" s="635">
        <f t="shared" si="2"/>
        <v>0</v>
      </c>
      <c r="T91" s="635"/>
      <c r="U91" s="635"/>
      <c r="V91" s="63"/>
      <c r="W91" s="63"/>
    </row>
    <row r="92" spans="1:23" x14ac:dyDescent="0.3">
      <c r="A92" s="169"/>
      <c r="B92" s="167"/>
      <c r="C92" s="63"/>
      <c r="D92" s="63"/>
      <c r="E92" s="168" t="str">
        <f>IF(Dades!E761="","",Dades!E761)</f>
        <v/>
      </c>
      <c r="F92" s="475">
        <f>IF(E92="",0,(DSUM('1_Instal·lacions fixes'!$E$14:$R$36,"emissions",'7.1_Resultats Illes Balears'!E$59:E92)+DSUM('1_Instal·lacions fixes'!$E$43:$L$58,"emissions",'7.1_Resultats Illes Balears'!E$59:E92))/1000-SUM(F$60:F91))</f>
        <v>0</v>
      </c>
      <c r="G92" s="475">
        <f>IF(E92="",0,(DSUM('2_Vehicles i maquinària'!$E$22:$S$44,"emissions",'7.1_Resultats Illes Balears'!E$59:E92)+DSUM('2_Vehicles i maquinària'!$E$50:$K$70,"emissions",'7.1_Resultats Illes Balears'!E$59:E92)+DSUM('2_Vehicles i maquinària'!$E$82:$S$92,"emissions",'7.1_Resultats Illes Balears'!E$59:E92)+DSUM('2_Vehicles i maquinària'!$E$99:$S$109,"emissions",'7.1_Resultats Illes Balears'!E$59:E92))/1000-SUM(G$60:G91))</f>
        <v>0</v>
      </c>
      <c r="H92" s="475">
        <f>IF(E92="",0,(DSUM('3_Emissions fugitives'!$E$14:$O$36,"emissions",'7.1_Resultats Illes Balears'!E$59:E92)+DSUM('3_Emissions fugitives'!$E$48:$N$58,"emissions",'7.1_Resultats Illes Balears'!E$59:E92))/1000-SUM(H$60:H91))</f>
        <v>0</v>
      </c>
      <c r="I92" s="636">
        <f>IF(E92="",0,DSUM('4_Emissions de procés'!$E$12:$M$27,"emissions",'7.1_Resultats Illes Balears'!E$59:E92)/1000-SUM(I$60:I91))</f>
        <v>0</v>
      </c>
      <c r="J92" s="636"/>
      <c r="K92" s="635">
        <f t="shared" si="0"/>
        <v>0</v>
      </c>
      <c r="L92" s="635"/>
      <c r="M92" s="635"/>
      <c r="N92" s="475">
        <f>IF(E92="",0,DSUM('5.1_Abast 2 Illes Balears'!$E$17:$J$39,"emissions",'7.1_Resultats Illes Balears'!E$59:E92)/1000-SUM(N$60:N91))</f>
        <v>0</v>
      </c>
      <c r="O92" s="475">
        <f>IF(E92="",0,DSUM('5.1_Abast 2 Illes Balears'!$E$47:$K$67,"emissions",'7.1_Resultats Illes Balears'!E$59:E92)/1000-SUM(O$60:O91))</f>
        <v>0</v>
      </c>
      <c r="P92" s="475">
        <f>IF(E92="",0,DSUM('5.1_Abast 2 Illes Balears'!$E$75:$J$95,"emissions",'7.1_Resultats Illes Balears'!E$59:E92)/1000-SUM(P$60:P91))</f>
        <v>0</v>
      </c>
      <c r="Q92" s="636">
        <f t="shared" si="1"/>
        <v>0</v>
      </c>
      <c r="R92" s="635"/>
      <c r="S92" s="635">
        <f t="shared" si="2"/>
        <v>0</v>
      </c>
      <c r="T92" s="635"/>
      <c r="U92" s="635"/>
      <c r="V92" s="63"/>
      <c r="W92" s="63"/>
    </row>
    <row r="93" spans="1:23" x14ac:dyDescent="0.3">
      <c r="A93" s="169"/>
      <c r="B93" s="167"/>
      <c r="C93" s="63"/>
      <c r="D93" s="63"/>
      <c r="E93" s="168" t="str">
        <f>IF(Dades!E762="","",Dades!E762)</f>
        <v/>
      </c>
      <c r="F93" s="475">
        <f>IF(E93="",0,(DSUM('1_Instal·lacions fixes'!$E$14:$R$36,"emissions",'7.1_Resultats Illes Balears'!E$59:E93)+DSUM('1_Instal·lacions fixes'!$E$43:$L$58,"emissions",'7.1_Resultats Illes Balears'!E$59:E93))/1000-SUM(F$60:F92))</f>
        <v>0</v>
      </c>
      <c r="G93" s="475">
        <f>IF(E93="",0,(DSUM('2_Vehicles i maquinària'!$E$22:$S$44,"emissions",'7.1_Resultats Illes Balears'!E$59:E93)+DSUM('2_Vehicles i maquinària'!$E$50:$K$70,"emissions",'7.1_Resultats Illes Balears'!E$59:E93)+DSUM('2_Vehicles i maquinària'!$E$82:$S$92,"emissions",'7.1_Resultats Illes Balears'!E$59:E93)+DSUM('2_Vehicles i maquinària'!$E$99:$S$109,"emissions",'7.1_Resultats Illes Balears'!E$59:E93))/1000-SUM(G$60:G92))</f>
        <v>0</v>
      </c>
      <c r="H93" s="475">
        <f>IF(E93="",0,(DSUM('3_Emissions fugitives'!$E$14:$O$36,"emissions",'7.1_Resultats Illes Balears'!E$59:E93)+DSUM('3_Emissions fugitives'!$E$48:$N$58,"emissions",'7.1_Resultats Illes Balears'!E$59:E93))/1000-SUM(H$60:H92))</f>
        <v>0</v>
      </c>
      <c r="I93" s="636">
        <f>IF(E93="",0,DSUM('4_Emissions de procés'!$E$12:$M$27,"emissions",'7.1_Resultats Illes Balears'!E$59:E93)/1000-SUM(I$60:I92))</f>
        <v>0</v>
      </c>
      <c r="J93" s="636"/>
      <c r="K93" s="635">
        <f t="shared" si="0"/>
        <v>0</v>
      </c>
      <c r="L93" s="635"/>
      <c r="M93" s="635"/>
      <c r="N93" s="475">
        <f>IF(E93="",0,DSUM('5.1_Abast 2 Illes Balears'!$E$17:$J$39,"emissions",'7.1_Resultats Illes Balears'!E$59:E93)/1000-SUM(N$60:N92))</f>
        <v>0</v>
      </c>
      <c r="O93" s="475">
        <f>IF(E93="",0,DSUM('5.1_Abast 2 Illes Balears'!$E$47:$K$67,"emissions",'7.1_Resultats Illes Balears'!E$59:E93)/1000-SUM(O$60:O92))</f>
        <v>0</v>
      </c>
      <c r="P93" s="475">
        <f>IF(E93="",0,DSUM('5.1_Abast 2 Illes Balears'!$E$75:$J$95,"emissions",'7.1_Resultats Illes Balears'!E$59:E93)/1000-SUM(P$60:P92))</f>
        <v>0</v>
      </c>
      <c r="Q93" s="636">
        <f t="shared" si="1"/>
        <v>0</v>
      </c>
      <c r="R93" s="635"/>
      <c r="S93" s="635">
        <f t="shared" si="2"/>
        <v>0</v>
      </c>
      <c r="T93" s="635"/>
      <c r="U93" s="635"/>
      <c r="V93" s="63"/>
      <c r="W93" s="63"/>
    </row>
    <row r="94" spans="1:23" x14ac:dyDescent="0.3">
      <c r="A94" s="169"/>
      <c r="B94" s="167"/>
      <c r="C94" s="63"/>
      <c r="D94" s="63"/>
      <c r="E94" s="168" t="str">
        <f>IF(Dades!E763="","",Dades!E763)</f>
        <v/>
      </c>
      <c r="F94" s="475">
        <f>IF(E94="",0,(DSUM('1_Instal·lacions fixes'!$E$14:$R$36,"emissions",'7.1_Resultats Illes Balears'!E$59:E94)+DSUM('1_Instal·lacions fixes'!$E$43:$L$58,"emissions",'7.1_Resultats Illes Balears'!E$59:E94))/1000-SUM(F$60:F93))</f>
        <v>0</v>
      </c>
      <c r="G94" s="475">
        <f>IF(E94="",0,(DSUM('2_Vehicles i maquinària'!$E$22:$S$44,"emissions",'7.1_Resultats Illes Balears'!E$59:E94)+DSUM('2_Vehicles i maquinària'!$E$50:$K$70,"emissions",'7.1_Resultats Illes Balears'!E$59:E94)+DSUM('2_Vehicles i maquinària'!$E$82:$S$92,"emissions",'7.1_Resultats Illes Balears'!E$59:E94)+DSUM('2_Vehicles i maquinària'!$E$99:$S$109,"emissions",'7.1_Resultats Illes Balears'!E$59:E94))/1000-SUM(G$60:G93))</f>
        <v>0</v>
      </c>
      <c r="H94" s="475">
        <f>IF(E94="",0,(DSUM('3_Emissions fugitives'!$E$14:$O$36,"emissions",'7.1_Resultats Illes Balears'!E$59:E94)+DSUM('3_Emissions fugitives'!$E$48:$N$58,"emissions",'7.1_Resultats Illes Balears'!E$59:E94))/1000-SUM(H$60:H93))</f>
        <v>0</v>
      </c>
      <c r="I94" s="636">
        <f>IF(E94="",0,DSUM('4_Emissions de procés'!$E$12:$M$27,"emissions",'7.1_Resultats Illes Balears'!E$59:E94)/1000-SUM(I$60:I93))</f>
        <v>0</v>
      </c>
      <c r="J94" s="636"/>
      <c r="K94" s="635">
        <f t="shared" si="0"/>
        <v>0</v>
      </c>
      <c r="L94" s="635"/>
      <c r="M94" s="635"/>
      <c r="N94" s="475">
        <f>IF(E94="",0,DSUM('5.1_Abast 2 Illes Balears'!$E$17:$J$39,"emissions",'7.1_Resultats Illes Balears'!E$59:E94)/1000-SUM(N$60:N93))</f>
        <v>0</v>
      </c>
      <c r="O94" s="475">
        <f>IF(E94="",0,DSUM('5.1_Abast 2 Illes Balears'!$E$47:$K$67,"emissions",'7.1_Resultats Illes Balears'!E$59:E94)/1000-SUM(O$60:O93))</f>
        <v>0</v>
      </c>
      <c r="P94" s="475">
        <f>IF(E94="",0,DSUM('5.1_Abast 2 Illes Balears'!$E$75:$J$95,"emissions",'7.1_Resultats Illes Balears'!E$59:E94)/1000-SUM(P$60:P93))</f>
        <v>0</v>
      </c>
      <c r="Q94" s="636">
        <f t="shared" si="1"/>
        <v>0</v>
      </c>
      <c r="R94" s="635"/>
      <c r="S94" s="635">
        <f t="shared" si="2"/>
        <v>0</v>
      </c>
      <c r="T94" s="635"/>
      <c r="U94" s="635"/>
      <c r="V94" s="63"/>
      <c r="W94" s="63"/>
    </row>
    <row r="95" spans="1:23" x14ac:dyDescent="0.3">
      <c r="A95" s="169"/>
      <c r="B95" s="167"/>
      <c r="C95" s="63"/>
      <c r="D95" s="63"/>
      <c r="E95" s="168" t="str">
        <f>IF(Dades!E764="","",Dades!E764)</f>
        <v/>
      </c>
      <c r="F95" s="475">
        <f>IF(E95="",0,(DSUM('1_Instal·lacions fixes'!$E$14:$R$36,"emissions",'7.1_Resultats Illes Balears'!E$59:E95)+DSUM('1_Instal·lacions fixes'!$E$43:$L$58,"emissions",'7.1_Resultats Illes Balears'!E$59:E95))/1000-SUM(F$60:F94))</f>
        <v>0</v>
      </c>
      <c r="G95" s="475">
        <f>IF(E95="",0,(DSUM('2_Vehicles i maquinària'!$E$22:$S$44,"emissions",'7.1_Resultats Illes Balears'!E$59:E95)+DSUM('2_Vehicles i maquinària'!$E$50:$K$70,"emissions",'7.1_Resultats Illes Balears'!E$59:E95)+DSUM('2_Vehicles i maquinària'!$E$82:$S$92,"emissions",'7.1_Resultats Illes Balears'!E$59:E95)+DSUM('2_Vehicles i maquinària'!$E$99:$S$109,"emissions",'7.1_Resultats Illes Balears'!E$59:E95))/1000-SUM(G$60:G94))</f>
        <v>0</v>
      </c>
      <c r="H95" s="475">
        <f>IF(E95="",0,(DSUM('3_Emissions fugitives'!$E$14:$O$36,"emissions",'7.1_Resultats Illes Balears'!E$59:E95)+DSUM('3_Emissions fugitives'!$E$48:$N$58,"emissions",'7.1_Resultats Illes Balears'!E$59:E95))/1000-SUM(H$60:H94))</f>
        <v>0</v>
      </c>
      <c r="I95" s="636">
        <f>IF(E95="",0,DSUM('4_Emissions de procés'!$E$12:$M$27,"emissions",'7.1_Resultats Illes Balears'!E$59:E95)/1000-SUM(I$60:I94))</f>
        <v>0</v>
      </c>
      <c r="J95" s="636"/>
      <c r="K95" s="635">
        <f t="shared" si="0"/>
        <v>0</v>
      </c>
      <c r="L95" s="635"/>
      <c r="M95" s="635"/>
      <c r="N95" s="475">
        <f>IF(E95="",0,DSUM('5.1_Abast 2 Illes Balears'!$E$17:$J$39,"emissions",'7.1_Resultats Illes Balears'!E$59:E95)/1000-SUM(N$60:N94))</f>
        <v>0</v>
      </c>
      <c r="O95" s="475">
        <f>IF(E95="",0,DSUM('5.1_Abast 2 Illes Balears'!$E$47:$K$67,"emissions",'7.1_Resultats Illes Balears'!E$59:E95)/1000-SUM(O$60:O94))</f>
        <v>0</v>
      </c>
      <c r="P95" s="475">
        <f>IF(E95="",0,DSUM('5.1_Abast 2 Illes Balears'!$E$75:$J$95,"emissions",'7.1_Resultats Illes Balears'!E$59:E95)/1000-SUM(P$60:P94))</f>
        <v>0</v>
      </c>
      <c r="Q95" s="636">
        <f t="shared" si="1"/>
        <v>0</v>
      </c>
      <c r="R95" s="635"/>
      <c r="S95" s="635">
        <f t="shared" si="2"/>
        <v>0</v>
      </c>
      <c r="T95" s="635"/>
      <c r="U95" s="635"/>
      <c r="V95" s="63"/>
      <c r="W95" s="63"/>
    </row>
    <row r="96" spans="1:23" ht="16.5" customHeight="1" x14ac:dyDescent="0.3">
      <c r="A96" s="169"/>
      <c r="B96" s="167"/>
      <c r="C96" s="63"/>
      <c r="D96" s="63"/>
      <c r="E96" s="168" t="str">
        <f>IF(Dades!E765="","",Dades!E765)</f>
        <v/>
      </c>
      <c r="F96" s="475">
        <f>IF(E96="",0,(DSUM('1_Instal·lacions fixes'!$E$14:$R$36,"emissions",'7.1_Resultats Illes Balears'!E$59:E96)+DSUM('1_Instal·lacions fixes'!$E$43:$L$58,"emissions",'7.1_Resultats Illes Balears'!E$59:E96))/1000-SUM(F$60:F95))</f>
        <v>0</v>
      </c>
      <c r="G96" s="475">
        <f>IF(E96="",0,(DSUM('2_Vehicles i maquinària'!$E$22:$S$44,"emissions",'7.1_Resultats Illes Balears'!E$59:E96)+DSUM('2_Vehicles i maquinària'!$E$50:$K$70,"emissions",'7.1_Resultats Illes Balears'!E$59:E96)+DSUM('2_Vehicles i maquinària'!$E$82:$S$92,"emissions",'7.1_Resultats Illes Balears'!E$59:E96)+DSUM('2_Vehicles i maquinària'!$E$99:$S$109,"emissions",'7.1_Resultats Illes Balears'!E$59:E96))/1000-SUM(G$60:G95))</f>
        <v>0</v>
      </c>
      <c r="H96" s="475">
        <f>IF(E96="",0,(DSUM('3_Emissions fugitives'!$E$14:$O$36,"emissions",'7.1_Resultats Illes Balears'!E$59:E96)+DSUM('3_Emissions fugitives'!$E$48:$N$58,"emissions",'7.1_Resultats Illes Balears'!E$59:E96))/1000-SUM(H$60:H95))</f>
        <v>0</v>
      </c>
      <c r="I96" s="636">
        <f>IF(E96="",0,DSUM('4_Emissions de procés'!$E$12:$M$27,"emissions",'7.1_Resultats Illes Balears'!E$59:E96)/1000-SUM(I$60:I95))</f>
        <v>0</v>
      </c>
      <c r="J96" s="636"/>
      <c r="K96" s="635">
        <f t="shared" si="0"/>
        <v>0</v>
      </c>
      <c r="L96" s="635"/>
      <c r="M96" s="635"/>
      <c r="N96" s="475">
        <f>IF(E96="",0,DSUM('5.1_Abast 2 Illes Balears'!$E$17:$J$39,"emissions",'7.1_Resultats Illes Balears'!E$59:E96)/1000-SUM(N$60:N95))</f>
        <v>0</v>
      </c>
      <c r="O96" s="475">
        <f>IF(E96="",0,DSUM('5.1_Abast 2 Illes Balears'!$E$47:$K$67,"emissions",'7.1_Resultats Illes Balears'!E$59:E96)/1000-SUM(O$60:O95))</f>
        <v>0</v>
      </c>
      <c r="P96" s="475">
        <f>IF(E96="",0,DSUM('5.1_Abast 2 Illes Balears'!$E$75:$J$95,"emissions",'7.1_Resultats Illes Balears'!E$59:E96)/1000-SUM(P$60:P95))</f>
        <v>0</v>
      </c>
      <c r="Q96" s="636">
        <f t="shared" si="1"/>
        <v>0</v>
      </c>
      <c r="R96" s="635"/>
      <c r="S96" s="635">
        <f t="shared" si="2"/>
        <v>0</v>
      </c>
      <c r="T96" s="635"/>
      <c r="U96" s="635"/>
      <c r="V96" s="63"/>
      <c r="W96" s="63"/>
    </row>
    <row r="97" spans="1:23" ht="16.5" customHeight="1" x14ac:dyDescent="0.3">
      <c r="A97" s="169"/>
      <c r="B97" s="167"/>
      <c r="C97" s="63"/>
      <c r="D97" s="63"/>
      <c r="E97" s="168" t="str">
        <f>IF(Dades!E766="","",Dades!E766)</f>
        <v/>
      </c>
      <c r="F97" s="475">
        <f>IF(E97="",0,(DSUM('1_Instal·lacions fixes'!$E$14:$R$36,"emissions",'7.1_Resultats Illes Balears'!E$59:E97)+DSUM('1_Instal·lacions fixes'!$E$43:$L$58,"emissions",'7.1_Resultats Illes Balears'!E$59:E97))/1000-SUM(F$60:F96))</f>
        <v>0</v>
      </c>
      <c r="G97" s="475">
        <f>IF(E97="",0,(DSUM('2_Vehicles i maquinària'!$E$22:$S$44,"emissions",'7.1_Resultats Illes Balears'!E$59:E97)+DSUM('2_Vehicles i maquinària'!$E$50:$K$70,"emissions",'7.1_Resultats Illes Balears'!E$59:E97)+DSUM('2_Vehicles i maquinària'!$E$82:$S$92,"emissions",'7.1_Resultats Illes Balears'!E$59:E97)+DSUM('2_Vehicles i maquinària'!$E$99:$S$109,"emissions",'7.1_Resultats Illes Balears'!E$59:E97))/1000-SUM(G$60:G96))</f>
        <v>0</v>
      </c>
      <c r="H97" s="475">
        <f>IF(E97="",0,(DSUM('3_Emissions fugitives'!$E$14:$O$36,"emissions",'7.1_Resultats Illes Balears'!E$59:E97)+DSUM('3_Emissions fugitives'!$E$48:$N$58,"emissions",'7.1_Resultats Illes Balears'!E$59:E97))/1000-SUM(H$60:H96))</f>
        <v>0</v>
      </c>
      <c r="I97" s="636">
        <f>IF(E97="",0,DSUM('4_Emissions de procés'!$E$12:$M$27,"emissions",'7.1_Resultats Illes Balears'!E$59:E97)/1000-SUM(I$60:I96))</f>
        <v>0</v>
      </c>
      <c r="J97" s="636"/>
      <c r="K97" s="635">
        <f t="shared" si="0"/>
        <v>0</v>
      </c>
      <c r="L97" s="635"/>
      <c r="M97" s="635"/>
      <c r="N97" s="475">
        <f>IF(E97="",0,DSUM('5.1_Abast 2 Illes Balears'!$E$17:$J$39,"emissions",'7.1_Resultats Illes Balears'!E$59:E97)/1000-SUM(N$60:N96))</f>
        <v>0</v>
      </c>
      <c r="O97" s="475">
        <f>IF(E97="",0,DSUM('5.1_Abast 2 Illes Balears'!$E$47:$K$67,"emissions",'7.1_Resultats Illes Balears'!E$59:E97)/1000-SUM(O$60:O96))</f>
        <v>0</v>
      </c>
      <c r="P97" s="475">
        <f>IF(E97="",0,DSUM('5.1_Abast 2 Illes Balears'!$E$75:$J$95,"emissions",'7.1_Resultats Illes Balears'!E$59:E97)/1000-SUM(P$60:P96))</f>
        <v>0</v>
      </c>
      <c r="Q97" s="636">
        <f t="shared" si="1"/>
        <v>0</v>
      </c>
      <c r="R97" s="635"/>
      <c r="S97" s="635">
        <f t="shared" si="2"/>
        <v>0</v>
      </c>
      <c r="T97" s="635"/>
      <c r="U97" s="635"/>
      <c r="V97" s="63"/>
      <c r="W97" s="63"/>
    </row>
    <row r="98" spans="1:23" ht="16.5" customHeight="1" x14ac:dyDescent="0.3">
      <c r="A98" s="169"/>
      <c r="B98" s="167"/>
      <c r="C98" s="63"/>
      <c r="D98" s="63"/>
      <c r="E98" s="168" t="str">
        <f>IF(Dades!E767="","",Dades!E767)</f>
        <v/>
      </c>
      <c r="F98" s="475">
        <f>IF(E98="",0,(DSUM('1_Instal·lacions fixes'!$E$14:$R$36,"emissions",'7.1_Resultats Illes Balears'!E$59:E98)+DSUM('1_Instal·lacions fixes'!$E$43:$L$58,"emissions",'7.1_Resultats Illes Balears'!E$59:E98))/1000-SUM(F$60:F97))</f>
        <v>0</v>
      </c>
      <c r="G98" s="475">
        <f>IF(E98="",0,(DSUM('2_Vehicles i maquinària'!$E$22:$S$44,"emissions",'7.1_Resultats Illes Balears'!E$59:E98)+DSUM('2_Vehicles i maquinària'!$E$50:$K$70,"emissions",'7.1_Resultats Illes Balears'!E$59:E98)+DSUM('2_Vehicles i maquinària'!$E$82:$S$92,"emissions",'7.1_Resultats Illes Balears'!E$59:E98)+DSUM('2_Vehicles i maquinària'!$E$99:$S$109,"emissions",'7.1_Resultats Illes Balears'!E$59:E98))/1000-SUM(G$60:G97))</f>
        <v>0</v>
      </c>
      <c r="H98" s="475">
        <f>IF(E98="",0,(DSUM('3_Emissions fugitives'!$E$14:$O$36,"emissions",'7.1_Resultats Illes Balears'!E$59:E98)+DSUM('3_Emissions fugitives'!$E$48:$N$58,"emissions",'7.1_Resultats Illes Balears'!E$59:E98))/1000-SUM(H$60:H97))</f>
        <v>0</v>
      </c>
      <c r="I98" s="636">
        <f>IF(E98="",0,DSUM('4_Emissions de procés'!$E$12:$M$27,"emissions",'7.1_Resultats Illes Balears'!E$59:E98)/1000-SUM(I$60:I97))</f>
        <v>0</v>
      </c>
      <c r="J98" s="636"/>
      <c r="K98" s="635">
        <f t="shared" si="0"/>
        <v>0</v>
      </c>
      <c r="L98" s="635"/>
      <c r="M98" s="635"/>
      <c r="N98" s="475">
        <f>IF(E98="",0,DSUM('5.1_Abast 2 Illes Balears'!$E$17:$J$39,"emissions",'7.1_Resultats Illes Balears'!E$59:E98)/1000-SUM(N$60:N97))</f>
        <v>0</v>
      </c>
      <c r="O98" s="475">
        <f>IF(E98="",0,DSUM('5.1_Abast 2 Illes Balears'!$E$47:$K$67,"emissions",'7.1_Resultats Illes Balears'!E$59:E98)/1000-SUM(O$60:O97))</f>
        <v>0</v>
      </c>
      <c r="P98" s="475">
        <f>IF(E98="",0,DSUM('5.1_Abast 2 Illes Balears'!$E$75:$J$95,"emissions",'7.1_Resultats Illes Balears'!E$59:E98)/1000-SUM(P$60:P97))</f>
        <v>0</v>
      </c>
      <c r="Q98" s="636">
        <f t="shared" si="1"/>
        <v>0</v>
      </c>
      <c r="R98" s="635"/>
      <c r="S98" s="635">
        <f t="shared" si="2"/>
        <v>0</v>
      </c>
      <c r="T98" s="635"/>
      <c r="U98" s="635"/>
      <c r="V98" s="63"/>
      <c r="W98" s="63"/>
    </row>
    <row r="99" spans="1:23" ht="16.5" customHeight="1" x14ac:dyDescent="0.3">
      <c r="A99" s="169"/>
      <c r="B99" s="167"/>
      <c r="C99" s="63"/>
      <c r="D99" s="63"/>
      <c r="E99" s="168" t="str">
        <f>IF(Dades!E768="","",Dades!E768)</f>
        <v/>
      </c>
      <c r="F99" s="475">
        <f>IF(E99="",0,(DSUM('1_Instal·lacions fixes'!$E$14:$R$36,"emissions",'7.1_Resultats Illes Balears'!E$59:E99)+DSUM('1_Instal·lacions fixes'!$E$43:$L$58,"emissions",'7.1_Resultats Illes Balears'!E$59:E99))/1000-SUM(F$60:F98))</f>
        <v>0</v>
      </c>
      <c r="G99" s="475">
        <f>IF(E99="",0,(DSUM('2_Vehicles i maquinària'!$E$22:$S$44,"emissions",'7.1_Resultats Illes Balears'!E$59:E99)+DSUM('2_Vehicles i maquinària'!$E$50:$K$70,"emissions",'7.1_Resultats Illes Balears'!E$59:E99)+DSUM('2_Vehicles i maquinària'!$E$82:$S$92,"emissions",'7.1_Resultats Illes Balears'!E$59:E99)+DSUM('2_Vehicles i maquinària'!$E$99:$S$109,"emissions",'7.1_Resultats Illes Balears'!E$59:E99))/1000-SUM(G$60:G98))</f>
        <v>0</v>
      </c>
      <c r="H99" s="475">
        <f>IF(E99="",0,(DSUM('3_Emissions fugitives'!$E$14:$O$36,"emissions",'7.1_Resultats Illes Balears'!E$59:E99)+DSUM('3_Emissions fugitives'!$E$48:$N$58,"emissions",'7.1_Resultats Illes Balears'!E$59:E99))/1000-SUM(H$60:H98))</f>
        <v>0</v>
      </c>
      <c r="I99" s="636">
        <f>IF(E99="",0,DSUM('4_Emissions de procés'!$E$12:$M$27,"emissions",'7.1_Resultats Illes Balears'!E$59:E99)/1000-SUM(I$60:I98))</f>
        <v>0</v>
      </c>
      <c r="J99" s="636"/>
      <c r="K99" s="635">
        <f t="shared" si="0"/>
        <v>0</v>
      </c>
      <c r="L99" s="635"/>
      <c r="M99" s="635"/>
      <c r="N99" s="475">
        <f>IF(E99="",0,DSUM('5.1_Abast 2 Illes Balears'!$E$17:$J$39,"emissions",'7.1_Resultats Illes Balears'!E$59:E99)/1000-SUM(N$60:N98))</f>
        <v>0</v>
      </c>
      <c r="O99" s="475">
        <f>IF(E99="",0,DSUM('5.1_Abast 2 Illes Balears'!$E$47:$K$67,"emissions",'7.1_Resultats Illes Balears'!E$59:E99)/1000-SUM(O$60:O98))</f>
        <v>0</v>
      </c>
      <c r="P99" s="475">
        <f>IF(E99="",0,DSUM('5.1_Abast 2 Illes Balears'!$E$75:$J$95,"emissions",'7.1_Resultats Illes Balears'!E$59:E99)/1000-SUM(P$60:P98))</f>
        <v>0</v>
      </c>
      <c r="Q99" s="636">
        <f t="shared" si="1"/>
        <v>0</v>
      </c>
      <c r="R99" s="635"/>
      <c r="S99" s="635">
        <f t="shared" si="2"/>
        <v>0</v>
      </c>
      <c r="T99" s="635"/>
      <c r="U99" s="635"/>
      <c r="V99" s="63"/>
      <c r="W99" s="63"/>
    </row>
    <row r="100" spans="1:23" ht="16.5" customHeight="1" x14ac:dyDescent="0.3">
      <c r="A100" s="169"/>
      <c r="B100" s="167"/>
      <c r="C100" s="63"/>
      <c r="D100" s="63"/>
      <c r="E100" s="168" t="str">
        <f>IF(Dades!E769="","",Dades!E769)</f>
        <v/>
      </c>
      <c r="F100" s="475">
        <f>IF(E100="",0,(DSUM('1_Instal·lacions fixes'!$E$14:$R$36,"emissions",'7.1_Resultats Illes Balears'!E$59:E100)+DSUM('1_Instal·lacions fixes'!$E$43:$L$58,"emissions",'7.1_Resultats Illes Balears'!E$59:E100))/1000-SUM(F$60:F99))</f>
        <v>0</v>
      </c>
      <c r="G100" s="475">
        <f>IF(E100="",0,(DSUM('2_Vehicles i maquinària'!$E$22:$S$44,"emissions",'7.1_Resultats Illes Balears'!E$59:E100)+DSUM('2_Vehicles i maquinària'!$E$50:$K$70,"emissions",'7.1_Resultats Illes Balears'!E$59:E100)+DSUM('2_Vehicles i maquinària'!$E$82:$S$92,"emissions",'7.1_Resultats Illes Balears'!E$59:E100)+DSUM('2_Vehicles i maquinària'!$E$99:$S$109,"emissions",'7.1_Resultats Illes Balears'!E$59:E100))/1000-SUM(G$60:G99))</f>
        <v>0</v>
      </c>
      <c r="H100" s="475">
        <f>IF(E100="",0,(DSUM('3_Emissions fugitives'!$E$14:$O$36,"emissions",'7.1_Resultats Illes Balears'!E$59:E100)+DSUM('3_Emissions fugitives'!$E$48:$N$58,"emissions",'7.1_Resultats Illes Balears'!E$59:E100))/1000-SUM(H$60:H99))</f>
        <v>0</v>
      </c>
      <c r="I100" s="636">
        <f>IF(E100="",0,DSUM('4_Emissions de procés'!$E$12:$M$27,"emissions",'7.1_Resultats Illes Balears'!E$59:E100)/1000-SUM(I$60:I99))</f>
        <v>0</v>
      </c>
      <c r="J100" s="636"/>
      <c r="K100" s="635">
        <f t="shared" si="0"/>
        <v>0</v>
      </c>
      <c r="L100" s="635"/>
      <c r="M100" s="635"/>
      <c r="N100" s="475">
        <f>IF(E100="",0,DSUM('5.1_Abast 2 Illes Balears'!$E$17:$J$39,"emissions",'7.1_Resultats Illes Balears'!E$59:E100)/1000-SUM(N$60:N99))</f>
        <v>0</v>
      </c>
      <c r="O100" s="475">
        <f>IF(E100="",0,DSUM('5.1_Abast 2 Illes Balears'!$E$47:$K$67,"emissions",'7.1_Resultats Illes Balears'!E$59:E100)/1000-SUM(O$60:O99))</f>
        <v>0</v>
      </c>
      <c r="P100" s="475">
        <f>IF(E100="",0,DSUM('5.1_Abast 2 Illes Balears'!$E$75:$J$95,"emissions",'7.1_Resultats Illes Balears'!E$59:E100)/1000-SUM(P$60:P99))</f>
        <v>0</v>
      </c>
      <c r="Q100" s="636">
        <f t="shared" si="1"/>
        <v>0</v>
      </c>
      <c r="R100" s="635"/>
      <c r="S100" s="635">
        <f t="shared" si="2"/>
        <v>0</v>
      </c>
      <c r="T100" s="635"/>
      <c r="U100" s="635"/>
      <c r="V100" s="63"/>
      <c r="W100" s="63"/>
    </row>
    <row r="101" spans="1:23" x14ac:dyDescent="0.3">
      <c r="A101" s="169"/>
      <c r="B101" s="167"/>
      <c r="C101" s="63"/>
      <c r="D101" s="63"/>
      <c r="E101" s="168" t="str">
        <f>IF(Dades!E770="","",Dades!E770)</f>
        <v/>
      </c>
      <c r="F101" s="475">
        <f>IF(E101="",0,(DSUM('1_Instal·lacions fixes'!$E$14:$R$36,"emissions",'7.1_Resultats Illes Balears'!E$59:E101)+DSUM('1_Instal·lacions fixes'!$E$43:$L$58,"emissions",'7.1_Resultats Illes Balears'!E$59:E101))/1000-SUM(F$60:F100))</f>
        <v>0</v>
      </c>
      <c r="G101" s="475">
        <f>IF(E101="",0,(DSUM('2_Vehicles i maquinària'!$E$22:$S$44,"emissions",'7.1_Resultats Illes Balears'!E$59:E101)+DSUM('2_Vehicles i maquinària'!$E$50:$K$70,"emissions",'7.1_Resultats Illes Balears'!E$59:E101)+DSUM('2_Vehicles i maquinària'!$E$82:$S$92,"emissions",'7.1_Resultats Illes Balears'!E$59:E101)+DSUM('2_Vehicles i maquinària'!$E$99:$S$109,"emissions",'7.1_Resultats Illes Balears'!E$59:E101))/1000-SUM(G$60:G100))</f>
        <v>0</v>
      </c>
      <c r="H101" s="475">
        <f>IF(E101="",0,(DSUM('3_Emissions fugitives'!$E$14:$O$36,"emissions",'7.1_Resultats Illes Balears'!E$59:E101)+DSUM('3_Emissions fugitives'!$E$48:$N$58,"emissions",'7.1_Resultats Illes Balears'!E$59:E101))/1000-SUM(H$60:H100))</f>
        <v>0</v>
      </c>
      <c r="I101" s="636">
        <f>IF(E101="",0,DSUM('4_Emissions de procés'!$E$12:$M$27,"emissions",'7.1_Resultats Illes Balears'!E$59:E101)/1000-SUM(I$60:I100))</f>
        <v>0</v>
      </c>
      <c r="J101" s="636"/>
      <c r="K101" s="635">
        <f t="shared" si="0"/>
        <v>0</v>
      </c>
      <c r="L101" s="635"/>
      <c r="M101" s="635"/>
      <c r="N101" s="475">
        <f>IF(E101="",0,DSUM('5.1_Abast 2 Illes Balears'!$E$17:$J$39,"emissions",'7.1_Resultats Illes Balears'!E$59:E101)/1000-SUM(N$60:N100))</f>
        <v>0</v>
      </c>
      <c r="O101" s="475">
        <f>IF(E101="",0,DSUM('5.1_Abast 2 Illes Balears'!$E$47:$K$67,"emissions",'7.1_Resultats Illes Balears'!E$59:E101)/1000-SUM(O$60:O100))</f>
        <v>0</v>
      </c>
      <c r="P101" s="475">
        <f>IF(E101="",0,DSUM('5.1_Abast 2 Illes Balears'!$E$75:$J$95,"emissions",'7.1_Resultats Illes Balears'!E$59:E101)/1000-SUM(P$60:P100))</f>
        <v>0</v>
      </c>
      <c r="Q101" s="636">
        <f t="shared" si="1"/>
        <v>0</v>
      </c>
      <c r="R101" s="635"/>
      <c r="S101" s="635">
        <f t="shared" si="2"/>
        <v>0</v>
      </c>
      <c r="T101" s="635"/>
      <c r="U101" s="635"/>
      <c r="V101" s="63"/>
      <c r="W101" s="63"/>
    </row>
    <row r="102" spans="1:23" ht="16.5" customHeight="1" x14ac:dyDescent="0.3">
      <c r="A102" s="169"/>
      <c r="B102" s="167"/>
      <c r="C102" s="63"/>
      <c r="D102" s="63"/>
      <c r="E102" s="168" t="str">
        <f>IF(Dades!E771="","",Dades!E771)</f>
        <v/>
      </c>
      <c r="F102" s="475">
        <f>IF(E102="",0,(DSUM('1_Instal·lacions fixes'!$E$14:$R$36,"emissions",'7.1_Resultats Illes Balears'!E$59:E102)+DSUM('1_Instal·lacions fixes'!$E$43:$L$58,"emissions",'7.1_Resultats Illes Balears'!E$59:E102))/1000-SUM(F$60:F101))</f>
        <v>0</v>
      </c>
      <c r="G102" s="475">
        <f>IF(E102="",0,(DSUM('2_Vehicles i maquinària'!$E$22:$S$44,"emissions",'7.1_Resultats Illes Balears'!E$59:E102)+DSUM('2_Vehicles i maquinària'!$E$50:$K$70,"emissions",'7.1_Resultats Illes Balears'!E$59:E102)+DSUM('2_Vehicles i maquinària'!$E$82:$S$92,"emissions",'7.1_Resultats Illes Balears'!E$59:E102)+DSUM('2_Vehicles i maquinària'!$E$99:$S$109,"emissions",'7.1_Resultats Illes Balears'!E$59:E102))/1000-SUM(G$60:G101))</f>
        <v>0</v>
      </c>
      <c r="H102" s="475">
        <f>IF(E102="",0,(DSUM('3_Emissions fugitives'!$E$14:$O$36,"emissions",'7.1_Resultats Illes Balears'!E$59:E102)+DSUM('3_Emissions fugitives'!$E$48:$N$58,"emissions",'7.1_Resultats Illes Balears'!E$59:E102))/1000-SUM(H$60:H101))</f>
        <v>0</v>
      </c>
      <c r="I102" s="636">
        <f>IF(E102="",0,DSUM('4_Emissions de procés'!$E$12:$M$27,"emissions",'7.1_Resultats Illes Balears'!E$59:E102)/1000-SUM(I$60:I101))</f>
        <v>0</v>
      </c>
      <c r="J102" s="636"/>
      <c r="K102" s="635">
        <f t="shared" si="0"/>
        <v>0</v>
      </c>
      <c r="L102" s="635"/>
      <c r="M102" s="635"/>
      <c r="N102" s="475">
        <f>IF(E102="",0,DSUM('5.1_Abast 2 Illes Balears'!$E$17:$J$39,"emissions",'7.1_Resultats Illes Balears'!E$59:E102)/1000-SUM(N$60:N101))</f>
        <v>0</v>
      </c>
      <c r="O102" s="475">
        <f>IF(E102="",0,DSUM('5.1_Abast 2 Illes Balears'!$E$47:$K$67,"emissions",'7.1_Resultats Illes Balears'!E$59:E102)/1000-SUM(O$60:O101))</f>
        <v>0</v>
      </c>
      <c r="P102" s="475">
        <f>IF(E102="",0,DSUM('5.1_Abast 2 Illes Balears'!$E$75:$J$95,"emissions",'7.1_Resultats Illes Balears'!E$59:E102)/1000-SUM(P$60:P101))</f>
        <v>0</v>
      </c>
      <c r="Q102" s="636">
        <f t="shared" si="1"/>
        <v>0</v>
      </c>
      <c r="R102" s="635"/>
      <c r="S102" s="635">
        <f t="shared" si="2"/>
        <v>0</v>
      </c>
      <c r="T102" s="635"/>
      <c r="U102" s="635"/>
      <c r="V102" s="63"/>
      <c r="W102" s="63"/>
    </row>
    <row r="103" spans="1:23" x14ac:dyDescent="0.3">
      <c r="A103" s="169"/>
      <c r="B103" s="167"/>
      <c r="C103" s="63"/>
      <c r="D103" s="63"/>
      <c r="E103" s="168" t="str">
        <f>IF(Dades!E772="","",Dades!E772)</f>
        <v/>
      </c>
      <c r="F103" s="475">
        <f>IF(E103="",0,(DSUM('1_Instal·lacions fixes'!$E$14:$R$36,"emissions",'7.1_Resultats Illes Balears'!E$59:E103)+DSUM('1_Instal·lacions fixes'!$E$43:$L$58,"emissions",'7.1_Resultats Illes Balears'!E$59:E103))/1000-SUM(F$60:F102))</f>
        <v>0</v>
      </c>
      <c r="G103" s="475">
        <f>IF(E103="",0,(DSUM('2_Vehicles i maquinària'!$E$22:$S$44,"emissions",'7.1_Resultats Illes Balears'!E$59:E103)+DSUM('2_Vehicles i maquinària'!$E$50:$K$70,"emissions",'7.1_Resultats Illes Balears'!E$59:E103)+DSUM('2_Vehicles i maquinària'!$E$82:$S$92,"emissions",'7.1_Resultats Illes Balears'!E$59:E103)+DSUM('2_Vehicles i maquinària'!$E$99:$S$109,"emissions",'7.1_Resultats Illes Balears'!E$59:E103))/1000-SUM(G$60:G102))</f>
        <v>0</v>
      </c>
      <c r="H103" s="475">
        <f>IF(E103="",0,(DSUM('3_Emissions fugitives'!$E$14:$O$36,"emissions",'7.1_Resultats Illes Balears'!E$59:E103)+DSUM('3_Emissions fugitives'!$E$48:$N$58,"emissions",'7.1_Resultats Illes Balears'!E$59:E103))/1000-SUM(H$60:H102))</f>
        <v>0</v>
      </c>
      <c r="I103" s="636">
        <f>IF(E103="",0,DSUM('4_Emissions de procés'!$E$12:$M$27,"emissions",'7.1_Resultats Illes Balears'!E$59:E103)/1000-SUM(I$60:I102))</f>
        <v>0</v>
      </c>
      <c r="J103" s="636"/>
      <c r="K103" s="635">
        <f t="shared" si="0"/>
        <v>0</v>
      </c>
      <c r="L103" s="635"/>
      <c r="M103" s="635"/>
      <c r="N103" s="475">
        <f>IF(E103="",0,DSUM('5.1_Abast 2 Illes Balears'!$E$17:$J$39,"emissions",'7.1_Resultats Illes Balears'!E$59:E103)/1000-SUM(N$60:N102))</f>
        <v>0</v>
      </c>
      <c r="O103" s="475">
        <f>IF(E103="",0,DSUM('5.1_Abast 2 Illes Balears'!$E$47:$K$67,"emissions",'7.1_Resultats Illes Balears'!E$59:E103)/1000-SUM(O$60:O102))</f>
        <v>0</v>
      </c>
      <c r="P103" s="475">
        <f>IF(E103="",0,DSUM('5.1_Abast 2 Illes Balears'!$E$75:$J$95,"emissions",'7.1_Resultats Illes Balears'!E$59:E103)/1000-SUM(P$60:P102))</f>
        <v>0</v>
      </c>
      <c r="Q103" s="636">
        <f t="shared" si="1"/>
        <v>0</v>
      </c>
      <c r="R103" s="635"/>
      <c r="S103" s="635">
        <f t="shared" si="2"/>
        <v>0</v>
      </c>
      <c r="T103" s="635"/>
      <c r="U103" s="635"/>
      <c r="V103" s="63"/>
      <c r="W103" s="63"/>
    </row>
    <row r="104" spans="1:23" x14ac:dyDescent="0.3">
      <c r="A104" s="169"/>
      <c r="B104" s="167"/>
      <c r="C104" s="63"/>
      <c r="D104" s="63"/>
      <c r="E104" s="168" t="str">
        <f>IF(Dades!E773="","",Dades!E773)</f>
        <v/>
      </c>
      <c r="F104" s="475">
        <f>IF(E104="",0,(DSUM('1_Instal·lacions fixes'!$E$14:$R$36,"emissions",'7.1_Resultats Illes Balears'!E$59:E104)+DSUM('1_Instal·lacions fixes'!$E$43:$L$58,"emissions",'7.1_Resultats Illes Balears'!E$59:E104))/1000-SUM(F$60:F103))</f>
        <v>0</v>
      </c>
      <c r="G104" s="475">
        <f>IF(E104="",0,(DSUM('2_Vehicles i maquinària'!$E$22:$S$44,"emissions",'7.1_Resultats Illes Balears'!E$59:E104)+DSUM('2_Vehicles i maquinària'!$E$50:$K$70,"emissions",'7.1_Resultats Illes Balears'!E$59:E104)+DSUM('2_Vehicles i maquinària'!$E$82:$S$92,"emissions",'7.1_Resultats Illes Balears'!E$59:E104)+DSUM('2_Vehicles i maquinària'!$E$99:$S$109,"emissions",'7.1_Resultats Illes Balears'!E$59:E104))/1000-SUM(G$60:G103))</f>
        <v>0</v>
      </c>
      <c r="H104" s="475">
        <f>IF(E104="",0,(DSUM('3_Emissions fugitives'!$E$14:$O$36,"emissions",'7.1_Resultats Illes Balears'!E$59:E104)+DSUM('3_Emissions fugitives'!$E$48:$N$58,"emissions",'7.1_Resultats Illes Balears'!E$59:E104))/1000-SUM(H$60:H103))</f>
        <v>0</v>
      </c>
      <c r="I104" s="636">
        <f>IF(E104="",0,DSUM('4_Emissions de procés'!$E$12:$M$27,"emissions",'7.1_Resultats Illes Balears'!E$59:E104)/1000-SUM(I$60:I103))</f>
        <v>0</v>
      </c>
      <c r="J104" s="636"/>
      <c r="K104" s="635">
        <f t="shared" si="0"/>
        <v>0</v>
      </c>
      <c r="L104" s="635"/>
      <c r="M104" s="635"/>
      <c r="N104" s="475">
        <f>IF(E104="",0,DSUM('5.1_Abast 2 Illes Balears'!$E$17:$J$39,"emissions",'7.1_Resultats Illes Balears'!E$59:E104)/1000-SUM(N$60:N103))</f>
        <v>0</v>
      </c>
      <c r="O104" s="475">
        <f>IF(E104="",0,DSUM('5.1_Abast 2 Illes Balears'!$E$47:$K$67,"emissions",'7.1_Resultats Illes Balears'!E$59:E104)/1000-SUM(O$60:O103))</f>
        <v>0</v>
      </c>
      <c r="P104" s="475">
        <f>IF(E104="",0,DSUM('5.1_Abast 2 Illes Balears'!$E$75:$J$95,"emissions",'7.1_Resultats Illes Balears'!E$59:E104)/1000-SUM(P$60:P103))</f>
        <v>0</v>
      </c>
      <c r="Q104" s="636">
        <f t="shared" si="1"/>
        <v>0</v>
      </c>
      <c r="R104" s="635"/>
      <c r="S104" s="635">
        <f t="shared" si="2"/>
        <v>0</v>
      </c>
      <c r="T104" s="635"/>
      <c r="U104" s="635"/>
      <c r="V104" s="63"/>
      <c r="W104" s="63"/>
    </row>
    <row r="105" spans="1:23" x14ac:dyDescent="0.3">
      <c r="A105" s="169"/>
      <c r="B105" s="167"/>
      <c r="C105" s="63"/>
      <c r="D105" s="63"/>
      <c r="E105" s="168" t="str">
        <f>IF(Dades!E774="","",Dades!E774)</f>
        <v/>
      </c>
      <c r="F105" s="475">
        <f>IF(E105="",0,(DSUM('1_Instal·lacions fixes'!$E$14:$R$36,"emissions",'7.1_Resultats Illes Balears'!E$59:E105)+DSUM('1_Instal·lacions fixes'!$E$43:$L$58,"emissions",'7.1_Resultats Illes Balears'!E$59:E105))/1000-SUM(F$60:F104))</f>
        <v>0</v>
      </c>
      <c r="G105" s="475">
        <f>IF(E105="",0,(DSUM('2_Vehicles i maquinària'!$E$22:$S$44,"emissions",'7.1_Resultats Illes Balears'!E$59:E105)+DSUM('2_Vehicles i maquinària'!$E$50:$K$70,"emissions",'7.1_Resultats Illes Balears'!E$59:E105)+DSUM('2_Vehicles i maquinària'!$E$82:$S$92,"emissions",'7.1_Resultats Illes Balears'!E$59:E105)+DSUM('2_Vehicles i maquinària'!$E$99:$S$109,"emissions",'7.1_Resultats Illes Balears'!E$59:E105))/1000-SUM(G$60:G104))</f>
        <v>0</v>
      </c>
      <c r="H105" s="475">
        <f>IF(E105="",0,(DSUM('3_Emissions fugitives'!$E$14:$O$36,"emissions",'7.1_Resultats Illes Balears'!E$59:E105)+DSUM('3_Emissions fugitives'!$E$48:$N$58,"emissions",'7.1_Resultats Illes Balears'!E$59:E105))/1000-SUM(H$60:H104))</f>
        <v>0</v>
      </c>
      <c r="I105" s="636">
        <f>IF(E105="",0,DSUM('4_Emissions de procés'!$E$12:$M$27,"emissions",'7.1_Resultats Illes Balears'!E$59:E105)/1000-SUM(I$60:I104))</f>
        <v>0</v>
      </c>
      <c r="J105" s="636"/>
      <c r="K105" s="635">
        <f t="shared" si="0"/>
        <v>0</v>
      </c>
      <c r="L105" s="635"/>
      <c r="M105" s="635"/>
      <c r="N105" s="475">
        <f>IF(E105="",0,DSUM('5.1_Abast 2 Illes Balears'!$E$17:$J$39,"emissions",'7.1_Resultats Illes Balears'!E$59:E105)/1000-SUM(N$60:N104))</f>
        <v>0</v>
      </c>
      <c r="O105" s="475">
        <f>IF(E105="",0,DSUM('5.1_Abast 2 Illes Balears'!$E$47:$K$67,"emissions",'7.1_Resultats Illes Balears'!E$59:E105)/1000-SUM(O$60:O104))</f>
        <v>0</v>
      </c>
      <c r="P105" s="475">
        <f>IF(E105="",0,DSUM('5.1_Abast 2 Illes Balears'!$E$75:$J$95,"emissions",'7.1_Resultats Illes Balears'!E$59:E105)/1000-SUM(P$60:P104))</f>
        <v>0</v>
      </c>
      <c r="Q105" s="636">
        <f t="shared" si="1"/>
        <v>0</v>
      </c>
      <c r="R105" s="635"/>
      <c r="S105" s="635">
        <f t="shared" si="2"/>
        <v>0</v>
      </c>
      <c r="T105" s="635"/>
      <c r="U105" s="635"/>
      <c r="V105" s="63"/>
      <c r="W105" s="63"/>
    </row>
    <row r="106" spans="1:23" x14ac:dyDescent="0.3">
      <c r="A106" s="169"/>
      <c r="B106" s="167"/>
      <c r="C106" s="63"/>
      <c r="D106" s="63"/>
      <c r="E106" s="168" t="str">
        <f>IF(Dades!E775="","",Dades!E775)</f>
        <v/>
      </c>
      <c r="F106" s="475">
        <f>IF(E106="",0,(DSUM('1_Instal·lacions fixes'!$E$14:$R$36,"emissions",'7.1_Resultats Illes Balears'!E$59:E106)+DSUM('1_Instal·lacions fixes'!$E$43:$L$58,"emissions",'7.1_Resultats Illes Balears'!E$59:E106))/1000-SUM(F$60:F105))</f>
        <v>0</v>
      </c>
      <c r="G106" s="475">
        <f>IF(E106="",0,(DSUM('2_Vehicles i maquinària'!$E$22:$S$44,"emissions",'7.1_Resultats Illes Balears'!E$59:E106)+DSUM('2_Vehicles i maquinària'!$E$50:$K$70,"emissions",'7.1_Resultats Illes Balears'!E$59:E106)+DSUM('2_Vehicles i maquinària'!$E$82:$S$92,"emissions",'7.1_Resultats Illes Balears'!E$59:E106)+DSUM('2_Vehicles i maquinària'!$E$99:$S$109,"emissions",'7.1_Resultats Illes Balears'!E$59:E106))/1000-SUM(G$60:G105))</f>
        <v>0</v>
      </c>
      <c r="H106" s="475">
        <f>IF(E106="",0,(DSUM('3_Emissions fugitives'!$E$14:$O$36,"emissions",'7.1_Resultats Illes Balears'!E$59:E106)+DSUM('3_Emissions fugitives'!$E$48:$N$58,"emissions",'7.1_Resultats Illes Balears'!E$59:E106))/1000-SUM(H$60:H105))</f>
        <v>0</v>
      </c>
      <c r="I106" s="636">
        <f>IF(E106="",0,DSUM('4_Emissions de procés'!$E$12:$M$27,"emissions",'7.1_Resultats Illes Balears'!E$59:E106)/1000-SUM(I$60:I105))</f>
        <v>0</v>
      </c>
      <c r="J106" s="636"/>
      <c r="K106" s="635">
        <f t="shared" si="0"/>
        <v>0</v>
      </c>
      <c r="L106" s="635"/>
      <c r="M106" s="635"/>
      <c r="N106" s="475">
        <f>IF(E106="",0,DSUM('5.1_Abast 2 Illes Balears'!$E$17:$J$39,"emissions",'7.1_Resultats Illes Balears'!E$59:E106)/1000-SUM(N$60:N105))</f>
        <v>0</v>
      </c>
      <c r="O106" s="475">
        <f>IF(E106="",0,DSUM('5.1_Abast 2 Illes Balears'!$E$47:$K$67,"emissions",'7.1_Resultats Illes Balears'!E$59:E106)/1000-SUM(O$60:O105))</f>
        <v>0</v>
      </c>
      <c r="P106" s="475">
        <f>IF(E106="",0,DSUM('5.1_Abast 2 Illes Balears'!$E$75:$J$95,"emissions",'7.1_Resultats Illes Balears'!E$59:E106)/1000-SUM(P$60:P105))</f>
        <v>0</v>
      </c>
      <c r="Q106" s="636">
        <f t="shared" si="1"/>
        <v>0</v>
      </c>
      <c r="R106" s="635"/>
      <c r="S106" s="635">
        <f t="shared" si="2"/>
        <v>0</v>
      </c>
      <c r="T106" s="635"/>
      <c r="U106" s="635"/>
      <c r="V106" s="63"/>
      <c r="W106" s="63"/>
    </row>
    <row r="107" spans="1:23" x14ac:dyDescent="0.3">
      <c r="A107" s="169"/>
      <c r="B107" s="167"/>
      <c r="C107" s="63"/>
      <c r="D107" s="63"/>
      <c r="E107" s="168" t="str">
        <f>IF(Dades!E776="","",Dades!E776)</f>
        <v/>
      </c>
      <c r="F107" s="475">
        <f>IF(E107="",0,(DSUM('1_Instal·lacions fixes'!$E$14:$R$36,"emissions",'7.1_Resultats Illes Balears'!E$59:E107)+DSUM('1_Instal·lacions fixes'!$E$43:$L$58,"emissions",'7.1_Resultats Illes Balears'!E$59:E107))/1000-SUM(F$60:F106))</f>
        <v>0</v>
      </c>
      <c r="G107" s="475">
        <f>IF(E107="",0,(DSUM('2_Vehicles i maquinària'!$E$22:$S$44,"emissions",'7.1_Resultats Illes Balears'!E$59:E107)+DSUM('2_Vehicles i maquinària'!$E$50:$K$70,"emissions",'7.1_Resultats Illes Balears'!E$59:E107)+DSUM('2_Vehicles i maquinària'!$E$82:$S$92,"emissions",'7.1_Resultats Illes Balears'!E$59:E107)+DSUM('2_Vehicles i maquinària'!$E$99:$S$109,"emissions",'7.1_Resultats Illes Balears'!E$59:E107))/1000-SUM(G$60:G106))</f>
        <v>0</v>
      </c>
      <c r="H107" s="475">
        <f>IF(E107="",0,(DSUM('3_Emissions fugitives'!$E$14:$O$36,"emissions",'7.1_Resultats Illes Balears'!E$59:E107)+DSUM('3_Emissions fugitives'!$E$48:$N$58,"emissions",'7.1_Resultats Illes Balears'!E$59:E107))/1000-SUM(H$60:H106))</f>
        <v>0</v>
      </c>
      <c r="I107" s="636">
        <f>IF(E107="",0,DSUM('4_Emissions de procés'!$E$12:$M$27,"emissions",'7.1_Resultats Illes Balears'!E$59:E107)/1000-SUM(I$60:I106))</f>
        <v>0</v>
      </c>
      <c r="J107" s="636"/>
      <c r="K107" s="635">
        <f t="shared" si="0"/>
        <v>0</v>
      </c>
      <c r="L107" s="635"/>
      <c r="M107" s="635"/>
      <c r="N107" s="475">
        <f>IF(E107="",0,DSUM('5.1_Abast 2 Illes Balears'!$E$17:$J$39,"emissions",'7.1_Resultats Illes Balears'!E$59:E107)/1000-SUM(N$60:N106))</f>
        <v>0</v>
      </c>
      <c r="O107" s="475">
        <f>IF(E107="",0,DSUM('5.1_Abast 2 Illes Balears'!$E$47:$K$67,"emissions",'7.1_Resultats Illes Balears'!E$59:E107)/1000-SUM(O$60:O106))</f>
        <v>0</v>
      </c>
      <c r="P107" s="475">
        <f>IF(E107="",0,DSUM('5.1_Abast 2 Illes Balears'!$E$75:$J$95,"emissions",'7.1_Resultats Illes Balears'!E$59:E107)/1000-SUM(P$60:P106))</f>
        <v>0</v>
      </c>
      <c r="Q107" s="636">
        <f t="shared" si="1"/>
        <v>0</v>
      </c>
      <c r="R107" s="635"/>
      <c r="S107" s="635">
        <f t="shared" si="2"/>
        <v>0</v>
      </c>
      <c r="T107" s="635"/>
      <c r="U107" s="635"/>
      <c r="V107" s="63"/>
      <c r="W107" s="63"/>
    </row>
    <row r="108" spans="1:23" ht="16.5" customHeight="1" x14ac:dyDescent="0.3">
      <c r="A108" s="169"/>
      <c r="B108" s="167"/>
      <c r="C108" s="63"/>
      <c r="D108" s="63"/>
      <c r="E108" s="168" t="str">
        <f>IF(Dades!E777="","",Dades!E777)</f>
        <v/>
      </c>
      <c r="F108" s="475">
        <f>IF(E108="",0,(DSUM('1_Instal·lacions fixes'!$E$14:$R$36,"emissions",'7.1_Resultats Illes Balears'!E$59:E108)+DSUM('1_Instal·lacions fixes'!$E$43:$L$58,"emissions",'7.1_Resultats Illes Balears'!E$59:E108))/1000-SUM(F$60:F107))</f>
        <v>0</v>
      </c>
      <c r="G108" s="475">
        <f>IF(E108="",0,(DSUM('2_Vehicles i maquinària'!$E$22:$S$44,"emissions",'7.1_Resultats Illes Balears'!E$59:E108)+DSUM('2_Vehicles i maquinària'!$E$50:$K$70,"emissions",'7.1_Resultats Illes Balears'!E$59:E108)+DSUM('2_Vehicles i maquinària'!$E$82:$S$92,"emissions",'7.1_Resultats Illes Balears'!E$59:E108)+DSUM('2_Vehicles i maquinària'!$E$99:$S$109,"emissions",'7.1_Resultats Illes Balears'!E$59:E108))/1000-SUM(G$60:G107))</f>
        <v>0</v>
      </c>
      <c r="H108" s="475">
        <f>IF(E108="",0,(DSUM('3_Emissions fugitives'!$E$14:$O$36,"emissions",'7.1_Resultats Illes Balears'!E$59:E108)+DSUM('3_Emissions fugitives'!$E$48:$N$58,"emissions",'7.1_Resultats Illes Balears'!E$59:E108))/1000-SUM(H$60:H107))</f>
        <v>0</v>
      </c>
      <c r="I108" s="636">
        <f>IF(E108="",0,DSUM('4_Emissions de procés'!$E$12:$M$27,"emissions",'7.1_Resultats Illes Balears'!E$59:E108)/1000-SUM(I$60:I107))</f>
        <v>0</v>
      </c>
      <c r="J108" s="636"/>
      <c r="K108" s="635">
        <f t="shared" si="0"/>
        <v>0</v>
      </c>
      <c r="L108" s="635"/>
      <c r="M108" s="635"/>
      <c r="N108" s="475">
        <f>IF(E108="",0,DSUM('5.1_Abast 2 Illes Balears'!$E$17:$J$39,"emissions",'7.1_Resultats Illes Balears'!E$59:E108)/1000-SUM(N$60:N107))</f>
        <v>0</v>
      </c>
      <c r="O108" s="475">
        <f>IF(E108="",0,DSUM('5.1_Abast 2 Illes Balears'!$E$47:$K$67,"emissions",'7.1_Resultats Illes Balears'!E$59:E108)/1000-SUM(O$60:O107))</f>
        <v>0</v>
      </c>
      <c r="P108" s="475">
        <f>IF(E108="",0,DSUM('5.1_Abast 2 Illes Balears'!$E$75:$J$95,"emissions",'7.1_Resultats Illes Balears'!E$59:E108)/1000-SUM(P$60:P107))</f>
        <v>0</v>
      </c>
      <c r="Q108" s="636">
        <f t="shared" si="1"/>
        <v>0</v>
      </c>
      <c r="R108" s="635"/>
      <c r="S108" s="635">
        <f t="shared" si="2"/>
        <v>0</v>
      </c>
      <c r="T108" s="635"/>
      <c r="U108" s="635"/>
      <c r="V108" s="63"/>
      <c r="W108" s="63"/>
    </row>
    <row r="109" spans="1:23" ht="16.5" customHeight="1" x14ac:dyDescent="0.3">
      <c r="A109" s="169"/>
      <c r="B109" s="167"/>
      <c r="C109" s="63"/>
      <c r="D109" s="63"/>
      <c r="E109" s="168" t="str">
        <f>IF(Dades!E778="","",Dades!E778)</f>
        <v/>
      </c>
      <c r="F109" s="475">
        <f>IF(E109="",0,(DSUM('1_Instal·lacions fixes'!$E$14:$R$36,"emissions",'7.1_Resultats Illes Balears'!E$59:E109)+DSUM('1_Instal·lacions fixes'!$E$43:$L$58,"emissions",'7.1_Resultats Illes Balears'!E$59:E109))/1000-SUM(F$60:F108))</f>
        <v>0</v>
      </c>
      <c r="G109" s="475">
        <f>IF(E109="",0,(DSUM('2_Vehicles i maquinària'!$E$22:$S$44,"emissions",'7.1_Resultats Illes Balears'!E$59:E109)+DSUM('2_Vehicles i maquinària'!$E$50:$K$70,"emissions",'7.1_Resultats Illes Balears'!E$59:E109)+DSUM('2_Vehicles i maquinària'!$E$82:$S$92,"emissions",'7.1_Resultats Illes Balears'!E$59:E109)+DSUM('2_Vehicles i maquinària'!$E$99:$S$109,"emissions",'7.1_Resultats Illes Balears'!E$59:E109))/1000-SUM(G$60:G108))</f>
        <v>0</v>
      </c>
      <c r="H109" s="475">
        <f>IF(E109="",0,(DSUM('3_Emissions fugitives'!$E$14:$O$36,"emissions",'7.1_Resultats Illes Balears'!E$59:E109)+DSUM('3_Emissions fugitives'!$E$48:$N$58,"emissions",'7.1_Resultats Illes Balears'!E$59:E109))/1000-SUM(H$60:H108))</f>
        <v>0</v>
      </c>
      <c r="I109" s="636">
        <f>IF(E109="",0,DSUM('4_Emissions de procés'!$E$12:$M$27,"emissions",'7.1_Resultats Illes Balears'!E$59:E109)/1000-SUM(I$60:I108))</f>
        <v>0</v>
      </c>
      <c r="J109" s="636"/>
      <c r="K109" s="635">
        <f t="shared" si="0"/>
        <v>0</v>
      </c>
      <c r="L109" s="635"/>
      <c r="M109" s="635"/>
      <c r="N109" s="475">
        <f>IF(E109="",0,DSUM('5.1_Abast 2 Illes Balears'!$E$17:$J$39,"emissions",'7.1_Resultats Illes Balears'!E$59:E109)/1000-SUM(N$60:N108))</f>
        <v>0</v>
      </c>
      <c r="O109" s="475">
        <f>IF(E109="",0,DSUM('5.1_Abast 2 Illes Balears'!$E$47:$K$67,"emissions",'7.1_Resultats Illes Balears'!E$59:E109)/1000-SUM(O$60:O108))</f>
        <v>0</v>
      </c>
      <c r="P109" s="475">
        <f>IF(E109="",0,DSUM('5.1_Abast 2 Illes Balears'!$E$75:$J$95,"emissions",'7.1_Resultats Illes Balears'!E$59:E109)/1000-SUM(P$60:P108))</f>
        <v>0</v>
      </c>
      <c r="Q109" s="636">
        <f t="shared" si="1"/>
        <v>0</v>
      </c>
      <c r="R109" s="635"/>
      <c r="S109" s="635">
        <f t="shared" si="2"/>
        <v>0</v>
      </c>
      <c r="T109" s="635"/>
      <c r="U109" s="635"/>
      <c r="V109" s="63"/>
      <c r="W109" s="63"/>
    </row>
    <row r="110" spans="1:23" ht="16.5" customHeight="1" x14ac:dyDescent="0.3">
      <c r="A110" s="169"/>
      <c r="B110" s="167"/>
      <c r="C110" s="63"/>
      <c r="D110" s="63"/>
      <c r="E110" s="168" t="str">
        <f>IF(Dades!E779="","",Dades!E779)</f>
        <v/>
      </c>
      <c r="F110" s="475">
        <f>IF(E110="",0,(DSUM('1_Instal·lacions fixes'!$E$14:$R$36,"emissions",'7.1_Resultats Illes Balears'!E$59:E110)+DSUM('1_Instal·lacions fixes'!$E$43:$L$58,"emissions",'7.1_Resultats Illes Balears'!E$59:E110))/1000-SUM(F$60:F109))</f>
        <v>0</v>
      </c>
      <c r="G110" s="475">
        <f>IF(E110="",0,(DSUM('2_Vehicles i maquinària'!$E$22:$S$44,"emissions",'7.1_Resultats Illes Balears'!E$59:E110)+DSUM('2_Vehicles i maquinària'!$E$50:$K$70,"emissions",'7.1_Resultats Illes Balears'!E$59:E110)+DSUM('2_Vehicles i maquinària'!$E$82:$S$92,"emissions",'7.1_Resultats Illes Balears'!E$59:E110)+DSUM('2_Vehicles i maquinària'!$E$99:$S$109,"emissions",'7.1_Resultats Illes Balears'!E$59:E110))/1000-SUM(G$60:G109))</f>
        <v>0</v>
      </c>
      <c r="H110" s="475">
        <f>IF(E110="",0,(DSUM('3_Emissions fugitives'!$E$14:$O$36,"emissions",'7.1_Resultats Illes Balears'!E$59:E110)+DSUM('3_Emissions fugitives'!$E$48:$N$58,"emissions",'7.1_Resultats Illes Balears'!E$59:E110))/1000-SUM(H$60:H109))</f>
        <v>0</v>
      </c>
      <c r="I110" s="636">
        <f>IF(E110="",0,DSUM('4_Emissions de procés'!$E$12:$M$27,"emissions",'7.1_Resultats Illes Balears'!E$59:E110)/1000-SUM(I$60:I109))</f>
        <v>0</v>
      </c>
      <c r="J110" s="636"/>
      <c r="K110" s="635">
        <f t="shared" si="0"/>
        <v>0</v>
      </c>
      <c r="L110" s="635"/>
      <c r="M110" s="635"/>
      <c r="N110" s="475">
        <f>IF(E110="",0,DSUM('5.1_Abast 2 Illes Balears'!$E$17:$J$39,"emissions",'7.1_Resultats Illes Balears'!E$59:E110)/1000-SUM(N$60:N109))</f>
        <v>0</v>
      </c>
      <c r="O110" s="475">
        <f>IF(E110="",0,DSUM('5.1_Abast 2 Illes Balears'!$E$47:$K$67,"emissions",'7.1_Resultats Illes Balears'!E$59:E110)/1000-SUM(O$60:O109))</f>
        <v>0</v>
      </c>
      <c r="P110" s="475">
        <f>IF(E110="",0,DSUM('5.1_Abast 2 Illes Balears'!$E$75:$J$95,"emissions",'7.1_Resultats Illes Balears'!E$59:E110)/1000-SUM(P$60:P109))</f>
        <v>0</v>
      </c>
      <c r="Q110" s="636">
        <f t="shared" si="1"/>
        <v>0</v>
      </c>
      <c r="R110" s="635"/>
      <c r="S110" s="635">
        <f t="shared" si="2"/>
        <v>0</v>
      </c>
      <c r="T110" s="635"/>
      <c r="U110" s="635"/>
      <c r="V110" s="63"/>
      <c r="W110" s="63"/>
    </row>
    <row r="111" spans="1:23" ht="16.5" customHeight="1" x14ac:dyDescent="0.3">
      <c r="A111" s="169"/>
      <c r="B111" s="167"/>
      <c r="C111" s="63"/>
      <c r="D111" s="63"/>
      <c r="E111" s="168" t="str">
        <f>IF(Dades!E780="","",Dades!E780)</f>
        <v/>
      </c>
      <c r="F111" s="475">
        <f>IF(E111="",0,(DSUM('1_Instal·lacions fixes'!$E$14:$R$36,"emissions",'7.1_Resultats Illes Balears'!E$59:E111)+DSUM('1_Instal·lacions fixes'!$E$43:$L$58,"emissions",'7.1_Resultats Illes Balears'!E$59:E111))/1000-SUM(F$60:F110))</f>
        <v>0</v>
      </c>
      <c r="G111" s="475">
        <f>IF(E111="",0,(DSUM('2_Vehicles i maquinària'!$E$22:$S$44,"emissions",'7.1_Resultats Illes Balears'!E$59:E111)+DSUM('2_Vehicles i maquinària'!$E$50:$K$70,"emissions",'7.1_Resultats Illes Balears'!E$59:E111)+DSUM('2_Vehicles i maquinària'!$E$82:$S$92,"emissions",'7.1_Resultats Illes Balears'!E$59:E111)+DSUM('2_Vehicles i maquinària'!$E$99:$S$109,"emissions",'7.1_Resultats Illes Balears'!E$59:E111))/1000-SUM(G$60:G110))</f>
        <v>0</v>
      </c>
      <c r="H111" s="475">
        <f>IF(E111="",0,(DSUM('3_Emissions fugitives'!$E$14:$O$36,"emissions",'7.1_Resultats Illes Balears'!E$59:E111)+DSUM('3_Emissions fugitives'!$E$48:$N$58,"emissions",'7.1_Resultats Illes Balears'!E$59:E111))/1000-SUM(H$60:H110))</f>
        <v>0</v>
      </c>
      <c r="I111" s="636">
        <f>IF(E111="",0,DSUM('4_Emissions de procés'!$E$12:$M$27,"emissions",'7.1_Resultats Illes Balears'!E$59:E111)/1000-SUM(I$60:I110))</f>
        <v>0</v>
      </c>
      <c r="J111" s="636"/>
      <c r="K111" s="635">
        <f t="shared" si="0"/>
        <v>0</v>
      </c>
      <c r="L111" s="635"/>
      <c r="M111" s="635"/>
      <c r="N111" s="475">
        <f>IF(E111="",0,DSUM('5.1_Abast 2 Illes Balears'!$E$17:$J$39,"emissions",'7.1_Resultats Illes Balears'!E$59:E111)/1000-SUM(N$60:N110))</f>
        <v>0</v>
      </c>
      <c r="O111" s="475">
        <f>IF(E111="",0,DSUM('5.1_Abast 2 Illes Balears'!$E$47:$K$67,"emissions",'7.1_Resultats Illes Balears'!E$59:E111)/1000-SUM(O$60:O110))</f>
        <v>0</v>
      </c>
      <c r="P111" s="475">
        <f>IF(E111="",0,DSUM('5.1_Abast 2 Illes Balears'!$E$75:$J$95,"emissions",'7.1_Resultats Illes Balears'!E$59:E111)/1000-SUM(P$60:P110))</f>
        <v>0</v>
      </c>
      <c r="Q111" s="636">
        <f t="shared" si="1"/>
        <v>0</v>
      </c>
      <c r="R111" s="635"/>
      <c r="S111" s="635">
        <f t="shared" si="2"/>
        <v>0</v>
      </c>
      <c r="T111" s="635"/>
      <c r="U111" s="635"/>
      <c r="V111" s="63"/>
      <c r="W111" s="63"/>
    </row>
    <row r="112" spans="1:23" ht="16.5" customHeight="1" x14ac:dyDescent="0.3">
      <c r="A112" s="169"/>
      <c r="B112" s="167"/>
      <c r="C112" s="63"/>
      <c r="D112" s="63"/>
      <c r="E112" s="168" t="str">
        <f>IF(Dades!E781="","",Dades!E781)</f>
        <v/>
      </c>
      <c r="F112" s="475">
        <f>IF(E112="",0,(DSUM('1_Instal·lacions fixes'!$E$14:$R$36,"emissions",'7.1_Resultats Illes Balears'!E$59:E112)+DSUM('1_Instal·lacions fixes'!$E$43:$L$58,"emissions",'7.1_Resultats Illes Balears'!E$59:E112))/1000-SUM(F$60:F111))</f>
        <v>0</v>
      </c>
      <c r="G112" s="475">
        <f>IF(E112="",0,(DSUM('2_Vehicles i maquinària'!$E$22:$S$44,"emissions",'7.1_Resultats Illes Balears'!E$59:E112)+DSUM('2_Vehicles i maquinària'!$E$50:$K$70,"emissions",'7.1_Resultats Illes Balears'!E$59:E112)+DSUM('2_Vehicles i maquinària'!$E$82:$S$92,"emissions",'7.1_Resultats Illes Balears'!E$59:E112)+DSUM('2_Vehicles i maquinària'!$E$99:$S$109,"emissions",'7.1_Resultats Illes Balears'!E$59:E112))/1000-SUM(G$60:G111))</f>
        <v>0</v>
      </c>
      <c r="H112" s="475">
        <f>IF(E112="",0,(DSUM('3_Emissions fugitives'!$E$14:$O$36,"emissions",'7.1_Resultats Illes Balears'!E$59:E112)+DSUM('3_Emissions fugitives'!$E$48:$N$58,"emissions",'7.1_Resultats Illes Balears'!E$59:E112))/1000-SUM(H$60:H111))</f>
        <v>0</v>
      </c>
      <c r="I112" s="636">
        <f>IF(E112="",0,DSUM('4_Emissions de procés'!$E$12:$M$27,"emissions",'7.1_Resultats Illes Balears'!E$59:E112)/1000-SUM(I$60:I111))</f>
        <v>0</v>
      </c>
      <c r="J112" s="636"/>
      <c r="K112" s="635">
        <f t="shared" si="0"/>
        <v>0</v>
      </c>
      <c r="L112" s="635"/>
      <c r="M112" s="635"/>
      <c r="N112" s="475">
        <f>IF(E112="",0,DSUM('5.1_Abast 2 Illes Balears'!$E$17:$J$39,"emissions",'7.1_Resultats Illes Balears'!E$59:E112)/1000-SUM(N$60:N111))</f>
        <v>0</v>
      </c>
      <c r="O112" s="475">
        <f>IF(E112="",0,DSUM('5.1_Abast 2 Illes Balears'!$E$47:$K$67,"emissions",'7.1_Resultats Illes Balears'!E$59:E112)/1000-SUM(O$60:O111))</f>
        <v>0</v>
      </c>
      <c r="P112" s="475">
        <f>IF(E112="",0,DSUM('5.1_Abast 2 Illes Balears'!$E$75:$J$95,"emissions",'7.1_Resultats Illes Balears'!E$59:E112)/1000-SUM(P$60:P111))</f>
        <v>0</v>
      </c>
      <c r="Q112" s="636">
        <f t="shared" si="1"/>
        <v>0</v>
      </c>
      <c r="R112" s="635"/>
      <c r="S112" s="635">
        <f t="shared" si="2"/>
        <v>0</v>
      </c>
      <c r="T112" s="635"/>
      <c r="U112" s="635"/>
      <c r="V112" s="63"/>
      <c r="W112" s="63"/>
    </row>
    <row r="113" spans="1:23" x14ac:dyDescent="0.3">
      <c r="A113" s="169"/>
      <c r="B113" s="167"/>
      <c r="C113" s="63"/>
      <c r="D113" s="63"/>
      <c r="E113" s="168" t="str">
        <f>IF(Dades!E782="","",Dades!E782)</f>
        <v/>
      </c>
      <c r="F113" s="475">
        <f>IF(E113="",0,(DSUM('1_Instal·lacions fixes'!$E$14:$R$36,"emissions",'7.1_Resultats Illes Balears'!E$59:E113)+DSUM('1_Instal·lacions fixes'!$E$43:$L$58,"emissions",'7.1_Resultats Illes Balears'!E$59:E113))/1000-SUM(F$60:F112))</f>
        <v>0</v>
      </c>
      <c r="G113" s="475">
        <f>IF(E113="",0,(DSUM('2_Vehicles i maquinària'!$E$22:$S$44,"emissions",'7.1_Resultats Illes Balears'!E$59:E113)+DSUM('2_Vehicles i maquinària'!$E$50:$K$70,"emissions",'7.1_Resultats Illes Balears'!E$59:E113)+DSUM('2_Vehicles i maquinària'!$E$82:$S$92,"emissions",'7.1_Resultats Illes Balears'!E$59:E113)+DSUM('2_Vehicles i maquinària'!$E$99:$S$109,"emissions",'7.1_Resultats Illes Balears'!E$59:E113))/1000-SUM(G$60:G112))</f>
        <v>0</v>
      </c>
      <c r="H113" s="475">
        <f>IF(E113="",0,(DSUM('3_Emissions fugitives'!$E$14:$O$36,"emissions",'7.1_Resultats Illes Balears'!E$59:E113)+DSUM('3_Emissions fugitives'!$E$48:$N$58,"emissions",'7.1_Resultats Illes Balears'!E$59:E113))/1000-SUM(H$60:H112))</f>
        <v>0</v>
      </c>
      <c r="I113" s="636">
        <f>IF(E113="",0,DSUM('4_Emissions de procés'!$E$12:$M$27,"emissions",'7.1_Resultats Illes Balears'!E$59:E113)/1000-SUM(I$60:I112))</f>
        <v>0</v>
      </c>
      <c r="J113" s="636"/>
      <c r="K113" s="635">
        <f t="shared" si="0"/>
        <v>0</v>
      </c>
      <c r="L113" s="635"/>
      <c r="M113" s="635"/>
      <c r="N113" s="475">
        <f>IF(E113="",0,DSUM('5.1_Abast 2 Illes Balears'!$E$17:$J$39,"emissions",'7.1_Resultats Illes Balears'!E$59:E113)/1000-SUM(N$60:N112))</f>
        <v>0</v>
      </c>
      <c r="O113" s="475">
        <f>IF(E113="",0,DSUM('5.1_Abast 2 Illes Balears'!$E$47:$K$67,"emissions",'7.1_Resultats Illes Balears'!E$59:E113)/1000-SUM(O$60:O112))</f>
        <v>0</v>
      </c>
      <c r="P113" s="475">
        <f>IF(E113="",0,DSUM('5.1_Abast 2 Illes Balears'!$E$75:$J$95,"emissions",'7.1_Resultats Illes Balears'!E$59:E113)/1000-SUM(P$60:P112))</f>
        <v>0</v>
      </c>
      <c r="Q113" s="636">
        <f t="shared" si="1"/>
        <v>0</v>
      </c>
      <c r="R113" s="635"/>
      <c r="S113" s="635">
        <f t="shared" si="2"/>
        <v>0</v>
      </c>
      <c r="T113" s="635"/>
      <c r="U113" s="635"/>
      <c r="V113" s="63"/>
      <c r="W113" s="63"/>
    </row>
    <row r="114" spans="1:23" ht="16.5" customHeight="1" x14ac:dyDescent="0.3">
      <c r="A114" s="169"/>
      <c r="B114" s="167"/>
      <c r="C114" s="63"/>
      <c r="D114" s="63"/>
      <c r="E114" s="168" t="str">
        <f>IF(Dades!E783="","",Dades!E783)</f>
        <v/>
      </c>
      <c r="F114" s="475">
        <f>IF(E114="",0,(DSUM('1_Instal·lacions fixes'!$E$14:$R$36,"emissions",'7.1_Resultats Illes Balears'!E$59:E114)+DSUM('1_Instal·lacions fixes'!$E$43:$L$58,"emissions",'7.1_Resultats Illes Balears'!E$59:E114))/1000-SUM(F$60:F113))</f>
        <v>0</v>
      </c>
      <c r="G114" s="475">
        <f>IF(E114="",0,(DSUM('2_Vehicles i maquinària'!$E$22:$S$44,"emissions",'7.1_Resultats Illes Balears'!E$59:E114)+DSUM('2_Vehicles i maquinària'!$E$50:$K$70,"emissions",'7.1_Resultats Illes Balears'!E$59:E114)+DSUM('2_Vehicles i maquinària'!$E$82:$S$92,"emissions",'7.1_Resultats Illes Balears'!E$59:E114)+DSUM('2_Vehicles i maquinària'!$E$99:$S$109,"emissions",'7.1_Resultats Illes Balears'!E$59:E114))/1000-SUM(G$60:G113))</f>
        <v>0</v>
      </c>
      <c r="H114" s="475">
        <f>IF(E114="",0,(DSUM('3_Emissions fugitives'!$E$14:$O$36,"emissions",'7.1_Resultats Illes Balears'!E$59:E114)+DSUM('3_Emissions fugitives'!$E$48:$N$58,"emissions",'7.1_Resultats Illes Balears'!E$59:E114))/1000-SUM(H$60:H113))</f>
        <v>0</v>
      </c>
      <c r="I114" s="636">
        <f>IF(E114="",0,DSUM('4_Emissions de procés'!$E$12:$M$27,"emissions",'7.1_Resultats Illes Balears'!E$59:E114)/1000-SUM(I$60:I113))</f>
        <v>0</v>
      </c>
      <c r="J114" s="636"/>
      <c r="K114" s="635">
        <f t="shared" si="0"/>
        <v>0</v>
      </c>
      <c r="L114" s="635"/>
      <c r="M114" s="635"/>
      <c r="N114" s="475">
        <f>IF(E114="",0,DSUM('5.1_Abast 2 Illes Balears'!$E$17:$J$39,"emissions",'7.1_Resultats Illes Balears'!E$59:E114)/1000-SUM(N$60:N113))</f>
        <v>0</v>
      </c>
      <c r="O114" s="475">
        <f>IF(E114="",0,DSUM('5.1_Abast 2 Illes Balears'!$E$47:$K$67,"emissions",'7.1_Resultats Illes Balears'!E$59:E114)/1000-SUM(O$60:O113))</f>
        <v>0</v>
      </c>
      <c r="P114" s="475">
        <f>IF(E114="",0,DSUM('5.1_Abast 2 Illes Balears'!$E$75:$J$95,"emissions",'7.1_Resultats Illes Balears'!E$59:E114)/1000-SUM(P$60:P113))</f>
        <v>0</v>
      </c>
      <c r="Q114" s="636">
        <f t="shared" si="1"/>
        <v>0</v>
      </c>
      <c r="R114" s="635"/>
      <c r="S114" s="635">
        <f t="shared" si="2"/>
        <v>0</v>
      </c>
      <c r="T114" s="635"/>
      <c r="U114" s="635"/>
      <c r="V114" s="63"/>
      <c r="W114" s="63"/>
    </row>
    <row r="115" spans="1:23" x14ac:dyDescent="0.3">
      <c r="A115" s="169"/>
      <c r="B115" s="167"/>
      <c r="C115" s="63"/>
      <c r="D115" s="63"/>
      <c r="E115" s="168" t="str">
        <f>IF(Dades!E784="","",Dades!E784)</f>
        <v/>
      </c>
      <c r="F115" s="475">
        <f>IF(E115="",0,(DSUM('1_Instal·lacions fixes'!$E$14:$R$36,"emissions",'7.1_Resultats Illes Balears'!E$59:E115)+DSUM('1_Instal·lacions fixes'!$E$43:$L$58,"emissions",'7.1_Resultats Illes Balears'!E$59:E115))/1000-SUM(F$60:F114))</f>
        <v>0</v>
      </c>
      <c r="G115" s="475">
        <f>IF(E115="",0,(DSUM('2_Vehicles i maquinària'!$E$22:$S$44,"emissions",'7.1_Resultats Illes Balears'!E$59:E115)+DSUM('2_Vehicles i maquinària'!$E$50:$K$70,"emissions",'7.1_Resultats Illes Balears'!E$59:E115)+DSUM('2_Vehicles i maquinària'!$E$82:$S$92,"emissions",'7.1_Resultats Illes Balears'!E$59:E115)+DSUM('2_Vehicles i maquinària'!$E$99:$S$109,"emissions",'7.1_Resultats Illes Balears'!E$59:E115))/1000-SUM(G$60:G114))</f>
        <v>0</v>
      </c>
      <c r="H115" s="475">
        <f>IF(E115="",0,(DSUM('3_Emissions fugitives'!$E$14:$O$36,"emissions",'7.1_Resultats Illes Balears'!E$59:E115)+DSUM('3_Emissions fugitives'!$E$48:$N$58,"emissions",'7.1_Resultats Illes Balears'!E$59:E115))/1000-SUM(H$60:H114))</f>
        <v>0</v>
      </c>
      <c r="I115" s="636">
        <f>IF(E115="",0,DSUM('4_Emissions de procés'!$E$12:$M$27,"emissions",'7.1_Resultats Illes Balears'!E$59:E115)/1000-SUM(I$60:I114))</f>
        <v>0</v>
      </c>
      <c r="J115" s="636"/>
      <c r="K115" s="635">
        <f t="shared" si="0"/>
        <v>0</v>
      </c>
      <c r="L115" s="635"/>
      <c r="M115" s="635"/>
      <c r="N115" s="475">
        <f>IF(E115="",0,DSUM('5.1_Abast 2 Illes Balears'!$E$17:$J$39,"emissions",'7.1_Resultats Illes Balears'!E$59:E115)/1000-SUM(N$60:N114))</f>
        <v>0</v>
      </c>
      <c r="O115" s="475">
        <f>IF(E115="",0,DSUM('5.1_Abast 2 Illes Balears'!$E$47:$K$67,"emissions",'7.1_Resultats Illes Balears'!E$59:E115)/1000-SUM(O$60:O114))</f>
        <v>0</v>
      </c>
      <c r="P115" s="475">
        <f>IF(E115="",0,DSUM('5.1_Abast 2 Illes Balears'!$E$75:$J$95,"emissions",'7.1_Resultats Illes Balears'!E$59:E115)/1000-SUM(P$60:P114))</f>
        <v>0</v>
      </c>
      <c r="Q115" s="636">
        <f t="shared" si="1"/>
        <v>0</v>
      </c>
      <c r="R115" s="635"/>
      <c r="S115" s="635">
        <f t="shared" si="2"/>
        <v>0</v>
      </c>
      <c r="T115" s="635"/>
      <c r="U115" s="635"/>
      <c r="V115" s="63"/>
      <c r="W115" s="63"/>
    </row>
    <row r="116" spans="1:23" x14ac:dyDescent="0.3">
      <c r="A116" s="169"/>
      <c r="B116" s="167"/>
      <c r="C116" s="63"/>
      <c r="D116" s="63"/>
      <c r="E116" s="168" t="str">
        <f>IF(Dades!E785="","",Dades!E785)</f>
        <v/>
      </c>
      <c r="F116" s="475">
        <f>IF(E116="",0,(DSUM('1_Instal·lacions fixes'!$E$14:$R$36,"emissions",'7.1_Resultats Illes Balears'!E$59:E116)+DSUM('1_Instal·lacions fixes'!$E$43:$L$58,"emissions",'7.1_Resultats Illes Balears'!E$59:E116))/1000-SUM(F$60:F115))</f>
        <v>0</v>
      </c>
      <c r="G116" s="475">
        <f>IF(E116="",0,(DSUM('2_Vehicles i maquinària'!$E$22:$S$44,"emissions",'7.1_Resultats Illes Balears'!E$59:E116)+DSUM('2_Vehicles i maquinària'!$E$50:$K$70,"emissions",'7.1_Resultats Illes Balears'!E$59:E116)+DSUM('2_Vehicles i maquinària'!$E$82:$S$92,"emissions",'7.1_Resultats Illes Balears'!E$59:E116)+DSUM('2_Vehicles i maquinària'!$E$99:$S$109,"emissions",'7.1_Resultats Illes Balears'!E$59:E116))/1000-SUM(G$60:G115))</f>
        <v>0</v>
      </c>
      <c r="H116" s="475">
        <f>IF(E116="",0,(DSUM('3_Emissions fugitives'!$E$14:$O$36,"emissions",'7.1_Resultats Illes Balears'!E$59:E116)+DSUM('3_Emissions fugitives'!$E$48:$N$58,"emissions",'7.1_Resultats Illes Balears'!E$59:E116))/1000-SUM(H$60:H115))</f>
        <v>0</v>
      </c>
      <c r="I116" s="636">
        <f>IF(E116="",0,DSUM('4_Emissions de procés'!$E$12:$M$27,"emissions",'7.1_Resultats Illes Balears'!E$59:E116)/1000-SUM(I$60:I115))</f>
        <v>0</v>
      </c>
      <c r="J116" s="636"/>
      <c r="K116" s="635">
        <f t="shared" si="0"/>
        <v>0</v>
      </c>
      <c r="L116" s="635"/>
      <c r="M116" s="635"/>
      <c r="N116" s="475">
        <f>IF(E116="",0,DSUM('5.1_Abast 2 Illes Balears'!$E$17:$J$39,"emissions",'7.1_Resultats Illes Balears'!E$59:E116)/1000-SUM(N$60:N115))</f>
        <v>0</v>
      </c>
      <c r="O116" s="475">
        <f>IF(E116="",0,DSUM('5.1_Abast 2 Illes Balears'!$E$47:$K$67,"emissions",'7.1_Resultats Illes Balears'!E$59:E116)/1000-SUM(O$60:O115))</f>
        <v>0</v>
      </c>
      <c r="P116" s="475">
        <f>IF(E116="",0,DSUM('5.1_Abast 2 Illes Balears'!$E$75:$J$95,"emissions",'7.1_Resultats Illes Balears'!E$59:E116)/1000-SUM(P$60:P115))</f>
        <v>0</v>
      </c>
      <c r="Q116" s="636">
        <f t="shared" si="1"/>
        <v>0</v>
      </c>
      <c r="R116" s="635"/>
      <c r="S116" s="635">
        <f t="shared" si="2"/>
        <v>0</v>
      </c>
      <c r="T116" s="635"/>
      <c r="U116" s="635"/>
      <c r="V116" s="63"/>
      <c r="W116" s="63"/>
    </row>
    <row r="117" spans="1:23" x14ac:dyDescent="0.3">
      <c r="A117" s="169"/>
      <c r="B117" s="167"/>
      <c r="C117" s="63"/>
      <c r="D117" s="63"/>
      <c r="E117" s="168" t="str">
        <f>IF(Dades!E786="","",Dades!E786)</f>
        <v/>
      </c>
      <c r="F117" s="475">
        <f>IF(E117="",0,(DSUM('1_Instal·lacions fixes'!$E$14:$R$36,"emissions",'7.1_Resultats Illes Balears'!E$59:E117)+DSUM('1_Instal·lacions fixes'!$E$43:$L$58,"emissions",'7.1_Resultats Illes Balears'!E$59:E117))/1000-SUM(F$60:F116))</f>
        <v>0</v>
      </c>
      <c r="G117" s="475">
        <f>IF(E117="",0,(DSUM('2_Vehicles i maquinària'!$E$22:$S$44,"emissions",'7.1_Resultats Illes Balears'!E$59:E117)+DSUM('2_Vehicles i maquinària'!$E$50:$K$70,"emissions",'7.1_Resultats Illes Balears'!E$59:E117)+DSUM('2_Vehicles i maquinària'!$E$82:$S$92,"emissions",'7.1_Resultats Illes Balears'!E$59:E117)+DSUM('2_Vehicles i maquinària'!$E$99:$S$109,"emissions",'7.1_Resultats Illes Balears'!E$59:E117))/1000-SUM(G$60:G116))</f>
        <v>0</v>
      </c>
      <c r="H117" s="475">
        <f>IF(E117="",0,(DSUM('3_Emissions fugitives'!$E$14:$O$36,"emissions",'7.1_Resultats Illes Balears'!E$59:E117)+DSUM('3_Emissions fugitives'!$E$48:$N$58,"emissions",'7.1_Resultats Illes Balears'!E$59:E117))/1000-SUM(H$60:H116))</f>
        <v>0</v>
      </c>
      <c r="I117" s="636">
        <f>IF(E117="",0,DSUM('4_Emissions de procés'!$E$12:$M$27,"emissions",'7.1_Resultats Illes Balears'!E$59:E117)/1000-SUM(I$60:I116))</f>
        <v>0</v>
      </c>
      <c r="J117" s="636"/>
      <c r="K117" s="635">
        <f t="shared" si="0"/>
        <v>0</v>
      </c>
      <c r="L117" s="635"/>
      <c r="M117" s="635"/>
      <c r="N117" s="475">
        <f>IF(E117="",0,DSUM('5.1_Abast 2 Illes Balears'!$E$17:$J$39,"emissions",'7.1_Resultats Illes Balears'!E$59:E117)/1000-SUM(N$60:N116))</f>
        <v>0</v>
      </c>
      <c r="O117" s="475">
        <f>IF(E117="",0,DSUM('5.1_Abast 2 Illes Balears'!$E$47:$K$67,"emissions",'7.1_Resultats Illes Balears'!E$59:E117)/1000-SUM(O$60:O116))</f>
        <v>0</v>
      </c>
      <c r="P117" s="475">
        <f>IF(E117="",0,DSUM('5.1_Abast 2 Illes Balears'!$E$75:$J$95,"emissions",'7.1_Resultats Illes Balears'!E$59:E117)/1000-SUM(P$60:P116))</f>
        <v>0</v>
      </c>
      <c r="Q117" s="636">
        <f t="shared" si="1"/>
        <v>0</v>
      </c>
      <c r="R117" s="635"/>
      <c r="S117" s="635">
        <f t="shared" si="2"/>
        <v>0</v>
      </c>
      <c r="T117" s="635"/>
      <c r="U117" s="635"/>
      <c r="V117" s="63"/>
      <c r="W117" s="63"/>
    </row>
    <row r="118" spans="1:23" x14ac:dyDescent="0.3">
      <c r="A118" s="169"/>
      <c r="B118" s="167"/>
      <c r="C118" s="63"/>
      <c r="D118" s="63"/>
      <c r="E118" s="168" t="str">
        <f>IF(Dades!E787="","",Dades!E787)</f>
        <v/>
      </c>
      <c r="F118" s="475">
        <f>IF(E118="",0,(DSUM('1_Instal·lacions fixes'!$E$14:$R$36,"emissions",'7.1_Resultats Illes Balears'!E$59:E118)+DSUM('1_Instal·lacions fixes'!$E$43:$L$58,"emissions",'7.1_Resultats Illes Balears'!E$59:E118))/1000-SUM(F$60:F117))</f>
        <v>0</v>
      </c>
      <c r="G118" s="475">
        <f>IF(E118="",0,(DSUM('2_Vehicles i maquinària'!$E$22:$S$44,"emissions",'7.1_Resultats Illes Balears'!E$59:E118)+DSUM('2_Vehicles i maquinària'!$E$50:$K$70,"emissions",'7.1_Resultats Illes Balears'!E$59:E118)+DSUM('2_Vehicles i maquinària'!$E$82:$S$92,"emissions",'7.1_Resultats Illes Balears'!E$59:E118)+DSUM('2_Vehicles i maquinària'!$E$99:$S$109,"emissions",'7.1_Resultats Illes Balears'!E$59:E118))/1000-SUM(G$60:G117))</f>
        <v>0</v>
      </c>
      <c r="H118" s="475">
        <f>IF(E118="",0,(DSUM('3_Emissions fugitives'!$E$14:$O$36,"emissions",'7.1_Resultats Illes Balears'!E$59:E118)+DSUM('3_Emissions fugitives'!$E$48:$N$58,"emissions",'7.1_Resultats Illes Balears'!E$59:E118))/1000-SUM(H$60:H117))</f>
        <v>0</v>
      </c>
      <c r="I118" s="636">
        <f>IF(E118="",0,DSUM('4_Emissions de procés'!$E$12:$M$27,"emissions",'7.1_Resultats Illes Balears'!E$59:E118)/1000-SUM(I$60:I117))</f>
        <v>0</v>
      </c>
      <c r="J118" s="636"/>
      <c r="K118" s="635">
        <f t="shared" si="0"/>
        <v>0</v>
      </c>
      <c r="L118" s="635"/>
      <c r="M118" s="635"/>
      <c r="N118" s="475">
        <f>IF(E118="",0,DSUM('5.1_Abast 2 Illes Balears'!$E$17:$J$39,"emissions",'7.1_Resultats Illes Balears'!E$59:E118)/1000-SUM(N$60:N117))</f>
        <v>0</v>
      </c>
      <c r="O118" s="475">
        <f>IF(E118="",0,DSUM('5.1_Abast 2 Illes Balears'!$E$47:$K$67,"emissions",'7.1_Resultats Illes Balears'!E$59:E118)/1000-SUM(O$60:O117))</f>
        <v>0</v>
      </c>
      <c r="P118" s="475">
        <f>IF(E118="",0,DSUM('5.1_Abast 2 Illes Balears'!$E$75:$J$95,"emissions",'7.1_Resultats Illes Balears'!E$59:E118)/1000-SUM(P$60:P117))</f>
        <v>0</v>
      </c>
      <c r="Q118" s="636">
        <f t="shared" si="1"/>
        <v>0</v>
      </c>
      <c r="R118" s="635"/>
      <c r="S118" s="635">
        <f t="shared" si="2"/>
        <v>0</v>
      </c>
      <c r="T118" s="635"/>
      <c r="U118" s="635"/>
      <c r="V118" s="63"/>
      <c r="W118" s="63"/>
    </row>
    <row r="119" spans="1:23" x14ac:dyDescent="0.3">
      <c r="A119" s="169"/>
      <c r="B119" s="167"/>
      <c r="C119" s="63"/>
      <c r="D119" s="63"/>
      <c r="E119" s="168" t="str">
        <f>IF(Dades!E788="","",Dades!E788)</f>
        <v/>
      </c>
      <c r="F119" s="475">
        <f>IF(E119="",0,(DSUM('1_Instal·lacions fixes'!$E$14:$R$36,"emissions",'7.1_Resultats Illes Balears'!E$59:E119)+DSUM('1_Instal·lacions fixes'!$E$43:$L$58,"emissions",'7.1_Resultats Illes Balears'!E$59:E119))/1000-SUM(F$60:F118))</f>
        <v>0</v>
      </c>
      <c r="G119" s="475">
        <f>IF(E119="",0,(DSUM('2_Vehicles i maquinària'!$E$22:$S$44,"emissions",'7.1_Resultats Illes Balears'!E$59:E119)+DSUM('2_Vehicles i maquinària'!$E$50:$K$70,"emissions",'7.1_Resultats Illes Balears'!E$59:E119)+DSUM('2_Vehicles i maquinària'!$E$82:$S$92,"emissions",'7.1_Resultats Illes Balears'!E$59:E119)+DSUM('2_Vehicles i maquinària'!$E$99:$S$109,"emissions",'7.1_Resultats Illes Balears'!E$59:E119))/1000-SUM(G$60:G118))</f>
        <v>0</v>
      </c>
      <c r="H119" s="475">
        <f>IF(E119="",0,(DSUM('3_Emissions fugitives'!$E$14:$O$36,"emissions",'7.1_Resultats Illes Balears'!E$59:E119)+DSUM('3_Emissions fugitives'!$E$48:$N$58,"emissions",'7.1_Resultats Illes Balears'!E$59:E119))/1000-SUM(H$60:H118))</f>
        <v>0</v>
      </c>
      <c r="I119" s="636">
        <f>IF(E119="",0,DSUM('4_Emissions de procés'!$E$12:$M$27,"emissions",'7.1_Resultats Illes Balears'!E$59:E119)/1000-SUM(I$60:I118))</f>
        <v>0</v>
      </c>
      <c r="J119" s="636"/>
      <c r="K119" s="635">
        <f t="shared" si="0"/>
        <v>0</v>
      </c>
      <c r="L119" s="635"/>
      <c r="M119" s="635"/>
      <c r="N119" s="475">
        <f>IF(E119="",0,DSUM('5.1_Abast 2 Illes Balears'!$E$17:$J$39,"emissions",'7.1_Resultats Illes Balears'!E$59:E119)/1000-SUM(N$60:N118))</f>
        <v>0</v>
      </c>
      <c r="O119" s="475">
        <f>IF(E119="",0,DSUM('5.1_Abast 2 Illes Balears'!$E$47:$K$67,"emissions",'7.1_Resultats Illes Balears'!E$59:E119)/1000-SUM(O$60:O118))</f>
        <v>0</v>
      </c>
      <c r="P119" s="475">
        <f>IF(E119="",0,DSUM('5.1_Abast 2 Illes Balears'!$E$75:$J$95,"emissions",'7.1_Resultats Illes Balears'!E$59:E119)/1000-SUM(P$60:P118))</f>
        <v>0</v>
      </c>
      <c r="Q119" s="636">
        <f t="shared" si="1"/>
        <v>0</v>
      </c>
      <c r="R119" s="635"/>
      <c r="S119" s="635">
        <f t="shared" si="2"/>
        <v>0</v>
      </c>
      <c r="T119" s="635"/>
      <c r="U119" s="635"/>
      <c r="V119" s="63"/>
      <c r="W119" s="63"/>
    </row>
    <row r="120" spans="1:23" ht="16.5" customHeight="1" x14ac:dyDescent="0.3">
      <c r="A120" s="169"/>
      <c r="B120" s="167"/>
      <c r="C120" s="63"/>
      <c r="D120" s="63"/>
      <c r="E120" s="168" t="str">
        <f>IF(Dades!E789="","",Dades!E789)</f>
        <v/>
      </c>
      <c r="F120" s="475">
        <f>IF(E120="",0,(DSUM('1_Instal·lacions fixes'!$E$14:$R$36,"emissions",'7.1_Resultats Illes Balears'!E$59:E120)+DSUM('1_Instal·lacions fixes'!$E$43:$L$58,"emissions",'7.1_Resultats Illes Balears'!E$59:E120))/1000-SUM(F$60:F119))</f>
        <v>0</v>
      </c>
      <c r="G120" s="475">
        <f>IF(E120="",0,(DSUM('2_Vehicles i maquinària'!$E$22:$S$44,"emissions",'7.1_Resultats Illes Balears'!E$59:E120)+DSUM('2_Vehicles i maquinària'!$E$50:$K$70,"emissions",'7.1_Resultats Illes Balears'!E$59:E120)+DSUM('2_Vehicles i maquinària'!$E$82:$S$92,"emissions",'7.1_Resultats Illes Balears'!E$59:E120)+DSUM('2_Vehicles i maquinària'!$E$99:$S$109,"emissions",'7.1_Resultats Illes Balears'!E$59:E120))/1000-SUM(G$60:G119))</f>
        <v>0</v>
      </c>
      <c r="H120" s="475">
        <f>IF(E120="",0,(DSUM('3_Emissions fugitives'!$E$14:$O$36,"emissions",'7.1_Resultats Illes Balears'!E$59:E120)+DSUM('3_Emissions fugitives'!$E$48:$N$58,"emissions",'7.1_Resultats Illes Balears'!E$59:E120))/1000-SUM(H$60:H119))</f>
        <v>0</v>
      </c>
      <c r="I120" s="636">
        <f>IF(E120="",0,DSUM('4_Emissions de procés'!$E$12:$M$27,"emissions",'7.1_Resultats Illes Balears'!E$59:E120)/1000-SUM(I$60:I119))</f>
        <v>0</v>
      </c>
      <c r="J120" s="636"/>
      <c r="K120" s="635">
        <f t="shared" si="0"/>
        <v>0</v>
      </c>
      <c r="L120" s="635"/>
      <c r="M120" s="635"/>
      <c r="N120" s="475">
        <f>IF(E120="",0,DSUM('5.1_Abast 2 Illes Balears'!$E$17:$J$39,"emissions",'7.1_Resultats Illes Balears'!E$59:E120)/1000-SUM(N$60:N119))</f>
        <v>0</v>
      </c>
      <c r="O120" s="475">
        <f>IF(E120="",0,DSUM('5.1_Abast 2 Illes Balears'!$E$47:$K$67,"emissions",'7.1_Resultats Illes Balears'!E$59:E120)/1000-SUM(O$60:O119))</f>
        <v>0</v>
      </c>
      <c r="P120" s="475">
        <f>IF(E120="",0,DSUM('5.1_Abast 2 Illes Balears'!$E$75:$J$95,"emissions",'7.1_Resultats Illes Balears'!E$59:E120)/1000-SUM(P$60:P119))</f>
        <v>0</v>
      </c>
      <c r="Q120" s="636">
        <f t="shared" si="1"/>
        <v>0</v>
      </c>
      <c r="R120" s="635"/>
      <c r="S120" s="635">
        <f t="shared" si="2"/>
        <v>0</v>
      </c>
      <c r="T120" s="635"/>
      <c r="U120" s="635"/>
      <c r="V120" s="63"/>
      <c r="W120" s="63"/>
    </row>
    <row r="121" spans="1:23" ht="16.5" customHeight="1" x14ac:dyDescent="0.3">
      <c r="A121" s="169"/>
      <c r="B121" s="167"/>
      <c r="C121" s="63"/>
      <c r="D121" s="63"/>
      <c r="E121" s="168" t="str">
        <f>IF(Dades!E790="","",Dades!E790)</f>
        <v/>
      </c>
      <c r="F121" s="475">
        <f>IF(E121="",0,(DSUM('1_Instal·lacions fixes'!$E$14:$R$36,"emissions",'7.1_Resultats Illes Balears'!E$59:E121)+DSUM('1_Instal·lacions fixes'!$E$43:$L$58,"emissions",'7.1_Resultats Illes Balears'!E$59:E121))/1000-SUM(F$60:F120))</f>
        <v>0</v>
      </c>
      <c r="G121" s="475">
        <f>IF(E121="",0,(DSUM('2_Vehicles i maquinària'!$E$22:$S$44,"emissions",'7.1_Resultats Illes Balears'!E$59:E121)+DSUM('2_Vehicles i maquinària'!$E$50:$K$70,"emissions",'7.1_Resultats Illes Balears'!E$59:E121)+DSUM('2_Vehicles i maquinària'!$E$82:$S$92,"emissions",'7.1_Resultats Illes Balears'!E$59:E121)+DSUM('2_Vehicles i maquinària'!$E$99:$S$109,"emissions",'7.1_Resultats Illes Balears'!E$59:E121))/1000-SUM(G$60:G120))</f>
        <v>0</v>
      </c>
      <c r="H121" s="475">
        <f>IF(E121="",0,(DSUM('3_Emissions fugitives'!$E$14:$O$36,"emissions",'7.1_Resultats Illes Balears'!E$59:E121)+DSUM('3_Emissions fugitives'!$E$48:$N$58,"emissions",'7.1_Resultats Illes Balears'!E$59:E121))/1000-SUM(H$60:H120))</f>
        <v>0</v>
      </c>
      <c r="I121" s="636">
        <f>IF(E121="",0,DSUM('4_Emissions de procés'!$E$12:$M$27,"emissions",'7.1_Resultats Illes Balears'!E$59:E121)/1000-SUM(I$60:I120))</f>
        <v>0</v>
      </c>
      <c r="J121" s="636"/>
      <c r="K121" s="635">
        <f t="shared" si="0"/>
        <v>0</v>
      </c>
      <c r="L121" s="635"/>
      <c r="M121" s="635"/>
      <c r="N121" s="475">
        <f>IF(E121="",0,DSUM('5.1_Abast 2 Illes Balears'!$E$17:$J$39,"emissions",'7.1_Resultats Illes Balears'!E$59:E121)/1000-SUM(N$60:N120))</f>
        <v>0</v>
      </c>
      <c r="O121" s="475">
        <f>IF(E121="",0,DSUM('5.1_Abast 2 Illes Balears'!$E$47:$K$67,"emissions",'7.1_Resultats Illes Balears'!E$59:E121)/1000-SUM(O$60:O120))</f>
        <v>0</v>
      </c>
      <c r="P121" s="475">
        <f>IF(E121="",0,DSUM('5.1_Abast 2 Illes Balears'!$E$75:$J$95,"emissions",'7.1_Resultats Illes Balears'!E$59:E121)/1000-SUM(P$60:P120))</f>
        <v>0</v>
      </c>
      <c r="Q121" s="636">
        <f t="shared" si="1"/>
        <v>0</v>
      </c>
      <c r="R121" s="635"/>
      <c r="S121" s="635">
        <f t="shared" si="2"/>
        <v>0</v>
      </c>
      <c r="T121" s="635"/>
      <c r="U121" s="635"/>
      <c r="V121" s="63"/>
      <c r="W121" s="63"/>
    </row>
    <row r="122" spans="1:23" ht="16.5" customHeight="1" x14ac:dyDescent="0.3">
      <c r="A122" s="169"/>
      <c r="B122" s="167"/>
      <c r="C122" s="63"/>
      <c r="D122" s="63"/>
      <c r="E122" s="168" t="str">
        <f>IF(Dades!E791="","",Dades!E791)</f>
        <v/>
      </c>
      <c r="F122" s="475">
        <f>IF(E122="",0,(DSUM('1_Instal·lacions fixes'!$E$14:$R$36,"emissions",'7.1_Resultats Illes Balears'!E$59:E122)+DSUM('1_Instal·lacions fixes'!$E$43:$L$58,"emissions",'7.1_Resultats Illes Balears'!E$59:E122))/1000-SUM(F$60:F121))</f>
        <v>0</v>
      </c>
      <c r="G122" s="475">
        <f>IF(E122="",0,(DSUM('2_Vehicles i maquinària'!$E$22:$S$44,"emissions",'7.1_Resultats Illes Balears'!E$59:E122)+DSUM('2_Vehicles i maquinària'!$E$50:$K$70,"emissions",'7.1_Resultats Illes Balears'!E$59:E122)+DSUM('2_Vehicles i maquinària'!$E$82:$S$92,"emissions",'7.1_Resultats Illes Balears'!E$59:E122)+DSUM('2_Vehicles i maquinària'!$E$99:$S$109,"emissions",'7.1_Resultats Illes Balears'!E$59:E122))/1000-SUM(G$60:G121))</f>
        <v>0</v>
      </c>
      <c r="H122" s="475">
        <f>IF(E122="",0,(DSUM('3_Emissions fugitives'!$E$14:$O$36,"emissions",'7.1_Resultats Illes Balears'!E$59:E122)+DSUM('3_Emissions fugitives'!$E$48:$N$58,"emissions",'7.1_Resultats Illes Balears'!E$59:E122))/1000-SUM(H$60:H121))</f>
        <v>0</v>
      </c>
      <c r="I122" s="636">
        <f>IF(E122="",0,DSUM('4_Emissions de procés'!$E$12:$M$27,"emissions",'7.1_Resultats Illes Balears'!E$59:E122)/1000-SUM(I$60:I121))</f>
        <v>0</v>
      </c>
      <c r="J122" s="636"/>
      <c r="K122" s="635">
        <f t="shared" si="0"/>
        <v>0</v>
      </c>
      <c r="L122" s="635"/>
      <c r="M122" s="635"/>
      <c r="N122" s="475">
        <f>IF(E122="",0,DSUM('5.1_Abast 2 Illes Balears'!$E$17:$J$39,"emissions",'7.1_Resultats Illes Balears'!E$59:E122)/1000-SUM(N$60:N121))</f>
        <v>0</v>
      </c>
      <c r="O122" s="475">
        <f>IF(E122="",0,DSUM('5.1_Abast 2 Illes Balears'!$E$47:$K$67,"emissions",'7.1_Resultats Illes Balears'!E$59:E122)/1000-SUM(O$60:O121))</f>
        <v>0</v>
      </c>
      <c r="P122" s="475">
        <f>IF(E122="",0,DSUM('5.1_Abast 2 Illes Balears'!$E$75:$J$95,"emissions",'7.1_Resultats Illes Balears'!E$59:E122)/1000-SUM(P$60:P121))</f>
        <v>0</v>
      </c>
      <c r="Q122" s="636">
        <f t="shared" si="1"/>
        <v>0</v>
      </c>
      <c r="R122" s="635"/>
      <c r="S122" s="635">
        <f t="shared" si="2"/>
        <v>0</v>
      </c>
      <c r="T122" s="635"/>
      <c r="U122" s="635"/>
      <c r="V122" s="63"/>
      <c r="W122" s="63"/>
    </row>
    <row r="123" spans="1:23" ht="16.5" customHeight="1" x14ac:dyDescent="0.3">
      <c r="A123" s="169"/>
      <c r="B123" s="167"/>
      <c r="C123" s="63"/>
      <c r="D123" s="63"/>
      <c r="E123" s="168" t="str">
        <f>IF(Dades!E792="","",Dades!E792)</f>
        <v/>
      </c>
      <c r="F123" s="475">
        <f>IF(E123="",0,(DSUM('1_Instal·lacions fixes'!$E$14:$R$36,"emissions",'7.1_Resultats Illes Balears'!E$59:E123)+DSUM('1_Instal·lacions fixes'!$E$43:$L$58,"emissions",'7.1_Resultats Illes Balears'!E$59:E123))/1000-SUM(F$60:F122))</f>
        <v>0</v>
      </c>
      <c r="G123" s="475">
        <f>IF(E123="",0,(DSUM('2_Vehicles i maquinària'!$E$22:$S$44,"emissions",'7.1_Resultats Illes Balears'!E$59:E123)+DSUM('2_Vehicles i maquinària'!$E$50:$K$70,"emissions",'7.1_Resultats Illes Balears'!E$59:E123)+DSUM('2_Vehicles i maquinària'!$E$82:$S$92,"emissions",'7.1_Resultats Illes Balears'!E$59:E123)+DSUM('2_Vehicles i maquinària'!$E$99:$S$109,"emissions",'7.1_Resultats Illes Balears'!E$59:E123))/1000-SUM(G$60:G122))</f>
        <v>0</v>
      </c>
      <c r="H123" s="475">
        <f>IF(E123="",0,(DSUM('3_Emissions fugitives'!$E$14:$O$36,"emissions",'7.1_Resultats Illes Balears'!E$59:E123)+DSUM('3_Emissions fugitives'!$E$48:$N$58,"emissions",'7.1_Resultats Illes Balears'!E$59:E123))/1000-SUM(H$60:H122))</f>
        <v>0</v>
      </c>
      <c r="I123" s="636">
        <f>IF(E123="",0,DSUM('4_Emissions de procés'!$E$12:$M$27,"emissions",'7.1_Resultats Illes Balears'!E$59:E123)/1000-SUM(I$60:I122))</f>
        <v>0</v>
      </c>
      <c r="J123" s="636"/>
      <c r="K123" s="635">
        <f t="shared" si="0"/>
        <v>0</v>
      </c>
      <c r="L123" s="635"/>
      <c r="M123" s="635"/>
      <c r="N123" s="475">
        <f>IF(E123="",0,DSUM('5.1_Abast 2 Illes Balears'!$E$17:$J$39,"emissions",'7.1_Resultats Illes Balears'!E$59:E123)/1000-SUM(N$60:N122))</f>
        <v>0</v>
      </c>
      <c r="O123" s="475">
        <f>IF(E123="",0,DSUM('5.1_Abast 2 Illes Balears'!$E$47:$K$67,"emissions",'7.1_Resultats Illes Balears'!E$59:E123)/1000-SUM(O$60:O122))</f>
        <v>0</v>
      </c>
      <c r="P123" s="475">
        <f>IF(E123="",0,DSUM('5.1_Abast 2 Illes Balears'!$E$75:$J$95,"emissions",'7.1_Resultats Illes Balears'!E$59:E123)/1000-SUM(P$60:P122))</f>
        <v>0</v>
      </c>
      <c r="Q123" s="636">
        <f t="shared" si="1"/>
        <v>0</v>
      </c>
      <c r="R123" s="635"/>
      <c r="S123" s="635">
        <f t="shared" si="2"/>
        <v>0</v>
      </c>
      <c r="T123" s="635"/>
      <c r="U123" s="635"/>
      <c r="V123" s="63"/>
      <c r="W123" s="63"/>
    </row>
    <row r="124" spans="1:23" ht="16.5" customHeight="1" x14ac:dyDescent="0.3">
      <c r="A124" s="169"/>
      <c r="B124" s="167"/>
      <c r="C124" s="63"/>
      <c r="D124" s="63"/>
      <c r="E124" s="168" t="str">
        <f>IF(Dades!E793="","",Dades!E793)</f>
        <v/>
      </c>
      <c r="F124" s="475">
        <f>IF(E124="",0,(DSUM('1_Instal·lacions fixes'!$E$14:$R$36,"emissions",'7.1_Resultats Illes Balears'!E$59:E124)+DSUM('1_Instal·lacions fixes'!$E$43:$L$58,"emissions",'7.1_Resultats Illes Balears'!E$59:E124))/1000-SUM(F$60:F123))</f>
        <v>0</v>
      </c>
      <c r="G124" s="475">
        <f>IF(E124="",0,(DSUM('2_Vehicles i maquinària'!$E$22:$S$44,"emissions",'7.1_Resultats Illes Balears'!E$59:E124)+DSUM('2_Vehicles i maquinària'!$E$50:$K$70,"emissions",'7.1_Resultats Illes Balears'!E$59:E124)+DSUM('2_Vehicles i maquinària'!$E$82:$S$92,"emissions",'7.1_Resultats Illes Balears'!E$59:E124)+DSUM('2_Vehicles i maquinària'!$E$99:$S$109,"emissions",'7.1_Resultats Illes Balears'!E$59:E124))/1000-SUM(G$60:G123))</f>
        <v>0</v>
      </c>
      <c r="H124" s="475">
        <f>IF(E124="",0,(DSUM('3_Emissions fugitives'!$E$14:$O$36,"emissions",'7.1_Resultats Illes Balears'!E$59:E124)+DSUM('3_Emissions fugitives'!$E$48:$N$58,"emissions",'7.1_Resultats Illes Balears'!E$59:E124))/1000-SUM(H$60:H123))</f>
        <v>0</v>
      </c>
      <c r="I124" s="636">
        <f>IF(E124="",0,DSUM('4_Emissions de procés'!$E$12:$M$27,"emissions",'7.1_Resultats Illes Balears'!E$59:E124)/1000-SUM(I$60:I123))</f>
        <v>0</v>
      </c>
      <c r="J124" s="636"/>
      <c r="K124" s="635">
        <f t="shared" si="0"/>
        <v>0</v>
      </c>
      <c r="L124" s="635"/>
      <c r="M124" s="635"/>
      <c r="N124" s="475">
        <f>IF(E124="",0,DSUM('5.1_Abast 2 Illes Balears'!$E$17:$J$39,"emissions",'7.1_Resultats Illes Balears'!E$59:E124)/1000-SUM(N$60:N123))</f>
        <v>0</v>
      </c>
      <c r="O124" s="475">
        <f>IF(E124="",0,DSUM('5.1_Abast 2 Illes Balears'!$E$47:$K$67,"emissions",'7.1_Resultats Illes Balears'!E$59:E124)/1000-SUM(O$60:O123))</f>
        <v>0</v>
      </c>
      <c r="P124" s="475">
        <f>IF(E124="",0,DSUM('5.1_Abast 2 Illes Balears'!$E$75:$J$95,"emissions",'7.1_Resultats Illes Balears'!E$59:E124)/1000-SUM(P$60:P123))</f>
        <v>0</v>
      </c>
      <c r="Q124" s="636">
        <f t="shared" si="1"/>
        <v>0</v>
      </c>
      <c r="R124" s="635"/>
      <c r="S124" s="635">
        <f t="shared" si="2"/>
        <v>0</v>
      </c>
      <c r="T124" s="635"/>
      <c r="U124" s="635"/>
      <c r="V124" s="63"/>
      <c r="W124" s="63"/>
    </row>
    <row r="125" spans="1:23" x14ac:dyDescent="0.3">
      <c r="A125" s="169"/>
      <c r="B125" s="167"/>
      <c r="C125" s="63"/>
      <c r="D125" s="63"/>
      <c r="E125" s="168" t="str">
        <f>IF(Dades!E794="","",Dades!E794)</f>
        <v/>
      </c>
      <c r="F125" s="475">
        <f>IF(E125="",0,(DSUM('1_Instal·lacions fixes'!$E$14:$R$36,"emissions",'7.1_Resultats Illes Balears'!E$59:E125)+DSUM('1_Instal·lacions fixes'!$E$43:$L$58,"emissions",'7.1_Resultats Illes Balears'!E$59:E125))/1000-SUM(F$60:F124))</f>
        <v>0</v>
      </c>
      <c r="G125" s="475">
        <f>IF(E125="",0,(DSUM('2_Vehicles i maquinària'!$E$22:$S$44,"emissions",'7.1_Resultats Illes Balears'!E$59:E125)+DSUM('2_Vehicles i maquinària'!$E$50:$K$70,"emissions",'7.1_Resultats Illes Balears'!E$59:E125)+DSUM('2_Vehicles i maquinària'!$E$82:$S$92,"emissions",'7.1_Resultats Illes Balears'!E$59:E125)+DSUM('2_Vehicles i maquinària'!$E$99:$S$109,"emissions",'7.1_Resultats Illes Balears'!E$59:E125))/1000-SUM(G$60:G124))</f>
        <v>0</v>
      </c>
      <c r="H125" s="475">
        <f>IF(E125="",0,(DSUM('3_Emissions fugitives'!$E$14:$O$36,"emissions",'7.1_Resultats Illes Balears'!E$59:E125)+DSUM('3_Emissions fugitives'!$E$48:$N$58,"emissions",'7.1_Resultats Illes Balears'!E$59:E125))/1000-SUM(H$60:H124))</f>
        <v>0</v>
      </c>
      <c r="I125" s="636">
        <f>IF(E125="",0,DSUM('4_Emissions de procés'!$E$12:$M$27,"emissions",'7.1_Resultats Illes Balears'!E$59:E125)/1000-SUM(I$60:I124))</f>
        <v>0</v>
      </c>
      <c r="J125" s="636"/>
      <c r="K125" s="635">
        <f t="shared" si="0"/>
        <v>0</v>
      </c>
      <c r="L125" s="635"/>
      <c r="M125" s="635"/>
      <c r="N125" s="475">
        <f>IF(E125="",0,DSUM('5.1_Abast 2 Illes Balears'!$E$17:$J$39,"emissions",'7.1_Resultats Illes Balears'!E$59:E125)/1000-SUM(N$60:N124))</f>
        <v>0</v>
      </c>
      <c r="O125" s="475">
        <f>IF(E125="",0,DSUM('5.1_Abast 2 Illes Balears'!$E$47:$K$67,"emissions",'7.1_Resultats Illes Balears'!E$59:E125)/1000-SUM(O$60:O124))</f>
        <v>0</v>
      </c>
      <c r="P125" s="475">
        <f>IF(E125="",0,DSUM('5.1_Abast 2 Illes Balears'!$E$75:$J$95,"emissions",'7.1_Resultats Illes Balears'!E$59:E125)/1000-SUM(P$60:P124))</f>
        <v>0</v>
      </c>
      <c r="Q125" s="636">
        <f t="shared" si="1"/>
        <v>0</v>
      </c>
      <c r="R125" s="635"/>
      <c r="S125" s="635">
        <f t="shared" si="2"/>
        <v>0</v>
      </c>
      <c r="T125" s="635"/>
      <c r="U125" s="635"/>
      <c r="V125" s="63"/>
      <c r="W125" s="63"/>
    </row>
    <row r="126" spans="1:23" ht="16.5" customHeight="1" x14ac:dyDescent="0.3">
      <c r="A126" s="169"/>
      <c r="B126" s="167"/>
      <c r="C126" s="63"/>
      <c r="D126" s="63"/>
      <c r="E126" s="168" t="str">
        <f>IF(Dades!E795="","",Dades!E795)</f>
        <v/>
      </c>
      <c r="F126" s="475">
        <f>IF(E126="",0,(DSUM('1_Instal·lacions fixes'!$E$14:$R$36,"emissions",'7.1_Resultats Illes Balears'!E$59:E126)+DSUM('1_Instal·lacions fixes'!$E$43:$L$58,"emissions",'7.1_Resultats Illes Balears'!E$59:E126))/1000-SUM(F$60:F125))</f>
        <v>0</v>
      </c>
      <c r="G126" s="475">
        <f>IF(E126="",0,(DSUM('2_Vehicles i maquinària'!$E$22:$S$44,"emissions",'7.1_Resultats Illes Balears'!E$59:E126)+DSUM('2_Vehicles i maquinària'!$E$50:$K$70,"emissions",'7.1_Resultats Illes Balears'!E$59:E126)+DSUM('2_Vehicles i maquinària'!$E$82:$S$92,"emissions",'7.1_Resultats Illes Balears'!E$59:E126)+DSUM('2_Vehicles i maquinària'!$E$99:$S$109,"emissions",'7.1_Resultats Illes Balears'!E$59:E126))/1000-SUM(G$60:G125))</f>
        <v>0</v>
      </c>
      <c r="H126" s="475">
        <f>IF(E126="",0,(DSUM('3_Emissions fugitives'!$E$14:$O$36,"emissions",'7.1_Resultats Illes Balears'!E$59:E126)+DSUM('3_Emissions fugitives'!$E$48:$N$58,"emissions",'7.1_Resultats Illes Balears'!E$59:E126))/1000-SUM(H$60:H125))</f>
        <v>0</v>
      </c>
      <c r="I126" s="636">
        <f>IF(E126="",0,DSUM('4_Emissions de procés'!$E$12:$M$27,"emissions",'7.1_Resultats Illes Balears'!E$59:E126)/1000-SUM(I$60:I125))</f>
        <v>0</v>
      </c>
      <c r="J126" s="636"/>
      <c r="K126" s="635">
        <f t="shared" ref="K126:K189" si="3">SUM(F126:J126)</f>
        <v>0</v>
      </c>
      <c r="L126" s="635"/>
      <c r="M126" s="635"/>
      <c r="N126" s="475">
        <f>IF(E126="",0,DSUM('5.1_Abast 2 Illes Balears'!$E$17:$J$39,"emissions",'7.1_Resultats Illes Balears'!E$59:E126)/1000-SUM(N$60:N125))</f>
        <v>0</v>
      </c>
      <c r="O126" s="475">
        <f>IF(E126="",0,DSUM('5.1_Abast 2 Illes Balears'!$E$47:$K$67,"emissions",'7.1_Resultats Illes Balears'!E$59:E126)/1000-SUM(O$60:O125))</f>
        <v>0</v>
      </c>
      <c r="P126" s="475">
        <f>IF(E126="",0,DSUM('5.1_Abast 2 Illes Balears'!$E$75:$J$95,"emissions",'7.1_Resultats Illes Balears'!E$59:E126)/1000-SUM(P$60:P125))</f>
        <v>0</v>
      </c>
      <c r="Q126" s="636">
        <f t="shared" ref="Q126:Q189" si="4">SUM(N126:P126)</f>
        <v>0</v>
      </c>
      <c r="R126" s="635"/>
      <c r="S126" s="635">
        <f t="shared" ref="S126:S189" si="5">K126+Q126</f>
        <v>0</v>
      </c>
      <c r="T126" s="635"/>
      <c r="U126" s="635"/>
      <c r="V126" s="63"/>
      <c r="W126" s="63"/>
    </row>
    <row r="127" spans="1:23" x14ac:dyDescent="0.3">
      <c r="A127" s="169"/>
      <c r="B127" s="167"/>
      <c r="C127" s="63"/>
      <c r="D127" s="63"/>
      <c r="E127" s="168" t="str">
        <f>IF(Dades!E796="","",Dades!E796)</f>
        <v/>
      </c>
      <c r="F127" s="475">
        <f>IF(E127="",0,(DSUM('1_Instal·lacions fixes'!$E$14:$R$36,"emissions",'7.1_Resultats Illes Balears'!E$59:E127)+DSUM('1_Instal·lacions fixes'!$E$43:$L$58,"emissions",'7.1_Resultats Illes Balears'!E$59:E127))/1000-SUM(F$60:F126))</f>
        <v>0</v>
      </c>
      <c r="G127" s="475">
        <f>IF(E127="",0,(DSUM('2_Vehicles i maquinària'!$E$22:$S$44,"emissions",'7.1_Resultats Illes Balears'!E$59:E127)+DSUM('2_Vehicles i maquinària'!$E$50:$K$70,"emissions",'7.1_Resultats Illes Balears'!E$59:E127)+DSUM('2_Vehicles i maquinària'!$E$82:$S$92,"emissions",'7.1_Resultats Illes Balears'!E$59:E127)+DSUM('2_Vehicles i maquinària'!$E$99:$S$109,"emissions",'7.1_Resultats Illes Balears'!E$59:E127))/1000-SUM(G$60:G126))</f>
        <v>0</v>
      </c>
      <c r="H127" s="475">
        <f>IF(E127="",0,(DSUM('3_Emissions fugitives'!$E$14:$O$36,"emissions",'7.1_Resultats Illes Balears'!E$59:E127)+DSUM('3_Emissions fugitives'!$E$48:$N$58,"emissions",'7.1_Resultats Illes Balears'!E$59:E127))/1000-SUM(H$60:H126))</f>
        <v>0</v>
      </c>
      <c r="I127" s="636">
        <f>IF(E127="",0,DSUM('4_Emissions de procés'!$E$12:$M$27,"emissions",'7.1_Resultats Illes Balears'!E$59:E127)/1000-SUM(I$60:I126))</f>
        <v>0</v>
      </c>
      <c r="J127" s="636"/>
      <c r="K127" s="635">
        <f t="shared" si="3"/>
        <v>0</v>
      </c>
      <c r="L127" s="635"/>
      <c r="M127" s="635"/>
      <c r="N127" s="475">
        <f>IF(E127="",0,DSUM('5.1_Abast 2 Illes Balears'!$E$17:$J$39,"emissions",'7.1_Resultats Illes Balears'!E$59:E127)/1000-SUM(N$60:N126))</f>
        <v>0</v>
      </c>
      <c r="O127" s="475">
        <f>IF(E127="",0,DSUM('5.1_Abast 2 Illes Balears'!$E$47:$K$67,"emissions",'7.1_Resultats Illes Balears'!E$59:E127)/1000-SUM(O$60:O126))</f>
        <v>0</v>
      </c>
      <c r="P127" s="475">
        <f>IF(E127="",0,DSUM('5.1_Abast 2 Illes Balears'!$E$75:$J$95,"emissions",'7.1_Resultats Illes Balears'!E$59:E127)/1000-SUM(P$60:P126))</f>
        <v>0</v>
      </c>
      <c r="Q127" s="636">
        <f t="shared" si="4"/>
        <v>0</v>
      </c>
      <c r="R127" s="635"/>
      <c r="S127" s="635">
        <f t="shared" si="5"/>
        <v>0</v>
      </c>
      <c r="T127" s="635"/>
      <c r="U127" s="635"/>
      <c r="V127" s="63"/>
      <c r="W127" s="63"/>
    </row>
    <row r="128" spans="1:23" x14ac:dyDescent="0.3">
      <c r="A128" s="169"/>
      <c r="B128" s="167"/>
      <c r="C128" s="63"/>
      <c r="D128" s="63"/>
      <c r="E128" s="168" t="str">
        <f>IF(Dades!E797="","",Dades!E797)</f>
        <v/>
      </c>
      <c r="F128" s="475">
        <f>IF(E128="",0,(DSUM('1_Instal·lacions fixes'!$E$14:$R$36,"emissions",'7.1_Resultats Illes Balears'!E$59:E128)+DSUM('1_Instal·lacions fixes'!$E$43:$L$58,"emissions",'7.1_Resultats Illes Balears'!E$59:E128))/1000-SUM(F$60:F127))</f>
        <v>0</v>
      </c>
      <c r="G128" s="475">
        <f>IF(E128="",0,(DSUM('2_Vehicles i maquinària'!$E$22:$S$44,"emissions",'7.1_Resultats Illes Balears'!E$59:E128)+DSUM('2_Vehicles i maquinària'!$E$50:$K$70,"emissions",'7.1_Resultats Illes Balears'!E$59:E128)+DSUM('2_Vehicles i maquinària'!$E$82:$S$92,"emissions",'7.1_Resultats Illes Balears'!E$59:E128)+DSUM('2_Vehicles i maquinària'!$E$99:$S$109,"emissions",'7.1_Resultats Illes Balears'!E$59:E128))/1000-SUM(G$60:G127))</f>
        <v>0</v>
      </c>
      <c r="H128" s="475">
        <f>IF(E128="",0,(DSUM('3_Emissions fugitives'!$E$14:$O$36,"emissions",'7.1_Resultats Illes Balears'!E$59:E128)+DSUM('3_Emissions fugitives'!$E$48:$N$58,"emissions",'7.1_Resultats Illes Balears'!E$59:E128))/1000-SUM(H$60:H127))</f>
        <v>0</v>
      </c>
      <c r="I128" s="636">
        <f>IF(E128="",0,DSUM('4_Emissions de procés'!$E$12:$M$27,"emissions",'7.1_Resultats Illes Balears'!E$59:E128)/1000-SUM(I$60:I127))</f>
        <v>0</v>
      </c>
      <c r="J128" s="636"/>
      <c r="K128" s="635">
        <f t="shared" si="3"/>
        <v>0</v>
      </c>
      <c r="L128" s="635"/>
      <c r="M128" s="635"/>
      <c r="N128" s="475">
        <f>IF(E128="",0,DSUM('5.1_Abast 2 Illes Balears'!$E$17:$J$39,"emissions",'7.1_Resultats Illes Balears'!E$59:E128)/1000-SUM(N$60:N127))</f>
        <v>0</v>
      </c>
      <c r="O128" s="475">
        <f>IF(E128="",0,DSUM('5.1_Abast 2 Illes Balears'!$E$47:$K$67,"emissions",'7.1_Resultats Illes Balears'!E$59:E128)/1000-SUM(O$60:O127))</f>
        <v>0</v>
      </c>
      <c r="P128" s="475">
        <f>IF(E128="",0,DSUM('5.1_Abast 2 Illes Balears'!$E$75:$J$95,"emissions",'7.1_Resultats Illes Balears'!E$59:E128)/1000-SUM(P$60:P127))</f>
        <v>0</v>
      </c>
      <c r="Q128" s="636">
        <f t="shared" si="4"/>
        <v>0</v>
      </c>
      <c r="R128" s="635"/>
      <c r="S128" s="635">
        <f t="shared" si="5"/>
        <v>0</v>
      </c>
      <c r="T128" s="635"/>
      <c r="U128" s="635"/>
      <c r="V128" s="63"/>
      <c r="W128" s="63"/>
    </row>
    <row r="129" spans="1:23" x14ac:dyDescent="0.3">
      <c r="A129" s="169"/>
      <c r="B129" s="167"/>
      <c r="C129" s="63"/>
      <c r="D129" s="63"/>
      <c r="E129" s="168" t="str">
        <f>IF(Dades!E798="","",Dades!E798)</f>
        <v/>
      </c>
      <c r="F129" s="475">
        <f>IF(E129="",0,(DSUM('1_Instal·lacions fixes'!$E$14:$R$36,"emissions",'7.1_Resultats Illes Balears'!E$59:E129)+DSUM('1_Instal·lacions fixes'!$E$43:$L$58,"emissions",'7.1_Resultats Illes Balears'!E$59:E129))/1000-SUM(F$60:F128))</f>
        <v>0</v>
      </c>
      <c r="G129" s="475">
        <f>IF(E129="",0,(DSUM('2_Vehicles i maquinària'!$E$22:$S$44,"emissions",'7.1_Resultats Illes Balears'!E$59:E129)+DSUM('2_Vehicles i maquinària'!$E$50:$K$70,"emissions",'7.1_Resultats Illes Balears'!E$59:E129)+DSUM('2_Vehicles i maquinària'!$E$82:$S$92,"emissions",'7.1_Resultats Illes Balears'!E$59:E129)+DSUM('2_Vehicles i maquinària'!$E$99:$S$109,"emissions",'7.1_Resultats Illes Balears'!E$59:E129))/1000-SUM(G$60:G128))</f>
        <v>0</v>
      </c>
      <c r="H129" s="475">
        <f>IF(E129="",0,(DSUM('3_Emissions fugitives'!$E$14:$O$36,"emissions",'7.1_Resultats Illes Balears'!E$59:E129)+DSUM('3_Emissions fugitives'!$E$48:$N$58,"emissions",'7.1_Resultats Illes Balears'!E$59:E129))/1000-SUM(H$60:H128))</f>
        <v>0</v>
      </c>
      <c r="I129" s="636">
        <f>IF(E129="",0,DSUM('4_Emissions de procés'!$E$12:$M$27,"emissions",'7.1_Resultats Illes Balears'!E$59:E129)/1000-SUM(I$60:I128))</f>
        <v>0</v>
      </c>
      <c r="J129" s="636"/>
      <c r="K129" s="635">
        <f t="shared" si="3"/>
        <v>0</v>
      </c>
      <c r="L129" s="635"/>
      <c r="M129" s="635"/>
      <c r="N129" s="475">
        <f>IF(E129="",0,DSUM('5.1_Abast 2 Illes Balears'!$E$17:$J$39,"emissions",'7.1_Resultats Illes Balears'!E$59:E129)/1000-SUM(N$60:N128))</f>
        <v>0</v>
      </c>
      <c r="O129" s="475">
        <f>IF(E129="",0,DSUM('5.1_Abast 2 Illes Balears'!$E$47:$K$67,"emissions",'7.1_Resultats Illes Balears'!E$59:E129)/1000-SUM(O$60:O128))</f>
        <v>0</v>
      </c>
      <c r="P129" s="475">
        <f>IF(E129="",0,DSUM('5.1_Abast 2 Illes Balears'!$E$75:$J$95,"emissions",'7.1_Resultats Illes Balears'!E$59:E129)/1000-SUM(P$60:P128))</f>
        <v>0</v>
      </c>
      <c r="Q129" s="636">
        <f t="shared" si="4"/>
        <v>0</v>
      </c>
      <c r="R129" s="635"/>
      <c r="S129" s="635">
        <f t="shared" si="5"/>
        <v>0</v>
      </c>
      <c r="T129" s="635"/>
      <c r="U129" s="635"/>
      <c r="V129" s="63"/>
      <c r="W129" s="63"/>
    </row>
    <row r="130" spans="1:23" x14ac:dyDescent="0.3">
      <c r="A130" s="169"/>
      <c r="B130" s="167"/>
      <c r="C130" s="63"/>
      <c r="D130" s="63"/>
      <c r="E130" s="168" t="str">
        <f>IF(Dades!E799="","",Dades!E799)</f>
        <v/>
      </c>
      <c r="F130" s="475">
        <f>IF(E130="",0,(DSUM('1_Instal·lacions fixes'!$E$14:$R$36,"emissions",'7.1_Resultats Illes Balears'!E$59:E130)+DSUM('1_Instal·lacions fixes'!$E$43:$L$58,"emissions",'7.1_Resultats Illes Balears'!E$59:E130))/1000-SUM(F$60:F129))</f>
        <v>0</v>
      </c>
      <c r="G130" s="475">
        <f>IF(E130="",0,(DSUM('2_Vehicles i maquinària'!$E$22:$S$44,"emissions",'7.1_Resultats Illes Balears'!E$59:E130)+DSUM('2_Vehicles i maquinària'!$E$50:$K$70,"emissions",'7.1_Resultats Illes Balears'!E$59:E130)+DSUM('2_Vehicles i maquinària'!$E$82:$S$92,"emissions",'7.1_Resultats Illes Balears'!E$59:E130)+DSUM('2_Vehicles i maquinària'!$E$99:$S$109,"emissions",'7.1_Resultats Illes Balears'!E$59:E130))/1000-SUM(G$60:G129))</f>
        <v>0</v>
      </c>
      <c r="H130" s="475">
        <f>IF(E130="",0,(DSUM('3_Emissions fugitives'!$E$14:$O$36,"emissions",'7.1_Resultats Illes Balears'!E$59:E130)+DSUM('3_Emissions fugitives'!$E$48:$N$58,"emissions",'7.1_Resultats Illes Balears'!E$59:E130))/1000-SUM(H$60:H129))</f>
        <v>0</v>
      </c>
      <c r="I130" s="636">
        <f>IF(E130="",0,DSUM('4_Emissions de procés'!$E$12:$M$27,"emissions",'7.1_Resultats Illes Balears'!E$59:E130)/1000-SUM(I$60:I129))</f>
        <v>0</v>
      </c>
      <c r="J130" s="636"/>
      <c r="K130" s="635">
        <f t="shared" si="3"/>
        <v>0</v>
      </c>
      <c r="L130" s="635"/>
      <c r="M130" s="635"/>
      <c r="N130" s="475">
        <f>IF(E130="",0,DSUM('5.1_Abast 2 Illes Balears'!$E$17:$J$39,"emissions",'7.1_Resultats Illes Balears'!E$59:E130)/1000-SUM(N$60:N129))</f>
        <v>0</v>
      </c>
      <c r="O130" s="475">
        <f>IF(E130="",0,DSUM('5.1_Abast 2 Illes Balears'!$E$47:$K$67,"emissions",'7.1_Resultats Illes Balears'!E$59:E130)/1000-SUM(O$60:O129))</f>
        <v>0</v>
      </c>
      <c r="P130" s="475">
        <f>IF(E130="",0,DSUM('5.1_Abast 2 Illes Balears'!$E$75:$J$95,"emissions",'7.1_Resultats Illes Balears'!E$59:E130)/1000-SUM(P$60:P129))</f>
        <v>0</v>
      </c>
      <c r="Q130" s="636">
        <f t="shared" si="4"/>
        <v>0</v>
      </c>
      <c r="R130" s="635"/>
      <c r="S130" s="635">
        <f t="shared" si="5"/>
        <v>0</v>
      </c>
      <c r="T130" s="635"/>
      <c r="U130" s="635"/>
      <c r="V130" s="63"/>
      <c r="W130" s="63"/>
    </row>
    <row r="131" spans="1:23" x14ac:dyDescent="0.3">
      <c r="A131" s="169"/>
      <c r="B131" s="167"/>
      <c r="C131" s="63"/>
      <c r="D131" s="63"/>
      <c r="E131" s="168" t="str">
        <f>IF(Dades!E800="","",Dades!E800)</f>
        <v/>
      </c>
      <c r="F131" s="475">
        <f>IF(E131="",0,(DSUM('1_Instal·lacions fixes'!$E$14:$R$36,"emissions",'7.1_Resultats Illes Balears'!E$59:E131)+DSUM('1_Instal·lacions fixes'!$E$43:$L$58,"emissions",'7.1_Resultats Illes Balears'!E$59:E131))/1000-SUM(F$60:F130))</f>
        <v>0</v>
      </c>
      <c r="G131" s="475">
        <f>IF(E131="",0,(DSUM('2_Vehicles i maquinària'!$E$22:$S$44,"emissions",'7.1_Resultats Illes Balears'!E$59:E131)+DSUM('2_Vehicles i maquinària'!$E$50:$K$70,"emissions",'7.1_Resultats Illes Balears'!E$59:E131)+DSUM('2_Vehicles i maquinària'!$E$82:$S$92,"emissions",'7.1_Resultats Illes Balears'!E$59:E131)+DSUM('2_Vehicles i maquinària'!$E$99:$S$109,"emissions",'7.1_Resultats Illes Balears'!E$59:E131))/1000-SUM(G$60:G130))</f>
        <v>0</v>
      </c>
      <c r="H131" s="475">
        <f>IF(E131="",0,(DSUM('3_Emissions fugitives'!$E$14:$O$36,"emissions",'7.1_Resultats Illes Balears'!E$59:E131)+DSUM('3_Emissions fugitives'!$E$48:$N$58,"emissions",'7.1_Resultats Illes Balears'!E$59:E131))/1000-SUM(H$60:H130))</f>
        <v>0</v>
      </c>
      <c r="I131" s="636">
        <f>IF(E131="",0,DSUM('4_Emissions de procés'!$E$12:$M$27,"emissions",'7.1_Resultats Illes Balears'!E$59:E131)/1000-SUM(I$60:I130))</f>
        <v>0</v>
      </c>
      <c r="J131" s="636"/>
      <c r="K131" s="635">
        <f t="shared" si="3"/>
        <v>0</v>
      </c>
      <c r="L131" s="635"/>
      <c r="M131" s="635"/>
      <c r="N131" s="475">
        <f>IF(E131="",0,DSUM('5.1_Abast 2 Illes Balears'!$E$17:$J$39,"emissions",'7.1_Resultats Illes Balears'!E$59:E131)/1000-SUM(N$60:N130))</f>
        <v>0</v>
      </c>
      <c r="O131" s="475">
        <f>IF(E131="",0,DSUM('5.1_Abast 2 Illes Balears'!$E$47:$K$67,"emissions",'7.1_Resultats Illes Balears'!E$59:E131)/1000-SUM(O$60:O130))</f>
        <v>0</v>
      </c>
      <c r="P131" s="475">
        <f>IF(E131="",0,DSUM('5.1_Abast 2 Illes Balears'!$E$75:$J$95,"emissions",'7.1_Resultats Illes Balears'!E$59:E131)/1000-SUM(P$60:P130))</f>
        <v>0</v>
      </c>
      <c r="Q131" s="636">
        <f t="shared" si="4"/>
        <v>0</v>
      </c>
      <c r="R131" s="635"/>
      <c r="S131" s="635">
        <f t="shared" si="5"/>
        <v>0</v>
      </c>
      <c r="T131" s="635"/>
      <c r="U131" s="635"/>
      <c r="V131" s="63"/>
      <c r="W131" s="63"/>
    </row>
    <row r="132" spans="1:23" ht="16.5" customHeight="1" x14ac:dyDescent="0.3">
      <c r="A132" s="169"/>
      <c r="B132" s="167"/>
      <c r="C132" s="63"/>
      <c r="D132" s="63"/>
      <c r="E132" s="168" t="str">
        <f>IF(Dades!E801="","",Dades!E801)</f>
        <v/>
      </c>
      <c r="F132" s="475">
        <f>IF(E132="",0,(DSUM('1_Instal·lacions fixes'!$E$14:$R$36,"emissions",'7.1_Resultats Illes Balears'!E$59:E132)+DSUM('1_Instal·lacions fixes'!$E$43:$L$58,"emissions",'7.1_Resultats Illes Balears'!E$59:E132))/1000-SUM(F$60:F131))</f>
        <v>0</v>
      </c>
      <c r="G132" s="475">
        <f>IF(E132="",0,(DSUM('2_Vehicles i maquinària'!$E$22:$S$44,"emissions",'7.1_Resultats Illes Balears'!E$59:E132)+DSUM('2_Vehicles i maquinària'!$E$50:$K$70,"emissions",'7.1_Resultats Illes Balears'!E$59:E132)+DSUM('2_Vehicles i maquinària'!$E$82:$S$92,"emissions",'7.1_Resultats Illes Balears'!E$59:E132)+DSUM('2_Vehicles i maquinària'!$E$99:$S$109,"emissions",'7.1_Resultats Illes Balears'!E$59:E132))/1000-SUM(G$60:G131))</f>
        <v>0</v>
      </c>
      <c r="H132" s="475">
        <f>IF(E132="",0,(DSUM('3_Emissions fugitives'!$E$14:$O$36,"emissions",'7.1_Resultats Illes Balears'!E$59:E132)+DSUM('3_Emissions fugitives'!$E$48:$N$58,"emissions",'7.1_Resultats Illes Balears'!E$59:E132))/1000-SUM(H$60:H131))</f>
        <v>0</v>
      </c>
      <c r="I132" s="636">
        <f>IF(E132="",0,DSUM('4_Emissions de procés'!$E$12:$M$27,"emissions",'7.1_Resultats Illes Balears'!E$59:E132)/1000-SUM(I$60:I131))</f>
        <v>0</v>
      </c>
      <c r="J132" s="636"/>
      <c r="K132" s="635">
        <f t="shared" si="3"/>
        <v>0</v>
      </c>
      <c r="L132" s="635"/>
      <c r="M132" s="635"/>
      <c r="N132" s="475">
        <f>IF(E132="",0,DSUM('5.1_Abast 2 Illes Balears'!$E$17:$J$39,"emissions",'7.1_Resultats Illes Balears'!E$59:E132)/1000-SUM(N$60:N131))</f>
        <v>0</v>
      </c>
      <c r="O132" s="475">
        <f>IF(E132="",0,DSUM('5.1_Abast 2 Illes Balears'!$E$47:$K$67,"emissions",'7.1_Resultats Illes Balears'!E$59:E132)/1000-SUM(O$60:O131))</f>
        <v>0</v>
      </c>
      <c r="P132" s="475">
        <f>IF(E132="",0,DSUM('5.1_Abast 2 Illes Balears'!$E$75:$J$95,"emissions",'7.1_Resultats Illes Balears'!E$59:E132)/1000-SUM(P$60:P131))</f>
        <v>0</v>
      </c>
      <c r="Q132" s="636">
        <f t="shared" si="4"/>
        <v>0</v>
      </c>
      <c r="R132" s="635"/>
      <c r="S132" s="635">
        <f t="shared" si="5"/>
        <v>0</v>
      </c>
      <c r="T132" s="635"/>
      <c r="U132" s="635"/>
      <c r="V132" s="63"/>
      <c r="W132" s="63"/>
    </row>
    <row r="133" spans="1:23" ht="16.5" customHeight="1" x14ac:dyDescent="0.3">
      <c r="A133" s="169"/>
      <c r="B133" s="167"/>
      <c r="C133" s="63"/>
      <c r="D133" s="63"/>
      <c r="E133" s="168" t="str">
        <f>IF(Dades!E802="","",Dades!E802)</f>
        <v/>
      </c>
      <c r="F133" s="475">
        <f>IF(E133="",0,(DSUM('1_Instal·lacions fixes'!$E$14:$R$36,"emissions",'7.1_Resultats Illes Balears'!E$59:E133)+DSUM('1_Instal·lacions fixes'!$E$43:$L$58,"emissions",'7.1_Resultats Illes Balears'!E$59:E133))/1000-SUM(F$60:F132))</f>
        <v>0</v>
      </c>
      <c r="G133" s="475">
        <f>IF(E133="",0,(DSUM('2_Vehicles i maquinària'!$E$22:$S$44,"emissions",'7.1_Resultats Illes Balears'!E$59:E133)+DSUM('2_Vehicles i maquinària'!$E$50:$K$70,"emissions",'7.1_Resultats Illes Balears'!E$59:E133)+DSUM('2_Vehicles i maquinària'!$E$82:$S$92,"emissions",'7.1_Resultats Illes Balears'!E$59:E133)+DSUM('2_Vehicles i maquinària'!$E$99:$S$109,"emissions",'7.1_Resultats Illes Balears'!E$59:E133))/1000-SUM(G$60:G132))</f>
        <v>0</v>
      </c>
      <c r="H133" s="475">
        <f>IF(E133="",0,(DSUM('3_Emissions fugitives'!$E$14:$O$36,"emissions",'7.1_Resultats Illes Balears'!E$59:E133)+DSUM('3_Emissions fugitives'!$E$48:$N$58,"emissions",'7.1_Resultats Illes Balears'!E$59:E133))/1000-SUM(H$60:H132))</f>
        <v>0</v>
      </c>
      <c r="I133" s="636">
        <f>IF(E133="",0,DSUM('4_Emissions de procés'!$E$12:$M$27,"emissions",'7.1_Resultats Illes Balears'!E$59:E133)/1000-SUM(I$60:I132))</f>
        <v>0</v>
      </c>
      <c r="J133" s="636"/>
      <c r="K133" s="635">
        <f t="shared" si="3"/>
        <v>0</v>
      </c>
      <c r="L133" s="635"/>
      <c r="M133" s="635"/>
      <c r="N133" s="475">
        <f>IF(E133="",0,DSUM('5.1_Abast 2 Illes Balears'!$E$17:$J$39,"emissions",'7.1_Resultats Illes Balears'!E$59:E133)/1000-SUM(N$60:N132))</f>
        <v>0</v>
      </c>
      <c r="O133" s="475">
        <f>IF(E133="",0,DSUM('5.1_Abast 2 Illes Balears'!$E$47:$K$67,"emissions",'7.1_Resultats Illes Balears'!E$59:E133)/1000-SUM(O$60:O132))</f>
        <v>0</v>
      </c>
      <c r="P133" s="475">
        <f>IF(E133="",0,DSUM('5.1_Abast 2 Illes Balears'!$E$75:$J$95,"emissions",'7.1_Resultats Illes Balears'!E$59:E133)/1000-SUM(P$60:P132))</f>
        <v>0</v>
      </c>
      <c r="Q133" s="636">
        <f t="shared" si="4"/>
        <v>0</v>
      </c>
      <c r="R133" s="635"/>
      <c r="S133" s="635">
        <f t="shared" si="5"/>
        <v>0</v>
      </c>
      <c r="T133" s="635"/>
      <c r="U133" s="635"/>
      <c r="V133" s="63"/>
      <c r="W133" s="63"/>
    </row>
    <row r="134" spans="1:23" ht="16.5" customHeight="1" x14ac:dyDescent="0.3">
      <c r="A134" s="169"/>
      <c r="B134" s="167"/>
      <c r="C134" s="63"/>
      <c r="D134" s="63"/>
      <c r="E134" s="168" t="str">
        <f>IF(Dades!E803="","",Dades!E803)</f>
        <v/>
      </c>
      <c r="F134" s="475">
        <f>IF(E134="",0,(DSUM('1_Instal·lacions fixes'!$E$14:$R$36,"emissions",'7.1_Resultats Illes Balears'!E$59:E134)+DSUM('1_Instal·lacions fixes'!$E$43:$L$58,"emissions",'7.1_Resultats Illes Balears'!E$59:E134))/1000-SUM(F$60:F133))</f>
        <v>0</v>
      </c>
      <c r="G134" s="475">
        <f>IF(E134="",0,(DSUM('2_Vehicles i maquinària'!$E$22:$S$44,"emissions",'7.1_Resultats Illes Balears'!E$59:E134)+DSUM('2_Vehicles i maquinària'!$E$50:$K$70,"emissions",'7.1_Resultats Illes Balears'!E$59:E134)+DSUM('2_Vehicles i maquinària'!$E$82:$S$92,"emissions",'7.1_Resultats Illes Balears'!E$59:E134)+DSUM('2_Vehicles i maquinària'!$E$99:$S$109,"emissions",'7.1_Resultats Illes Balears'!E$59:E134))/1000-SUM(G$60:G133))</f>
        <v>0</v>
      </c>
      <c r="H134" s="475">
        <f>IF(E134="",0,(DSUM('3_Emissions fugitives'!$E$14:$O$36,"emissions",'7.1_Resultats Illes Balears'!E$59:E134)+DSUM('3_Emissions fugitives'!$E$48:$N$58,"emissions",'7.1_Resultats Illes Balears'!E$59:E134))/1000-SUM(H$60:H133))</f>
        <v>0</v>
      </c>
      <c r="I134" s="636">
        <f>IF(E134="",0,DSUM('4_Emissions de procés'!$E$12:$M$27,"emissions",'7.1_Resultats Illes Balears'!E$59:E134)/1000-SUM(I$60:I133))</f>
        <v>0</v>
      </c>
      <c r="J134" s="636"/>
      <c r="K134" s="635">
        <f t="shared" si="3"/>
        <v>0</v>
      </c>
      <c r="L134" s="635"/>
      <c r="M134" s="635"/>
      <c r="N134" s="475">
        <f>IF(E134="",0,DSUM('5.1_Abast 2 Illes Balears'!$E$17:$J$39,"emissions",'7.1_Resultats Illes Balears'!E$59:E134)/1000-SUM(N$60:N133))</f>
        <v>0</v>
      </c>
      <c r="O134" s="475">
        <f>IF(E134="",0,DSUM('5.1_Abast 2 Illes Balears'!$E$47:$K$67,"emissions",'7.1_Resultats Illes Balears'!E$59:E134)/1000-SUM(O$60:O133))</f>
        <v>0</v>
      </c>
      <c r="P134" s="475">
        <f>IF(E134="",0,DSUM('5.1_Abast 2 Illes Balears'!$E$75:$J$95,"emissions",'7.1_Resultats Illes Balears'!E$59:E134)/1000-SUM(P$60:P133))</f>
        <v>0</v>
      </c>
      <c r="Q134" s="636">
        <f t="shared" si="4"/>
        <v>0</v>
      </c>
      <c r="R134" s="635"/>
      <c r="S134" s="635">
        <f t="shared" si="5"/>
        <v>0</v>
      </c>
      <c r="T134" s="635"/>
      <c r="U134" s="635"/>
      <c r="V134" s="63"/>
      <c r="W134" s="63"/>
    </row>
    <row r="135" spans="1:23" ht="16.5" customHeight="1" x14ac:dyDescent="0.3">
      <c r="A135" s="169"/>
      <c r="B135" s="167"/>
      <c r="C135" s="63"/>
      <c r="D135" s="63"/>
      <c r="E135" s="168" t="str">
        <f>IF(Dades!E804="","",Dades!E804)</f>
        <v/>
      </c>
      <c r="F135" s="475">
        <f>IF(E135="",0,(DSUM('1_Instal·lacions fixes'!$E$14:$R$36,"emissions",'7.1_Resultats Illes Balears'!E$59:E135)+DSUM('1_Instal·lacions fixes'!$E$43:$L$58,"emissions",'7.1_Resultats Illes Balears'!E$59:E135))/1000-SUM(F$60:F134))</f>
        <v>0</v>
      </c>
      <c r="G135" s="475">
        <f>IF(E135="",0,(DSUM('2_Vehicles i maquinària'!$E$22:$S$44,"emissions",'7.1_Resultats Illes Balears'!E$59:E135)+DSUM('2_Vehicles i maquinària'!$E$50:$K$70,"emissions",'7.1_Resultats Illes Balears'!E$59:E135)+DSUM('2_Vehicles i maquinària'!$E$82:$S$92,"emissions",'7.1_Resultats Illes Balears'!E$59:E135)+DSUM('2_Vehicles i maquinària'!$E$99:$S$109,"emissions",'7.1_Resultats Illes Balears'!E$59:E135))/1000-SUM(G$60:G134))</f>
        <v>0</v>
      </c>
      <c r="H135" s="475">
        <f>IF(E135="",0,(DSUM('3_Emissions fugitives'!$E$14:$O$36,"emissions",'7.1_Resultats Illes Balears'!E$59:E135)+DSUM('3_Emissions fugitives'!$E$48:$N$58,"emissions",'7.1_Resultats Illes Balears'!E$59:E135))/1000-SUM(H$60:H134))</f>
        <v>0</v>
      </c>
      <c r="I135" s="636">
        <f>IF(E135="",0,DSUM('4_Emissions de procés'!$E$12:$M$27,"emissions",'7.1_Resultats Illes Balears'!E$59:E135)/1000-SUM(I$60:I134))</f>
        <v>0</v>
      </c>
      <c r="J135" s="636"/>
      <c r="K135" s="635">
        <f t="shared" si="3"/>
        <v>0</v>
      </c>
      <c r="L135" s="635"/>
      <c r="M135" s="635"/>
      <c r="N135" s="475">
        <f>IF(E135="",0,DSUM('5.1_Abast 2 Illes Balears'!$E$17:$J$39,"emissions",'7.1_Resultats Illes Balears'!E$59:E135)/1000-SUM(N$60:N134))</f>
        <v>0</v>
      </c>
      <c r="O135" s="475">
        <f>IF(E135="",0,DSUM('5.1_Abast 2 Illes Balears'!$E$47:$K$67,"emissions",'7.1_Resultats Illes Balears'!E$59:E135)/1000-SUM(O$60:O134))</f>
        <v>0</v>
      </c>
      <c r="P135" s="475">
        <f>IF(E135="",0,DSUM('5.1_Abast 2 Illes Balears'!$E$75:$J$95,"emissions",'7.1_Resultats Illes Balears'!E$59:E135)/1000-SUM(P$60:P134))</f>
        <v>0</v>
      </c>
      <c r="Q135" s="636">
        <f t="shared" si="4"/>
        <v>0</v>
      </c>
      <c r="R135" s="635"/>
      <c r="S135" s="635">
        <f t="shared" si="5"/>
        <v>0</v>
      </c>
      <c r="T135" s="635"/>
      <c r="U135" s="635"/>
      <c r="V135" s="63"/>
      <c r="W135" s="63"/>
    </row>
    <row r="136" spans="1:23" ht="16.5" customHeight="1" x14ac:dyDescent="0.3">
      <c r="A136" s="169"/>
      <c r="B136" s="167"/>
      <c r="C136" s="63"/>
      <c r="D136" s="63"/>
      <c r="E136" s="168" t="str">
        <f>IF(Dades!E805="","",Dades!E805)</f>
        <v/>
      </c>
      <c r="F136" s="475">
        <f>IF(E136="",0,(DSUM('1_Instal·lacions fixes'!$E$14:$R$36,"emissions",'7.1_Resultats Illes Balears'!E$59:E136)+DSUM('1_Instal·lacions fixes'!$E$43:$L$58,"emissions",'7.1_Resultats Illes Balears'!E$59:E136))/1000-SUM(F$60:F135))</f>
        <v>0</v>
      </c>
      <c r="G136" s="475">
        <f>IF(E136="",0,(DSUM('2_Vehicles i maquinària'!$E$22:$S$44,"emissions",'7.1_Resultats Illes Balears'!E$59:E136)+DSUM('2_Vehicles i maquinària'!$E$50:$K$70,"emissions",'7.1_Resultats Illes Balears'!E$59:E136)+DSUM('2_Vehicles i maquinària'!$E$82:$S$92,"emissions",'7.1_Resultats Illes Balears'!E$59:E136)+DSUM('2_Vehicles i maquinària'!$E$99:$S$109,"emissions",'7.1_Resultats Illes Balears'!E$59:E136))/1000-SUM(G$60:G135))</f>
        <v>0</v>
      </c>
      <c r="H136" s="475">
        <f>IF(E136="",0,(DSUM('3_Emissions fugitives'!$E$14:$O$36,"emissions",'7.1_Resultats Illes Balears'!E$59:E136)+DSUM('3_Emissions fugitives'!$E$48:$N$58,"emissions",'7.1_Resultats Illes Balears'!E$59:E136))/1000-SUM(H$60:H135))</f>
        <v>0</v>
      </c>
      <c r="I136" s="636">
        <f>IF(E136="",0,DSUM('4_Emissions de procés'!$E$12:$M$27,"emissions",'7.1_Resultats Illes Balears'!E$59:E136)/1000-SUM(I$60:I135))</f>
        <v>0</v>
      </c>
      <c r="J136" s="636"/>
      <c r="K136" s="635">
        <f t="shared" si="3"/>
        <v>0</v>
      </c>
      <c r="L136" s="635"/>
      <c r="M136" s="635"/>
      <c r="N136" s="475">
        <f>IF(E136="",0,DSUM('5.1_Abast 2 Illes Balears'!$E$17:$J$39,"emissions",'7.1_Resultats Illes Balears'!E$59:E136)/1000-SUM(N$60:N135))</f>
        <v>0</v>
      </c>
      <c r="O136" s="475">
        <f>IF(E136="",0,DSUM('5.1_Abast 2 Illes Balears'!$E$47:$K$67,"emissions",'7.1_Resultats Illes Balears'!E$59:E136)/1000-SUM(O$60:O135))</f>
        <v>0</v>
      </c>
      <c r="P136" s="475">
        <f>IF(E136="",0,DSUM('5.1_Abast 2 Illes Balears'!$E$75:$J$95,"emissions",'7.1_Resultats Illes Balears'!E$59:E136)/1000-SUM(P$60:P135))</f>
        <v>0</v>
      </c>
      <c r="Q136" s="636">
        <f t="shared" si="4"/>
        <v>0</v>
      </c>
      <c r="R136" s="635"/>
      <c r="S136" s="635">
        <f t="shared" si="5"/>
        <v>0</v>
      </c>
      <c r="T136" s="635"/>
      <c r="U136" s="635"/>
      <c r="V136" s="63"/>
      <c r="W136" s="63"/>
    </row>
    <row r="137" spans="1:23" x14ac:dyDescent="0.3">
      <c r="A137" s="169"/>
      <c r="B137" s="167"/>
      <c r="C137" s="63"/>
      <c r="D137" s="63"/>
      <c r="E137" s="168" t="str">
        <f>IF(Dades!E806="","",Dades!E806)</f>
        <v/>
      </c>
      <c r="F137" s="475">
        <f>IF(E137="",0,(DSUM('1_Instal·lacions fixes'!$E$14:$R$36,"emissions",'7.1_Resultats Illes Balears'!E$59:E137)+DSUM('1_Instal·lacions fixes'!$E$43:$L$58,"emissions",'7.1_Resultats Illes Balears'!E$59:E137))/1000-SUM(F$60:F136))</f>
        <v>0</v>
      </c>
      <c r="G137" s="475">
        <f>IF(E137="",0,(DSUM('2_Vehicles i maquinària'!$E$22:$S$44,"emissions",'7.1_Resultats Illes Balears'!E$59:E137)+DSUM('2_Vehicles i maquinària'!$E$50:$K$70,"emissions",'7.1_Resultats Illes Balears'!E$59:E137)+DSUM('2_Vehicles i maquinària'!$E$82:$S$92,"emissions",'7.1_Resultats Illes Balears'!E$59:E137)+DSUM('2_Vehicles i maquinària'!$E$99:$S$109,"emissions",'7.1_Resultats Illes Balears'!E$59:E137))/1000-SUM(G$60:G136))</f>
        <v>0</v>
      </c>
      <c r="H137" s="475">
        <f>IF(E137="",0,(DSUM('3_Emissions fugitives'!$E$14:$O$36,"emissions",'7.1_Resultats Illes Balears'!E$59:E137)+DSUM('3_Emissions fugitives'!$E$48:$N$58,"emissions",'7.1_Resultats Illes Balears'!E$59:E137))/1000-SUM(H$60:H136))</f>
        <v>0</v>
      </c>
      <c r="I137" s="636">
        <f>IF(E137="",0,DSUM('4_Emissions de procés'!$E$12:$M$27,"emissions",'7.1_Resultats Illes Balears'!E$59:E137)/1000-SUM(I$60:I136))</f>
        <v>0</v>
      </c>
      <c r="J137" s="636"/>
      <c r="K137" s="635">
        <f t="shared" si="3"/>
        <v>0</v>
      </c>
      <c r="L137" s="635"/>
      <c r="M137" s="635"/>
      <c r="N137" s="475">
        <f>IF(E137="",0,DSUM('5.1_Abast 2 Illes Balears'!$E$17:$J$39,"emissions",'7.1_Resultats Illes Balears'!E$59:E137)/1000-SUM(N$60:N136))</f>
        <v>0</v>
      </c>
      <c r="O137" s="475">
        <f>IF(E137="",0,DSUM('5.1_Abast 2 Illes Balears'!$E$47:$K$67,"emissions",'7.1_Resultats Illes Balears'!E$59:E137)/1000-SUM(O$60:O136))</f>
        <v>0</v>
      </c>
      <c r="P137" s="475">
        <f>IF(E137="",0,DSUM('5.1_Abast 2 Illes Balears'!$E$75:$J$95,"emissions",'7.1_Resultats Illes Balears'!E$59:E137)/1000-SUM(P$60:P136))</f>
        <v>0</v>
      </c>
      <c r="Q137" s="636">
        <f t="shared" si="4"/>
        <v>0</v>
      </c>
      <c r="R137" s="635"/>
      <c r="S137" s="635">
        <f t="shared" si="5"/>
        <v>0</v>
      </c>
      <c r="T137" s="635"/>
      <c r="U137" s="635"/>
      <c r="V137" s="63"/>
      <c r="W137" s="63"/>
    </row>
    <row r="138" spans="1:23" ht="16.5" customHeight="1" x14ac:dyDescent="0.3">
      <c r="A138" s="169"/>
      <c r="B138" s="167"/>
      <c r="C138" s="63"/>
      <c r="D138" s="63"/>
      <c r="E138" s="168" t="str">
        <f>IF(Dades!E807="","",Dades!E807)</f>
        <v/>
      </c>
      <c r="F138" s="475">
        <f>IF(E138="",0,(DSUM('1_Instal·lacions fixes'!$E$14:$R$36,"emissions",'7.1_Resultats Illes Balears'!E$59:E138)+DSUM('1_Instal·lacions fixes'!$E$43:$L$58,"emissions",'7.1_Resultats Illes Balears'!E$59:E138))/1000-SUM(F$60:F137))</f>
        <v>0</v>
      </c>
      <c r="G138" s="475">
        <f>IF(E138="",0,(DSUM('2_Vehicles i maquinària'!$E$22:$S$44,"emissions",'7.1_Resultats Illes Balears'!E$59:E138)+DSUM('2_Vehicles i maquinària'!$E$50:$K$70,"emissions",'7.1_Resultats Illes Balears'!E$59:E138)+DSUM('2_Vehicles i maquinària'!$E$82:$S$92,"emissions",'7.1_Resultats Illes Balears'!E$59:E138)+DSUM('2_Vehicles i maquinària'!$E$99:$S$109,"emissions",'7.1_Resultats Illes Balears'!E$59:E138))/1000-SUM(G$60:G137))</f>
        <v>0</v>
      </c>
      <c r="H138" s="475">
        <f>IF(E138="",0,(DSUM('3_Emissions fugitives'!$E$14:$O$36,"emissions",'7.1_Resultats Illes Balears'!E$59:E138)+DSUM('3_Emissions fugitives'!$E$48:$N$58,"emissions",'7.1_Resultats Illes Balears'!E$59:E138))/1000-SUM(H$60:H137))</f>
        <v>0</v>
      </c>
      <c r="I138" s="636">
        <f>IF(E138="",0,DSUM('4_Emissions de procés'!$E$12:$M$27,"emissions",'7.1_Resultats Illes Balears'!E$59:E138)/1000-SUM(I$60:I137))</f>
        <v>0</v>
      </c>
      <c r="J138" s="636"/>
      <c r="K138" s="635">
        <f t="shared" si="3"/>
        <v>0</v>
      </c>
      <c r="L138" s="635"/>
      <c r="M138" s="635"/>
      <c r="N138" s="475">
        <f>IF(E138="",0,DSUM('5.1_Abast 2 Illes Balears'!$E$17:$J$39,"emissions",'7.1_Resultats Illes Balears'!E$59:E138)/1000-SUM(N$60:N137))</f>
        <v>0</v>
      </c>
      <c r="O138" s="475">
        <f>IF(E138="",0,DSUM('5.1_Abast 2 Illes Balears'!$E$47:$K$67,"emissions",'7.1_Resultats Illes Balears'!E$59:E138)/1000-SUM(O$60:O137))</f>
        <v>0</v>
      </c>
      <c r="P138" s="475">
        <f>IF(E138="",0,DSUM('5.1_Abast 2 Illes Balears'!$E$75:$J$95,"emissions",'7.1_Resultats Illes Balears'!E$59:E138)/1000-SUM(P$60:P137))</f>
        <v>0</v>
      </c>
      <c r="Q138" s="636">
        <f t="shared" si="4"/>
        <v>0</v>
      </c>
      <c r="R138" s="635"/>
      <c r="S138" s="635">
        <f t="shared" si="5"/>
        <v>0</v>
      </c>
      <c r="T138" s="635"/>
      <c r="U138" s="635"/>
      <c r="V138" s="63"/>
      <c r="W138" s="63"/>
    </row>
    <row r="139" spans="1:23" x14ac:dyDescent="0.3">
      <c r="A139" s="169"/>
      <c r="B139" s="167"/>
      <c r="C139" s="63"/>
      <c r="D139" s="63"/>
      <c r="E139" s="168" t="str">
        <f>IF(Dades!E808="","",Dades!E808)</f>
        <v/>
      </c>
      <c r="F139" s="475">
        <f>IF(E139="",0,(DSUM('1_Instal·lacions fixes'!$E$14:$R$36,"emissions",'7.1_Resultats Illes Balears'!E$59:E139)+DSUM('1_Instal·lacions fixes'!$E$43:$L$58,"emissions",'7.1_Resultats Illes Balears'!E$59:E139))/1000-SUM(F$60:F138))</f>
        <v>0</v>
      </c>
      <c r="G139" s="475">
        <f>IF(E139="",0,(DSUM('2_Vehicles i maquinària'!$E$22:$S$44,"emissions",'7.1_Resultats Illes Balears'!E$59:E139)+DSUM('2_Vehicles i maquinària'!$E$50:$K$70,"emissions",'7.1_Resultats Illes Balears'!E$59:E139)+DSUM('2_Vehicles i maquinària'!$E$82:$S$92,"emissions",'7.1_Resultats Illes Balears'!E$59:E139)+DSUM('2_Vehicles i maquinària'!$E$99:$S$109,"emissions",'7.1_Resultats Illes Balears'!E$59:E139))/1000-SUM(G$60:G138))</f>
        <v>0</v>
      </c>
      <c r="H139" s="475">
        <f>IF(E139="",0,(DSUM('3_Emissions fugitives'!$E$14:$O$36,"emissions",'7.1_Resultats Illes Balears'!E$59:E139)+DSUM('3_Emissions fugitives'!$E$48:$N$58,"emissions",'7.1_Resultats Illes Balears'!E$59:E139))/1000-SUM(H$60:H138))</f>
        <v>0</v>
      </c>
      <c r="I139" s="636">
        <f>IF(E139="",0,DSUM('4_Emissions de procés'!$E$12:$M$27,"emissions",'7.1_Resultats Illes Balears'!E$59:E139)/1000-SUM(I$60:I138))</f>
        <v>0</v>
      </c>
      <c r="J139" s="636"/>
      <c r="K139" s="635">
        <f t="shared" si="3"/>
        <v>0</v>
      </c>
      <c r="L139" s="635"/>
      <c r="M139" s="635"/>
      <c r="N139" s="475">
        <f>IF(E139="",0,DSUM('5.1_Abast 2 Illes Balears'!$E$17:$J$39,"emissions",'7.1_Resultats Illes Balears'!E$59:E139)/1000-SUM(N$60:N138))</f>
        <v>0</v>
      </c>
      <c r="O139" s="475">
        <f>IF(E139="",0,DSUM('5.1_Abast 2 Illes Balears'!$E$47:$K$67,"emissions",'7.1_Resultats Illes Balears'!E$59:E139)/1000-SUM(O$60:O138))</f>
        <v>0</v>
      </c>
      <c r="P139" s="475">
        <f>IF(E139="",0,DSUM('5.1_Abast 2 Illes Balears'!$E$75:$J$95,"emissions",'7.1_Resultats Illes Balears'!E$59:E139)/1000-SUM(P$60:P138))</f>
        <v>0</v>
      </c>
      <c r="Q139" s="636">
        <f t="shared" si="4"/>
        <v>0</v>
      </c>
      <c r="R139" s="635"/>
      <c r="S139" s="635">
        <f t="shared" si="5"/>
        <v>0</v>
      </c>
      <c r="T139" s="635"/>
      <c r="U139" s="635"/>
      <c r="V139" s="63"/>
      <c r="W139" s="63"/>
    </row>
    <row r="140" spans="1:23" x14ac:dyDescent="0.3">
      <c r="A140" s="169"/>
      <c r="B140" s="167"/>
      <c r="C140" s="63"/>
      <c r="D140" s="63"/>
      <c r="E140" s="168" t="str">
        <f>IF(Dades!E809="","",Dades!E809)</f>
        <v/>
      </c>
      <c r="F140" s="475">
        <f>IF(E140="",0,(DSUM('1_Instal·lacions fixes'!$E$14:$R$36,"emissions",'7.1_Resultats Illes Balears'!E$59:E140)+DSUM('1_Instal·lacions fixes'!$E$43:$L$58,"emissions",'7.1_Resultats Illes Balears'!E$59:E140))/1000-SUM(F$60:F139))</f>
        <v>0</v>
      </c>
      <c r="G140" s="475">
        <f>IF(E140="",0,(DSUM('2_Vehicles i maquinària'!$E$22:$S$44,"emissions",'7.1_Resultats Illes Balears'!E$59:E140)+DSUM('2_Vehicles i maquinària'!$E$50:$K$70,"emissions",'7.1_Resultats Illes Balears'!E$59:E140)+DSUM('2_Vehicles i maquinària'!$E$82:$S$92,"emissions",'7.1_Resultats Illes Balears'!E$59:E140)+DSUM('2_Vehicles i maquinària'!$E$99:$S$109,"emissions",'7.1_Resultats Illes Balears'!E$59:E140))/1000-SUM(G$60:G139))</f>
        <v>0</v>
      </c>
      <c r="H140" s="475">
        <f>IF(E140="",0,(DSUM('3_Emissions fugitives'!$E$14:$O$36,"emissions",'7.1_Resultats Illes Balears'!E$59:E140)+DSUM('3_Emissions fugitives'!$E$48:$N$58,"emissions",'7.1_Resultats Illes Balears'!E$59:E140))/1000-SUM(H$60:H139))</f>
        <v>0</v>
      </c>
      <c r="I140" s="636">
        <f>IF(E140="",0,DSUM('4_Emissions de procés'!$E$12:$M$27,"emissions",'7.1_Resultats Illes Balears'!E$59:E140)/1000-SUM(I$60:I139))</f>
        <v>0</v>
      </c>
      <c r="J140" s="636"/>
      <c r="K140" s="635">
        <f t="shared" si="3"/>
        <v>0</v>
      </c>
      <c r="L140" s="635"/>
      <c r="M140" s="635"/>
      <c r="N140" s="475">
        <f>IF(E140="",0,DSUM('5.1_Abast 2 Illes Balears'!$E$17:$J$39,"emissions",'7.1_Resultats Illes Balears'!E$59:E140)/1000-SUM(N$60:N139))</f>
        <v>0</v>
      </c>
      <c r="O140" s="475">
        <f>IF(E140="",0,DSUM('5.1_Abast 2 Illes Balears'!$E$47:$K$67,"emissions",'7.1_Resultats Illes Balears'!E$59:E140)/1000-SUM(O$60:O139))</f>
        <v>0</v>
      </c>
      <c r="P140" s="475">
        <f>IF(E140="",0,DSUM('5.1_Abast 2 Illes Balears'!$E$75:$J$95,"emissions",'7.1_Resultats Illes Balears'!E$59:E140)/1000-SUM(P$60:P139))</f>
        <v>0</v>
      </c>
      <c r="Q140" s="636">
        <f t="shared" si="4"/>
        <v>0</v>
      </c>
      <c r="R140" s="635"/>
      <c r="S140" s="635">
        <f t="shared" si="5"/>
        <v>0</v>
      </c>
      <c r="T140" s="635"/>
      <c r="U140" s="635"/>
      <c r="V140" s="63"/>
      <c r="W140" s="63"/>
    </row>
    <row r="141" spans="1:23" x14ac:dyDescent="0.3">
      <c r="A141" s="169"/>
      <c r="B141" s="167"/>
      <c r="C141" s="63"/>
      <c r="D141" s="63"/>
      <c r="E141" s="168" t="str">
        <f>IF(Dades!E810="","",Dades!E810)</f>
        <v/>
      </c>
      <c r="F141" s="475">
        <f>IF(E141="",0,(DSUM('1_Instal·lacions fixes'!$E$14:$R$36,"emissions",'7.1_Resultats Illes Balears'!E$59:E141)+DSUM('1_Instal·lacions fixes'!$E$43:$L$58,"emissions",'7.1_Resultats Illes Balears'!E$59:E141))/1000-SUM(F$60:F140))</f>
        <v>0</v>
      </c>
      <c r="G141" s="475">
        <f>IF(E141="",0,(DSUM('2_Vehicles i maquinària'!$E$22:$S$44,"emissions",'7.1_Resultats Illes Balears'!E$59:E141)+DSUM('2_Vehicles i maquinària'!$E$50:$K$70,"emissions",'7.1_Resultats Illes Balears'!E$59:E141)+DSUM('2_Vehicles i maquinària'!$E$82:$S$92,"emissions",'7.1_Resultats Illes Balears'!E$59:E141)+DSUM('2_Vehicles i maquinària'!$E$99:$S$109,"emissions",'7.1_Resultats Illes Balears'!E$59:E141))/1000-SUM(G$60:G140))</f>
        <v>0</v>
      </c>
      <c r="H141" s="475">
        <f>IF(E141="",0,(DSUM('3_Emissions fugitives'!$E$14:$O$36,"emissions",'7.1_Resultats Illes Balears'!E$59:E141)+DSUM('3_Emissions fugitives'!$E$48:$N$58,"emissions",'7.1_Resultats Illes Balears'!E$59:E141))/1000-SUM(H$60:H140))</f>
        <v>0</v>
      </c>
      <c r="I141" s="636">
        <f>IF(E141="",0,DSUM('4_Emissions de procés'!$E$12:$M$27,"emissions",'7.1_Resultats Illes Balears'!E$59:E141)/1000-SUM(I$60:I140))</f>
        <v>0</v>
      </c>
      <c r="J141" s="636"/>
      <c r="K141" s="635">
        <f t="shared" si="3"/>
        <v>0</v>
      </c>
      <c r="L141" s="635"/>
      <c r="M141" s="635"/>
      <c r="N141" s="475">
        <f>IF(E141="",0,DSUM('5.1_Abast 2 Illes Balears'!$E$17:$J$39,"emissions",'7.1_Resultats Illes Balears'!E$59:E141)/1000-SUM(N$60:N140))</f>
        <v>0</v>
      </c>
      <c r="O141" s="475">
        <f>IF(E141="",0,DSUM('5.1_Abast 2 Illes Balears'!$E$47:$K$67,"emissions",'7.1_Resultats Illes Balears'!E$59:E141)/1000-SUM(O$60:O140))</f>
        <v>0</v>
      </c>
      <c r="P141" s="475">
        <f>IF(E141="",0,DSUM('5.1_Abast 2 Illes Balears'!$E$75:$J$95,"emissions",'7.1_Resultats Illes Balears'!E$59:E141)/1000-SUM(P$60:P140))</f>
        <v>0</v>
      </c>
      <c r="Q141" s="636">
        <f t="shared" si="4"/>
        <v>0</v>
      </c>
      <c r="R141" s="635"/>
      <c r="S141" s="635">
        <f t="shared" si="5"/>
        <v>0</v>
      </c>
      <c r="T141" s="635"/>
      <c r="U141" s="635"/>
      <c r="V141" s="63"/>
      <c r="W141" s="63"/>
    </row>
    <row r="142" spans="1:23" x14ac:dyDescent="0.3">
      <c r="A142" s="169"/>
      <c r="B142" s="167"/>
      <c r="C142" s="63"/>
      <c r="D142" s="63"/>
      <c r="E142" s="168" t="str">
        <f>IF(Dades!E811="","",Dades!E811)</f>
        <v/>
      </c>
      <c r="F142" s="475">
        <f>IF(E142="",0,(DSUM('1_Instal·lacions fixes'!$E$14:$R$36,"emissions",'7.1_Resultats Illes Balears'!E$59:E142)+DSUM('1_Instal·lacions fixes'!$E$43:$L$58,"emissions",'7.1_Resultats Illes Balears'!E$59:E142))/1000-SUM(F$60:F141))</f>
        <v>0</v>
      </c>
      <c r="G142" s="475">
        <f>IF(E142="",0,(DSUM('2_Vehicles i maquinària'!$E$22:$S$44,"emissions",'7.1_Resultats Illes Balears'!E$59:E142)+DSUM('2_Vehicles i maquinària'!$E$50:$K$70,"emissions",'7.1_Resultats Illes Balears'!E$59:E142)+DSUM('2_Vehicles i maquinària'!$E$82:$S$92,"emissions",'7.1_Resultats Illes Balears'!E$59:E142)+DSUM('2_Vehicles i maquinària'!$E$99:$S$109,"emissions",'7.1_Resultats Illes Balears'!E$59:E142))/1000-SUM(G$60:G141))</f>
        <v>0</v>
      </c>
      <c r="H142" s="475">
        <f>IF(E142="",0,(DSUM('3_Emissions fugitives'!$E$14:$O$36,"emissions",'7.1_Resultats Illes Balears'!E$59:E142)+DSUM('3_Emissions fugitives'!$E$48:$N$58,"emissions",'7.1_Resultats Illes Balears'!E$59:E142))/1000-SUM(H$60:H141))</f>
        <v>0</v>
      </c>
      <c r="I142" s="636">
        <f>IF(E142="",0,DSUM('4_Emissions de procés'!$E$12:$M$27,"emissions",'7.1_Resultats Illes Balears'!E$59:E142)/1000-SUM(I$60:I141))</f>
        <v>0</v>
      </c>
      <c r="J142" s="636"/>
      <c r="K142" s="635">
        <f t="shared" si="3"/>
        <v>0</v>
      </c>
      <c r="L142" s="635"/>
      <c r="M142" s="635"/>
      <c r="N142" s="475">
        <f>IF(E142="",0,DSUM('5.1_Abast 2 Illes Balears'!$E$17:$J$39,"emissions",'7.1_Resultats Illes Balears'!E$59:E142)/1000-SUM(N$60:N141))</f>
        <v>0</v>
      </c>
      <c r="O142" s="475">
        <f>IF(E142="",0,DSUM('5.1_Abast 2 Illes Balears'!$E$47:$K$67,"emissions",'7.1_Resultats Illes Balears'!E$59:E142)/1000-SUM(O$60:O141))</f>
        <v>0</v>
      </c>
      <c r="P142" s="475">
        <f>IF(E142="",0,DSUM('5.1_Abast 2 Illes Balears'!$E$75:$J$95,"emissions",'7.1_Resultats Illes Balears'!E$59:E142)/1000-SUM(P$60:P141))</f>
        <v>0</v>
      </c>
      <c r="Q142" s="636">
        <f t="shared" si="4"/>
        <v>0</v>
      </c>
      <c r="R142" s="635"/>
      <c r="S142" s="635">
        <f t="shared" si="5"/>
        <v>0</v>
      </c>
      <c r="T142" s="635"/>
      <c r="U142" s="635"/>
      <c r="V142" s="63"/>
      <c r="W142" s="63"/>
    </row>
    <row r="143" spans="1:23" x14ac:dyDescent="0.3">
      <c r="A143" s="169"/>
      <c r="B143" s="167"/>
      <c r="C143" s="63"/>
      <c r="D143" s="63"/>
      <c r="E143" s="168" t="str">
        <f>IF(Dades!E812="","",Dades!E812)</f>
        <v/>
      </c>
      <c r="F143" s="475">
        <f>IF(E143="",0,(DSUM('1_Instal·lacions fixes'!$E$14:$R$36,"emissions",'7.1_Resultats Illes Balears'!E$59:E143)+DSUM('1_Instal·lacions fixes'!$E$43:$L$58,"emissions",'7.1_Resultats Illes Balears'!E$59:E143))/1000-SUM(F$60:F142))</f>
        <v>0</v>
      </c>
      <c r="G143" s="475">
        <f>IF(E143="",0,(DSUM('2_Vehicles i maquinària'!$E$22:$S$44,"emissions",'7.1_Resultats Illes Balears'!E$59:E143)+DSUM('2_Vehicles i maquinària'!$E$50:$K$70,"emissions",'7.1_Resultats Illes Balears'!E$59:E143)+DSUM('2_Vehicles i maquinària'!$E$82:$S$92,"emissions",'7.1_Resultats Illes Balears'!E$59:E143)+DSUM('2_Vehicles i maquinària'!$E$99:$S$109,"emissions",'7.1_Resultats Illes Balears'!E$59:E143))/1000-SUM(G$60:G142))</f>
        <v>0</v>
      </c>
      <c r="H143" s="475">
        <f>IF(E143="",0,(DSUM('3_Emissions fugitives'!$E$14:$O$36,"emissions",'7.1_Resultats Illes Balears'!E$59:E143)+DSUM('3_Emissions fugitives'!$E$48:$N$58,"emissions",'7.1_Resultats Illes Balears'!E$59:E143))/1000-SUM(H$60:H142))</f>
        <v>0</v>
      </c>
      <c r="I143" s="636">
        <f>IF(E143="",0,DSUM('4_Emissions de procés'!$E$12:$M$27,"emissions",'7.1_Resultats Illes Balears'!E$59:E143)/1000-SUM(I$60:I142))</f>
        <v>0</v>
      </c>
      <c r="J143" s="636"/>
      <c r="K143" s="635">
        <f t="shared" si="3"/>
        <v>0</v>
      </c>
      <c r="L143" s="635"/>
      <c r="M143" s="635"/>
      <c r="N143" s="475">
        <f>IF(E143="",0,DSUM('5.1_Abast 2 Illes Balears'!$E$17:$J$39,"emissions",'7.1_Resultats Illes Balears'!E$59:E143)/1000-SUM(N$60:N142))</f>
        <v>0</v>
      </c>
      <c r="O143" s="475">
        <f>IF(E143="",0,DSUM('5.1_Abast 2 Illes Balears'!$E$47:$K$67,"emissions",'7.1_Resultats Illes Balears'!E$59:E143)/1000-SUM(O$60:O142))</f>
        <v>0</v>
      </c>
      <c r="P143" s="475">
        <f>IF(E143="",0,DSUM('5.1_Abast 2 Illes Balears'!$E$75:$J$95,"emissions",'7.1_Resultats Illes Balears'!E$59:E143)/1000-SUM(P$60:P142))</f>
        <v>0</v>
      </c>
      <c r="Q143" s="636">
        <f t="shared" si="4"/>
        <v>0</v>
      </c>
      <c r="R143" s="635"/>
      <c r="S143" s="635">
        <f t="shared" si="5"/>
        <v>0</v>
      </c>
      <c r="T143" s="635"/>
      <c r="U143" s="635"/>
      <c r="V143" s="63"/>
      <c r="W143" s="63"/>
    </row>
    <row r="144" spans="1:23" ht="16.5" customHeight="1" x14ac:dyDescent="0.3">
      <c r="A144" s="169"/>
      <c r="B144" s="167"/>
      <c r="C144" s="63"/>
      <c r="D144" s="63"/>
      <c r="E144" s="168" t="str">
        <f>IF(Dades!E813="","",Dades!E813)</f>
        <v/>
      </c>
      <c r="F144" s="475">
        <f>IF(E144="",0,(DSUM('1_Instal·lacions fixes'!$E$14:$R$36,"emissions",'7.1_Resultats Illes Balears'!E$59:E144)+DSUM('1_Instal·lacions fixes'!$E$43:$L$58,"emissions",'7.1_Resultats Illes Balears'!E$59:E144))/1000-SUM(F$60:F143))</f>
        <v>0</v>
      </c>
      <c r="G144" s="475">
        <f>IF(E144="",0,(DSUM('2_Vehicles i maquinària'!$E$22:$S$44,"emissions",'7.1_Resultats Illes Balears'!E$59:E144)+DSUM('2_Vehicles i maquinària'!$E$50:$K$70,"emissions",'7.1_Resultats Illes Balears'!E$59:E144)+DSUM('2_Vehicles i maquinària'!$E$82:$S$92,"emissions",'7.1_Resultats Illes Balears'!E$59:E144)+DSUM('2_Vehicles i maquinària'!$E$99:$S$109,"emissions",'7.1_Resultats Illes Balears'!E$59:E144))/1000-SUM(G$60:G143))</f>
        <v>0</v>
      </c>
      <c r="H144" s="475">
        <f>IF(E144="",0,(DSUM('3_Emissions fugitives'!$E$14:$O$36,"emissions",'7.1_Resultats Illes Balears'!E$59:E144)+DSUM('3_Emissions fugitives'!$E$48:$N$58,"emissions",'7.1_Resultats Illes Balears'!E$59:E144))/1000-SUM(H$60:H143))</f>
        <v>0</v>
      </c>
      <c r="I144" s="636">
        <f>IF(E144="",0,DSUM('4_Emissions de procés'!$E$12:$M$27,"emissions",'7.1_Resultats Illes Balears'!E$59:E144)/1000-SUM(I$60:I143))</f>
        <v>0</v>
      </c>
      <c r="J144" s="636"/>
      <c r="K144" s="635">
        <f t="shared" si="3"/>
        <v>0</v>
      </c>
      <c r="L144" s="635"/>
      <c r="M144" s="635"/>
      <c r="N144" s="475">
        <f>IF(E144="",0,DSUM('5.1_Abast 2 Illes Balears'!$E$17:$J$39,"emissions",'7.1_Resultats Illes Balears'!E$59:E144)/1000-SUM(N$60:N143))</f>
        <v>0</v>
      </c>
      <c r="O144" s="475">
        <f>IF(E144="",0,DSUM('5.1_Abast 2 Illes Balears'!$E$47:$K$67,"emissions",'7.1_Resultats Illes Balears'!E$59:E144)/1000-SUM(O$60:O143))</f>
        <v>0</v>
      </c>
      <c r="P144" s="475">
        <f>IF(E144="",0,DSUM('5.1_Abast 2 Illes Balears'!$E$75:$J$95,"emissions",'7.1_Resultats Illes Balears'!E$59:E144)/1000-SUM(P$60:P143))</f>
        <v>0</v>
      </c>
      <c r="Q144" s="636">
        <f t="shared" si="4"/>
        <v>0</v>
      </c>
      <c r="R144" s="635"/>
      <c r="S144" s="635">
        <f t="shared" si="5"/>
        <v>0</v>
      </c>
      <c r="T144" s="635"/>
      <c r="U144" s="635"/>
      <c r="V144" s="63"/>
      <c r="W144" s="63"/>
    </row>
    <row r="145" spans="1:23" ht="16.5" customHeight="1" x14ac:dyDescent="0.3">
      <c r="A145" s="169"/>
      <c r="B145" s="167"/>
      <c r="C145" s="63"/>
      <c r="D145" s="63"/>
      <c r="E145" s="168" t="str">
        <f>IF(Dades!E814="","",Dades!E814)</f>
        <v/>
      </c>
      <c r="F145" s="475">
        <f>IF(E145="",0,(DSUM('1_Instal·lacions fixes'!$E$14:$R$36,"emissions",'7.1_Resultats Illes Balears'!E$59:E145)+DSUM('1_Instal·lacions fixes'!$E$43:$L$58,"emissions",'7.1_Resultats Illes Balears'!E$59:E145))/1000-SUM(F$60:F144))</f>
        <v>0</v>
      </c>
      <c r="G145" s="475">
        <f>IF(E145="",0,(DSUM('2_Vehicles i maquinària'!$E$22:$S$44,"emissions",'7.1_Resultats Illes Balears'!E$59:E145)+DSUM('2_Vehicles i maquinària'!$E$50:$K$70,"emissions",'7.1_Resultats Illes Balears'!E$59:E145)+DSUM('2_Vehicles i maquinària'!$E$82:$S$92,"emissions",'7.1_Resultats Illes Balears'!E$59:E145)+DSUM('2_Vehicles i maquinària'!$E$99:$S$109,"emissions",'7.1_Resultats Illes Balears'!E$59:E145))/1000-SUM(G$60:G144))</f>
        <v>0</v>
      </c>
      <c r="H145" s="475">
        <f>IF(E145="",0,(DSUM('3_Emissions fugitives'!$E$14:$O$36,"emissions",'7.1_Resultats Illes Balears'!E$59:E145)+DSUM('3_Emissions fugitives'!$E$48:$N$58,"emissions",'7.1_Resultats Illes Balears'!E$59:E145))/1000-SUM(H$60:H144))</f>
        <v>0</v>
      </c>
      <c r="I145" s="636">
        <f>IF(E145="",0,DSUM('4_Emissions de procés'!$E$12:$M$27,"emissions",'7.1_Resultats Illes Balears'!E$59:E145)/1000-SUM(I$60:I144))</f>
        <v>0</v>
      </c>
      <c r="J145" s="636"/>
      <c r="K145" s="635">
        <f t="shared" si="3"/>
        <v>0</v>
      </c>
      <c r="L145" s="635"/>
      <c r="M145" s="635"/>
      <c r="N145" s="475">
        <f>IF(E145="",0,DSUM('5.1_Abast 2 Illes Balears'!$E$17:$J$39,"emissions",'7.1_Resultats Illes Balears'!E$59:E145)/1000-SUM(N$60:N144))</f>
        <v>0</v>
      </c>
      <c r="O145" s="475">
        <f>IF(E145="",0,DSUM('5.1_Abast 2 Illes Balears'!$E$47:$K$67,"emissions",'7.1_Resultats Illes Balears'!E$59:E145)/1000-SUM(O$60:O144))</f>
        <v>0</v>
      </c>
      <c r="P145" s="475">
        <f>IF(E145="",0,DSUM('5.1_Abast 2 Illes Balears'!$E$75:$J$95,"emissions",'7.1_Resultats Illes Balears'!E$59:E145)/1000-SUM(P$60:P144))</f>
        <v>0</v>
      </c>
      <c r="Q145" s="636">
        <f t="shared" si="4"/>
        <v>0</v>
      </c>
      <c r="R145" s="635"/>
      <c r="S145" s="635">
        <f t="shared" si="5"/>
        <v>0</v>
      </c>
      <c r="T145" s="635"/>
      <c r="U145" s="635"/>
      <c r="V145" s="63"/>
      <c r="W145" s="63"/>
    </row>
    <row r="146" spans="1:23" ht="16.5" customHeight="1" x14ac:dyDescent="0.3">
      <c r="A146" s="169"/>
      <c r="B146" s="167"/>
      <c r="C146" s="63"/>
      <c r="D146" s="63"/>
      <c r="E146" s="168" t="str">
        <f>IF(Dades!E815="","",Dades!E815)</f>
        <v/>
      </c>
      <c r="F146" s="475">
        <f>IF(E146="",0,(DSUM('1_Instal·lacions fixes'!$E$14:$R$36,"emissions",'7.1_Resultats Illes Balears'!E$59:E146)+DSUM('1_Instal·lacions fixes'!$E$43:$L$58,"emissions",'7.1_Resultats Illes Balears'!E$59:E146))/1000-SUM(F$60:F145))</f>
        <v>0</v>
      </c>
      <c r="G146" s="475">
        <f>IF(E146="",0,(DSUM('2_Vehicles i maquinària'!$E$22:$S$44,"emissions",'7.1_Resultats Illes Balears'!E$59:E146)+DSUM('2_Vehicles i maquinària'!$E$50:$K$70,"emissions",'7.1_Resultats Illes Balears'!E$59:E146)+DSUM('2_Vehicles i maquinària'!$E$82:$S$92,"emissions",'7.1_Resultats Illes Balears'!E$59:E146)+DSUM('2_Vehicles i maquinària'!$E$99:$S$109,"emissions",'7.1_Resultats Illes Balears'!E$59:E146))/1000-SUM(G$60:G145))</f>
        <v>0</v>
      </c>
      <c r="H146" s="475">
        <f>IF(E146="",0,(DSUM('3_Emissions fugitives'!$E$14:$O$36,"emissions",'7.1_Resultats Illes Balears'!E$59:E146)+DSUM('3_Emissions fugitives'!$E$48:$N$58,"emissions",'7.1_Resultats Illes Balears'!E$59:E146))/1000-SUM(H$60:H145))</f>
        <v>0</v>
      </c>
      <c r="I146" s="636">
        <f>IF(E146="",0,DSUM('4_Emissions de procés'!$E$12:$M$27,"emissions",'7.1_Resultats Illes Balears'!E$59:E146)/1000-SUM(I$60:I145))</f>
        <v>0</v>
      </c>
      <c r="J146" s="636"/>
      <c r="K146" s="635">
        <f t="shared" si="3"/>
        <v>0</v>
      </c>
      <c r="L146" s="635"/>
      <c r="M146" s="635"/>
      <c r="N146" s="475">
        <f>IF(E146="",0,DSUM('5.1_Abast 2 Illes Balears'!$E$17:$J$39,"emissions",'7.1_Resultats Illes Balears'!E$59:E146)/1000-SUM(N$60:N145))</f>
        <v>0</v>
      </c>
      <c r="O146" s="475">
        <f>IF(E146="",0,DSUM('5.1_Abast 2 Illes Balears'!$E$47:$K$67,"emissions",'7.1_Resultats Illes Balears'!E$59:E146)/1000-SUM(O$60:O145))</f>
        <v>0</v>
      </c>
      <c r="P146" s="475">
        <f>IF(E146="",0,DSUM('5.1_Abast 2 Illes Balears'!$E$75:$J$95,"emissions",'7.1_Resultats Illes Balears'!E$59:E146)/1000-SUM(P$60:P145))</f>
        <v>0</v>
      </c>
      <c r="Q146" s="636">
        <f t="shared" si="4"/>
        <v>0</v>
      </c>
      <c r="R146" s="635"/>
      <c r="S146" s="635">
        <f t="shared" si="5"/>
        <v>0</v>
      </c>
      <c r="T146" s="635"/>
      <c r="U146" s="635"/>
      <c r="V146" s="63"/>
      <c r="W146" s="63"/>
    </row>
    <row r="147" spans="1:23" ht="16.5" customHeight="1" x14ac:dyDescent="0.3">
      <c r="A147" s="169"/>
      <c r="B147" s="167"/>
      <c r="C147" s="63"/>
      <c r="D147" s="63"/>
      <c r="E147" s="168" t="str">
        <f>IF(Dades!E816="","",Dades!E816)</f>
        <v/>
      </c>
      <c r="F147" s="475">
        <f>IF(E147="",0,(DSUM('1_Instal·lacions fixes'!$E$14:$R$36,"emissions",'7.1_Resultats Illes Balears'!E$59:E147)+DSUM('1_Instal·lacions fixes'!$E$43:$L$58,"emissions",'7.1_Resultats Illes Balears'!E$59:E147))/1000-SUM(F$60:F146))</f>
        <v>0</v>
      </c>
      <c r="G147" s="475">
        <f>IF(E147="",0,(DSUM('2_Vehicles i maquinària'!$E$22:$S$44,"emissions",'7.1_Resultats Illes Balears'!E$59:E147)+DSUM('2_Vehicles i maquinària'!$E$50:$K$70,"emissions",'7.1_Resultats Illes Balears'!E$59:E147)+DSUM('2_Vehicles i maquinària'!$E$82:$S$92,"emissions",'7.1_Resultats Illes Balears'!E$59:E147)+DSUM('2_Vehicles i maquinària'!$E$99:$S$109,"emissions",'7.1_Resultats Illes Balears'!E$59:E147))/1000-SUM(G$60:G146))</f>
        <v>0</v>
      </c>
      <c r="H147" s="475">
        <f>IF(E147="",0,(DSUM('3_Emissions fugitives'!$E$14:$O$36,"emissions",'7.1_Resultats Illes Balears'!E$59:E147)+DSUM('3_Emissions fugitives'!$E$48:$N$58,"emissions",'7.1_Resultats Illes Balears'!E$59:E147))/1000-SUM(H$60:H146))</f>
        <v>0</v>
      </c>
      <c r="I147" s="636">
        <f>IF(E147="",0,DSUM('4_Emissions de procés'!$E$12:$M$27,"emissions",'7.1_Resultats Illes Balears'!E$59:E147)/1000-SUM(I$60:I146))</f>
        <v>0</v>
      </c>
      <c r="J147" s="636"/>
      <c r="K147" s="635">
        <f t="shared" si="3"/>
        <v>0</v>
      </c>
      <c r="L147" s="635"/>
      <c r="M147" s="635"/>
      <c r="N147" s="475">
        <f>IF(E147="",0,DSUM('5.1_Abast 2 Illes Balears'!$E$17:$J$39,"emissions",'7.1_Resultats Illes Balears'!E$59:E147)/1000-SUM(N$60:N146))</f>
        <v>0</v>
      </c>
      <c r="O147" s="475">
        <f>IF(E147="",0,DSUM('5.1_Abast 2 Illes Balears'!$E$47:$K$67,"emissions",'7.1_Resultats Illes Balears'!E$59:E147)/1000-SUM(O$60:O146))</f>
        <v>0</v>
      </c>
      <c r="P147" s="475">
        <f>IF(E147="",0,DSUM('5.1_Abast 2 Illes Balears'!$E$75:$J$95,"emissions",'7.1_Resultats Illes Balears'!E$59:E147)/1000-SUM(P$60:P146))</f>
        <v>0</v>
      </c>
      <c r="Q147" s="636">
        <f t="shared" si="4"/>
        <v>0</v>
      </c>
      <c r="R147" s="635"/>
      <c r="S147" s="635">
        <f t="shared" si="5"/>
        <v>0</v>
      </c>
      <c r="T147" s="635"/>
      <c r="U147" s="635"/>
      <c r="V147" s="63"/>
      <c r="W147" s="63"/>
    </row>
    <row r="148" spans="1:23" ht="16.5" customHeight="1" x14ac:dyDescent="0.3">
      <c r="A148" s="169"/>
      <c r="B148" s="167"/>
      <c r="C148" s="63"/>
      <c r="D148" s="63"/>
      <c r="E148" s="168" t="str">
        <f>IF(Dades!E817="","",Dades!E817)</f>
        <v/>
      </c>
      <c r="F148" s="475">
        <f>IF(E148="",0,(DSUM('1_Instal·lacions fixes'!$E$14:$R$36,"emissions",'7.1_Resultats Illes Balears'!E$59:E148)+DSUM('1_Instal·lacions fixes'!$E$43:$L$58,"emissions",'7.1_Resultats Illes Balears'!E$59:E148))/1000-SUM(F$60:F147))</f>
        <v>0</v>
      </c>
      <c r="G148" s="475">
        <f>IF(E148="",0,(DSUM('2_Vehicles i maquinària'!$E$22:$S$44,"emissions",'7.1_Resultats Illes Balears'!E$59:E148)+DSUM('2_Vehicles i maquinària'!$E$50:$K$70,"emissions",'7.1_Resultats Illes Balears'!E$59:E148)+DSUM('2_Vehicles i maquinària'!$E$82:$S$92,"emissions",'7.1_Resultats Illes Balears'!E$59:E148)+DSUM('2_Vehicles i maquinària'!$E$99:$S$109,"emissions",'7.1_Resultats Illes Balears'!E$59:E148))/1000-SUM(G$60:G147))</f>
        <v>0</v>
      </c>
      <c r="H148" s="475">
        <f>IF(E148="",0,(DSUM('3_Emissions fugitives'!$E$14:$O$36,"emissions",'7.1_Resultats Illes Balears'!E$59:E148)+DSUM('3_Emissions fugitives'!$E$48:$N$58,"emissions",'7.1_Resultats Illes Balears'!E$59:E148))/1000-SUM(H$60:H147))</f>
        <v>0</v>
      </c>
      <c r="I148" s="636">
        <f>IF(E148="",0,DSUM('4_Emissions de procés'!$E$12:$M$27,"emissions",'7.1_Resultats Illes Balears'!E$59:E148)/1000-SUM(I$60:I147))</f>
        <v>0</v>
      </c>
      <c r="J148" s="636"/>
      <c r="K148" s="635">
        <f t="shared" si="3"/>
        <v>0</v>
      </c>
      <c r="L148" s="635"/>
      <c r="M148" s="635"/>
      <c r="N148" s="475">
        <f>IF(E148="",0,DSUM('5.1_Abast 2 Illes Balears'!$E$17:$J$39,"emissions",'7.1_Resultats Illes Balears'!E$59:E148)/1000-SUM(N$60:N147))</f>
        <v>0</v>
      </c>
      <c r="O148" s="475">
        <f>IF(E148="",0,DSUM('5.1_Abast 2 Illes Balears'!$E$47:$K$67,"emissions",'7.1_Resultats Illes Balears'!E$59:E148)/1000-SUM(O$60:O147))</f>
        <v>0</v>
      </c>
      <c r="P148" s="475">
        <f>IF(E148="",0,DSUM('5.1_Abast 2 Illes Balears'!$E$75:$J$95,"emissions",'7.1_Resultats Illes Balears'!E$59:E148)/1000-SUM(P$60:P147))</f>
        <v>0</v>
      </c>
      <c r="Q148" s="636">
        <f t="shared" si="4"/>
        <v>0</v>
      </c>
      <c r="R148" s="635"/>
      <c r="S148" s="635">
        <f t="shared" si="5"/>
        <v>0</v>
      </c>
      <c r="T148" s="635"/>
      <c r="U148" s="635"/>
      <c r="V148" s="63"/>
      <c r="W148" s="63"/>
    </row>
    <row r="149" spans="1:23" x14ac:dyDescent="0.3">
      <c r="A149" s="169"/>
      <c r="B149" s="167"/>
      <c r="C149" s="63"/>
      <c r="D149" s="63"/>
      <c r="E149" s="168" t="str">
        <f>IF(Dades!E818="","",Dades!E818)</f>
        <v/>
      </c>
      <c r="F149" s="475">
        <f>IF(E149="",0,(DSUM('1_Instal·lacions fixes'!$E$14:$R$36,"emissions",'7.1_Resultats Illes Balears'!E$59:E149)+DSUM('1_Instal·lacions fixes'!$E$43:$L$58,"emissions",'7.1_Resultats Illes Balears'!E$59:E149))/1000-SUM(F$60:F148))</f>
        <v>0</v>
      </c>
      <c r="G149" s="475">
        <f>IF(E149="",0,(DSUM('2_Vehicles i maquinària'!$E$22:$S$44,"emissions",'7.1_Resultats Illes Balears'!E$59:E149)+DSUM('2_Vehicles i maquinària'!$E$50:$K$70,"emissions",'7.1_Resultats Illes Balears'!E$59:E149)+DSUM('2_Vehicles i maquinària'!$E$82:$S$92,"emissions",'7.1_Resultats Illes Balears'!E$59:E149)+DSUM('2_Vehicles i maquinària'!$E$99:$S$109,"emissions",'7.1_Resultats Illes Balears'!E$59:E149))/1000-SUM(G$60:G148))</f>
        <v>0</v>
      </c>
      <c r="H149" s="475">
        <f>IF(E149="",0,(DSUM('3_Emissions fugitives'!$E$14:$O$36,"emissions",'7.1_Resultats Illes Balears'!E$59:E149)+DSUM('3_Emissions fugitives'!$E$48:$N$58,"emissions",'7.1_Resultats Illes Balears'!E$59:E149))/1000-SUM(H$60:H148))</f>
        <v>0</v>
      </c>
      <c r="I149" s="636">
        <f>IF(E149="",0,DSUM('4_Emissions de procés'!$E$12:$M$27,"emissions",'7.1_Resultats Illes Balears'!E$59:E149)/1000-SUM(I$60:I148))</f>
        <v>0</v>
      </c>
      <c r="J149" s="636"/>
      <c r="K149" s="635">
        <f t="shared" si="3"/>
        <v>0</v>
      </c>
      <c r="L149" s="635"/>
      <c r="M149" s="635"/>
      <c r="N149" s="475">
        <f>IF(E149="",0,DSUM('5.1_Abast 2 Illes Balears'!$E$17:$J$39,"emissions",'7.1_Resultats Illes Balears'!E$59:E149)/1000-SUM(N$60:N148))</f>
        <v>0</v>
      </c>
      <c r="O149" s="475">
        <f>IF(E149="",0,DSUM('5.1_Abast 2 Illes Balears'!$E$47:$K$67,"emissions",'7.1_Resultats Illes Balears'!E$59:E149)/1000-SUM(O$60:O148))</f>
        <v>0</v>
      </c>
      <c r="P149" s="475">
        <f>IF(E149="",0,DSUM('5.1_Abast 2 Illes Balears'!$E$75:$J$95,"emissions",'7.1_Resultats Illes Balears'!E$59:E149)/1000-SUM(P$60:P148))</f>
        <v>0</v>
      </c>
      <c r="Q149" s="636">
        <f t="shared" si="4"/>
        <v>0</v>
      </c>
      <c r="R149" s="635"/>
      <c r="S149" s="635">
        <f t="shared" si="5"/>
        <v>0</v>
      </c>
      <c r="T149" s="635"/>
      <c r="U149" s="635"/>
      <c r="V149" s="63"/>
      <c r="W149" s="63"/>
    </row>
    <row r="150" spans="1:23" ht="16.5" customHeight="1" x14ac:dyDescent="0.3">
      <c r="A150" s="169"/>
      <c r="B150" s="167"/>
      <c r="C150" s="63"/>
      <c r="D150" s="63"/>
      <c r="E150" s="168" t="str">
        <f>IF(Dades!E819="","",Dades!E819)</f>
        <v/>
      </c>
      <c r="F150" s="475">
        <f>IF(E150="",0,(DSUM('1_Instal·lacions fixes'!$E$14:$R$36,"emissions",'7.1_Resultats Illes Balears'!E$59:E150)+DSUM('1_Instal·lacions fixes'!$E$43:$L$58,"emissions",'7.1_Resultats Illes Balears'!E$59:E150))/1000-SUM(F$60:F149))</f>
        <v>0</v>
      </c>
      <c r="G150" s="475">
        <f>IF(E150="",0,(DSUM('2_Vehicles i maquinària'!$E$22:$S$44,"emissions",'7.1_Resultats Illes Balears'!E$59:E150)+DSUM('2_Vehicles i maquinària'!$E$50:$K$70,"emissions",'7.1_Resultats Illes Balears'!E$59:E150)+DSUM('2_Vehicles i maquinària'!$E$82:$S$92,"emissions",'7.1_Resultats Illes Balears'!E$59:E150)+DSUM('2_Vehicles i maquinària'!$E$99:$S$109,"emissions",'7.1_Resultats Illes Balears'!E$59:E150))/1000-SUM(G$60:G149))</f>
        <v>0</v>
      </c>
      <c r="H150" s="475">
        <f>IF(E150="",0,(DSUM('3_Emissions fugitives'!$E$14:$O$36,"emissions",'7.1_Resultats Illes Balears'!E$59:E150)+DSUM('3_Emissions fugitives'!$E$48:$N$58,"emissions",'7.1_Resultats Illes Balears'!E$59:E150))/1000-SUM(H$60:H149))</f>
        <v>0</v>
      </c>
      <c r="I150" s="636">
        <f>IF(E150="",0,DSUM('4_Emissions de procés'!$E$12:$M$27,"emissions",'7.1_Resultats Illes Balears'!E$59:E150)/1000-SUM(I$60:I149))</f>
        <v>0</v>
      </c>
      <c r="J150" s="636"/>
      <c r="K150" s="635">
        <f t="shared" si="3"/>
        <v>0</v>
      </c>
      <c r="L150" s="635"/>
      <c r="M150" s="635"/>
      <c r="N150" s="475">
        <f>IF(E150="",0,DSUM('5.1_Abast 2 Illes Balears'!$E$17:$J$39,"emissions",'7.1_Resultats Illes Balears'!E$59:E150)/1000-SUM(N$60:N149))</f>
        <v>0</v>
      </c>
      <c r="O150" s="475">
        <f>IF(E150="",0,DSUM('5.1_Abast 2 Illes Balears'!$E$47:$K$67,"emissions",'7.1_Resultats Illes Balears'!E$59:E150)/1000-SUM(O$60:O149))</f>
        <v>0</v>
      </c>
      <c r="P150" s="475">
        <f>IF(E150="",0,DSUM('5.1_Abast 2 Illes Balears'!$E$75:$J$95,"emissions",'7.1_Resultats Illes Balears'!E$59:E150)/1000-SUM(P$60:P149))</f>
        <v>0</v>
      </c>
      <c r="Q150" s="636">
        <f t="shared" si="4"/>
        <v>0</v>
      </c>
      <c r="R150" s="635"/>
      <c r="S150" s="635">
        <f t="shared" si="5"/>
        <v>0</v>
      </c>
      <c r="T150" s="635"/>
      <c r="U150" s="635"/>
      <c r="V150" s="63"/>
      <c r="W150" s="63"/>
    </row>
    <row r="151" spans="1:23" x14ac:dyDescent="0.3">
      <c r="A151" s="169"/>
      <c r="B151" s="167"/>
      <c r="C151" s="63"/>
      <c r="D151" s="63"/>
      <c r="E151" s="168" t="str">
        <f>IF(Dades!E820="","",Dades!E820)</f>
        <v/>
      </c>
      <c r="F151" s="475">
        <f>IF(E151="",0,(DSUM('1_Instal·lacions fixes'!$E$14:$R$36,"emissions",'7.1_Resultats Illes Balears'!E$59:E151)+DSUM('1_Instal·lacions fixes'!$E$43:$L$58,"emissions",'7.1_Resultats Illes Balears'!E$59:E151))/1000-SUM(F$60:F150))</f>
        <v>0</v>
      </c>
      <c r="G151" s="475">
        <f>IF(E151="",0,(DSUM('2_Vehicles i maquinària'!$E$22:$S$44,"emissions",'7.1_Resultats Illes Balears'!E$59:E151)+DSUM('2_Vehicles i maquinària'!$E$50:$K$70,"emissions",'7.1_Resultats Illes Balears'!E$59:E151)+DSUM('2_Vehicles i maquinària'!$E$82:$S$92,"emissions",'7.1_Resultats Illes Balears'!E$59:E151)+DSUM('2_Vehicles i maquinària'!$E$99:$S$109,"emissions",'7.1_Resultats Illes Balears'!E$59:E151))/1000-SUM(G$60:G150))</f>
        <v>0</v>
      </c>
      <c r="H151" s="475">
        <f>IF(E151="",0,(DSUM('3_Emissions fugitives'!$E$14:$O$36,"emissions",'7.1_Resultats Illes Balears'!E$59:E151)+DSUM('3_Emissions fugitives'!$E$48:$N$58,"emissions",'7.1_Resultats Illes Balears'!E$59:E151))/1000-SUM(H$60:H150))</f>
        <v>0</v>
      </c>
      <c r="I151" s="636">
        <f>IF(E151="",0,DSUM('4_Emissions de procés'!$E$12:$M$27,"emissions",'7.1_Resultats Illes Balears'!E$59:E151)/1000-SUM(I$60:I150))</f>
        <v>0</v>
      </c>
      <c r="J151" s="636"/>
      <c r="K151" s="635">
        <f t="shared" si="3"/>
        <v>0</v>
      </c>
      <c r="L151" s="635"/>
      <c r="M151" s="635"/>
      <c r="N151" s="475">
        <f>IF(E151="",0,DSUM('5.1_Abast 2 Illes Balears'!$E$17:$J$39,"emissions",'7.1_Resultats Illes Balears'!E$59:E151)/1000-SUM(N$60:N150))</f>
        <v>0</v>
      </c>
      <c r="O151" s="475">
        <f>IF(E151="",0,DSUM('5.1_Abast 2 Illes Balears'!$E$47:$K$67,"emissions",'7.1_Resultats Illes Balears'!E$59:E151)/1000-SUM(O$60:O150))</f>
        <v>0</v>
      </c>
      <c r="P151" s="475">
        <f>IF(E151="",0,DSUM('5.1_Abast 2 Illes Balears'!$E$75:$J$95,"emissions",'7.1_Resultats Illes Balears'!E$59:E151)/1000-SUM(P$60:P150))</f>
        <v>0</v>
      </c>
      <c r="Q151" s="636">
        <f t="shared" si="4"/>
        <v>0</v>
      </c>
      <c r="R151" s="635"/>
      <c r="S151" s="635">
        <f t="shared" si="5"/>
        <v>0</v>
      </c>
      <c r="T151" s="635"/>
      <c r="U151" s="635"/>
      <c r="V151" s="63"/>
      <c r="W151" s="63"/>
    </row>
    <row r="152" spans="1:23" x14ac:dyDescent="0.3">
      <c r="A152" s="169"/>
      <c r="B152" s="167"/>
      <c r="C152" s="63"/>
      <c r="D152" s="63"/>
      <c r="E152" s="168" t="str">
        <f>IF(Dades!E821="","",Dades!E821)</f>
        <v/>
      </c>
      <c r="F152" s="475">
        <f>IF(E152="",0,(DSUM('1_Instal·lacions fixes'!$E$14:$R$36,"emissions",'7.1_Resultats Illes Balears'!E$59:E152)+DSUM('1_Instal·lacions fixes'!$E$43:$L$58,"emissions",'7.1_Resultats Illes Balears'!E$59:E152))/1000-SUM(F$60:F151))</f>
        <v>0</v>
      </c>
      <c r="G152" s="475">
        <f>IF(E152="",0,(DSUM('2_Vehicles i maquinària'!$E$22:$S$44,"emissions",'7.1_Resultats Illes Balears'!E$59:E152)+DSUM('2_Vehicles i maquinària'!$E$50:$K$70,"emissions",'7.1_Resultats Illes Balears'!E$59:E152)+DSUM('2_Vehicles i maquinària'!$E$82:$S$92,"emissions",'7.1_Resultats Illes Balears'!E$59:E152)+DSUM('2_Vehicles i maquinària'!$E$99:$S$109,"emissions",'7.1_Resultats Illes Balears'!E$59:E152))/1000-SUM(G$60:G151))</f>
        <v>0</v>
      </c>
      <c r="H152" s="475">
        <f>IF(E152="",0,(DSUM('3_Emissions fugitives'!$E$14:$O$36,"emissions",'7.1_Resultats Illes Balears'!E$59:E152)+DSUM('3_Emissions fugitives'!$E$48:$N$58,"emissions",'7.1_Resultats Illes Balears'!E$59:E152))/1000-SUM(H$60:H151))</f>
        <v>0</v>
      </c>
      <c r="I152" s="636">
        <f>IF(E152="",0,DSUM('4_Emissions de procés'!$E$12:$M$27,"emissions",'7.1_Resultats Illes Balears'!E$59:E152)/1000-SUM(I$60:I151))</f>
        <v>0</v>
      </c>
      <c r="J152" s="636"/>
      <c r="K152" s="635">
        <f t="shared" si="3"/>
        <v>0</v>
      </c>
      <c r="L152" s="635"/>
      <c r="M152" s="635"/>
      <c r="N152" s="475">
        <f>IF(E152="",0,DSUM('5.1_Abast 2 Illes Balears'!$E$17:$J$39,"emissions",'7.1_Resultats Illes Balears'!E$59:E152)/1000-SUM(N$60:N151))</f>
        <v>0</v>
      </c>
      <c r="O152" s="475">
        <f>IF(E152="",0,DSUM('5.1_Abast 2 Illes Balears'!$E$47:$K$67,"emissions",'7.1_Resultats Illes Balears'!E$59:E152)/1000-SUM(O$60:O151))</f>
        <v>0</v>
      </c>
      <c r="P152" s="475">
        <f>IF(E152="",0,DSUM('5.1_Abast 2 Illes Balears'!$E$75:$J$95,"emissions",'7.1_Resultats Illes Balears'!E$59:E152)/1000-SUM(P$60:P151))</f>
        <v>0</v>
      </c>
      <c r="Q152" s="636">
        <f t="shared" si="4"/>
        <v>0</v>
      </c>
      <c r="R152" s="635"/>
      <c r="S152" s="635">
        <f t="shared" si="5"/>
        <v>0</v>
      </c>
      <c r="T152" s="635"/>
      <c r="U152" s="635"/>
      <c r="V152" s="63"/>
      <c r="W152" s="63"/>
    </row>
    <row r="153" spans="1:23" x14ac:dyDescent="0.3">
      <c r="A153" s="169"/>
      <c r="B153" s="167"/>
      <c r="C153" s="63"/>
      <c r="D153" s="63"/>
      <c r="E153" s="168" t="str">
        <f>IF(Dades!E822="","",Dades!E822)</f>
        <v/>
      </c>
      <c r="F153" s="475">
        <f>IF(E153="",0,(DSUM('1_Instal·lacions fixes'!$E$14:$R$36,"emissions",'7.1_Resultats Illes Balears'!E$59:E153)+DSUM('1_Instal·lacions fixes'!$E$43:$L$58,"emissions",'7.1_Resultats Illes Balears'!E$59:E153))/1000-SUM(F$60:F152))</f>
        <v>0</v>
      </c>
      <c r="G153" s="475">
        <f>IF(E153="",0,(DSUM('2_Vehicles i maquinària'!$E$22:$S$44,"emissions",'7.1_Resultats Illes Balears'!E$59:E153)+DSUM('2_Vehicles i maquinària'!$E$50:$K$70,"emissions",'7.1_Resultats Illes Balears'!E$59:E153)+DSUM('2_Vehicles i maquinària'!$E$82:$S$92,"emissions",'7.1_Resultats Illes Balears'!E$59:E153)+DSUM('2_Vehicles i maquinària'!$E$99:$S$109,"emissions",'7.1_Resultats Illes Balears'!E$59:E153))/1000-SUM(G$60:G152))</f>
        <v>0</v>
      </c>
      <c r="H153" s="475">
        <f>IF(E153="",0,(DSUM('3_Emissions fugitives'!$E$14:$O$36,"emissions",'7.1_Resultats Illes Balears'!E$59:E153)+DSUM('3_Emissions fugitives'!$E$48:$N$58,"emissions",'7.1_Resultats Illes Balears'!E$59:E153))/1000-SUM(H$60:H152))</f>
        <v>0</v>
      </c>
      <c r="I153" s="636">
        <f>IF(E153="",0,DSUM('4_Emissions de procés'!$E$12:$M$27,"emissions",'7.1_Resultats Illes Balears'!E$59:E153)/1000-SUM(I$60:I152))</f>
        <v>0</v>
      </c>
      <c r="J153" s="636"/>
      <c r="K153" s="635">
        <f t="shared" si="3"/>
        <v>0</v>
      </c>
      <c r="L153" s="635"/>
      <c r="M153" s="635"/>
      <c r="N153" s="475">
        <f>IF(E153="",0,DSUM('5.1_Abast 2 Illes Balears'!$E$17:$J$39,"emissions",'7.1_Resultats Illes Balears'!E$59:E153)/1000-SUM(N$60:N152))</f>
        <v>0</v>
      </c>
      <c r="O153" s="475">
        <f>IF(E153="",0,DSUM('5.1_Abast 2 Illes Balears'!$E$47:$K$67,"emissions",'7.1_Resultats Illes Balears'!E$59:E153)/1000-SUM(O$60:O152))</f>
        <v>0</v>
      </c>
      <c r="P153" s="475">
        <f>IF(E153="",0,DSUM('5.1_Abast 2 Illes Balears'!$E$75:$J$95,"emissions",'7.1_Resultats Illes Balears'!E$59:E153)/1000-SUM(P$60:P152))</f>
        <v>0</v>
      </c>
      <c r="Q153" s="636">
        <f t="shared" si="4"/>
        <v>0</v>
      </c>
      <c r="R153" s="635"/>
      <c r="S153" s="635">
        <f t="shared" si="5"/>
        <v>0</v>
      </c>
      <c r="T153" s="635"/>
      <c r="U153" s="635"/>
      <c r="V153" s="63"/>
      <c r="W153" s="63"/>
    </row>
    <row r="154" spans="1:23" x14ac:dyDescent="0.3">
      <c r="A154" s="169"/>
      <c r="B154" s="167"/>
      <c r="C154" s="63"/>
      <c r="D154" s="63"/>
      <c r="E154" s="168" t="str">
        <f>IF(Dades!E823="","",Dades!E823)</f>
        <v/>
      </c>
      <c r="F154" s="475">
        <f>IF(E154="",0,(DSUM('1_Instal·lacions fixes'!$E$14:$R$36,"emissions",'7.1_Resultats Illes Balears'!E$59:E154)+DSUM('1_Instal·lacions fixes'!$E$43:$L$58,"emissions",'7.1_Resultats Illes Balears'!E$59:E154))/1000-SUM(F$60:F153))</f>
        <v>0</v>
      </c>
      <c r="G154" s="475">
        <f>IF(E154="",0,(DSUM('2_Vehicles i maquinària'!$E$22:$S$44,"emissions",'7.1_Resultats Illes Balears'!E$59:E154)+DSUM('2_Vehicles i maquinària'!$E$50:$K$70,"emissions",'7.1_Resultats Illes Balears'!E$59:E154)+DSUM('2_Vehicles i maquinària'!$E$82:$S$92,"emissions",'7.1_Resultats Illes Balears'!E$59:E154)+DSUM('2_Vehicles i maquinària'!$E$99:$S$109,"emissions",'7.1_Resultats Illes Balears'!E$59:E154))/1000-SUM(G$60:G153))</f>
        <v>0</v>
      </c>
      <c r="H154" s="475">
        <f>IF(E154="",0,(DSUM('3_Emissions fugitives'!$E$14:$O$36,"emissions",'7.1_Resultats Illes Balears'!E$59:E154)+DSUM('3_Emissions fugitives'!$E$48:$N$58,"emissions",'7.1_Resultats Illes Balears'!E$59:E154))/1000-SUM(H$60:H153))</f>
        <v>0</v>
      </c>
      <c r="I154" s="636">
        <f>IF(E154="",0,DSUM('4_Emissions de procés'!$E$12:$M$27,"emissions",'7.1_Resultats Illes Balears'!E$59:E154)/1000-SUM(I$60:I153))</f>
        <v>0</v>
      </c>
      <c r="J154" s="636"/>
      <c r="K154" s="635">
        <f t="shared" si="3"/>
        <v>0</v>
      </c>
      <c r="L154" s="635"/>
      <c r="M154" s="635"/>
      <c r="N154" s="475">
        <f>IF(E154="",0,DSUM('5.1_Abast 2 Illes Balears'!$E$17:$J$39,"emissions",'7.1_Resultats Illes Balears'!E$59:E154)/1000-SUM(N$60:N153))</f>
        <v>0</v>
      </c>
      <c r="O154" s="475">
        <f>IF(E154="",0,DSUM('5.1_Abast 2 Illes Balears'!$E$47:$K$67,"emissions",'7.1_Resultats Illes Balears'!E$59:E154)/1000-SUM(O$60:O153))</f>
        <v>0</v>
      </c>
      <c r="P154" s="475">
        <f>IF(E154="",0,DSUM('5.1_Abast 2 Illes Balears'!$E$75:$J$95,"emissions",'7.1_Resultats Illes Balears'!E$59:E154)/1000-SUM(P$60:P153))</f>
        <v>0</v>
      </c>
      <c r="Q154" s="636">
        <f t="shared" si="4"/>
        <v>0</v>
      </c>
      <c r="R154" s="635"/>
      <c r="S154" s="635">
        <f t="shared" si="5"/>
        <v>0</v>
      </c>
      <c r="T154" s="635"/>
      <c r="U154" s="635"/>
      <c r="V154" s="63"/>
      <c r="W154" s="63"/>
    </row>
    <row r="155" spans="1:23" x14ac:dyDescent="0.3">
      <c r="A155" s="169"/>
      <c r="B155" s="167"/>
      <c r="C155" s="63"/>
      <c r="D155" s="63"/>
      <c r="E155" s="168" t="str">
        <f>IF(Dades!E824="","",Dades!E824)</f>
        <v/>
      </c>
      <c r="F155" s="475">
        <f>IF(E155="",0,(DSUM('1_Instal·lacions fixes'!$E$14:$R$36,"emissions",'7.1_Resultats Illes Balears'!E$59:E155)+DSUM('1_Instal·lacions fixes'!$E$43:$L$58,"emissions",'7.1_Resultats Illes Balears'!E$59:E155))/1000-SUM(F$60:F154))</f>
        <v>0</v>
      </c>
      <c r="G155" s="475">
        <f>IF(E155="",0,(DSUM('2_Vehicles i maquinària'!$E$22:$S$44,"emissions",'7.1_Resultats Illes Balears'!E$59:E155)+DSUM('2_Vehicles i maquinària'!$E$50:$K$70,"emissions",'7.1_Resultats Illes Balears'!E$59:E155)+DSUM('2_Vehicles i maquinària'!$E$82:$S$92,"emissions",'7.1_Resultats Illes Balears'!E$59:E155)+DSUM('2_Vehicles i maquinària'!$E$99:$S$109,"emissions",'7.1_Resultats Illes Balears'!E$59:E155))/1000-SUM(G$60:G154))</f>
        <v>0</v>
      </c>
      <c r="H155" s="475">
        <f>IF(E155="",0,(DSUM('3_Emissions fugitives'!$E$14:$O$36,"emissions",'7.1_Resultats Illes Balears'!E$59:E155)+DSUM('3_Emissions fugitives'!$E$48:$N$58,"emissions",'7.1_Resultats Illes Balears'!E$59:E155))/1000-SUM(H$60:H154))</f>
        <v>0</v>
      </c>
      <c r="I155" s="636">
        <f>IF(E155="",0,DSUM('4_Emissions de procés'!$E$12:$M$27,"emissions",'7.1_Resultats Illes Balears'!E$59:E155)/1000-SUM(I$60:I154))</f>
        <v>0</v>
      </c>
      <c r="J155" s="636"/>
      <c r="K155" s="635">
        <f t="shared" si="3"/>
        <v>0</v>
      </c>
      <c r="L155" s="635"/>
      <c r="M155" s="635"/>
      <c r="N155" s="475">
        <f>IF(E155="",0,DSUM('5.1_Abast 2 Illes Balears'!$E$17:$J$39,"emissions",'7.1_Resultats Illes Balears'!E$59:E155)/1000-SUM(N$60:N154))</f>
        <v>0</v>
      </c>
      <c r="O155" s="475">
        <f>IF(E155="",0,DSUM('5.1_Abast 2 Illes Balears'!$E$47:$K$67,"emissions",'7.1_Resultats Illes Balears'!E$59:E155)/1000-SUM(O$60:O154))</f>
        <v>0</v>
      </c>
      <c r="P155" s="475">
        <f>IF(E155="",0,DSUM('5.1_Abast 2 Illes Balears'!$E$75:$J$95,"emissions",'7.1_Resultats Illes Balears'!E$59:E155)/1000-SUM(P$60:P154))</f>
        <v>0</v>
      </c>
      <c r="Q155" s="636">
        <f t="shared" si="4"/>
        <v>0</v>
      </c>
      <c r="R155" s="635"/>
      <c r="S155" s="635">
        <f t="shared" si="5"/>
        <v>0</v>
      </c>
      <c r="T155" s="635"/>
      <c r="U155" s="635"/>
      <c r="V155" s="63"/>
      <c r="W155" s="63"/>
    </row>
    <row r="156" spans="1:23" ht="16.5" customHeight="1" x14ac:dyDescent="0.3">
      <c r="A156" s="169"/>
      <c r="B156" s="167"/>
      <c r="C156" s="63"/>
      <c r="D156" s="63"/>
      <c r="E156" s="168" t="str">
        <f>IF(Dades!E825="","",Dades!E825)</f>
        <v/>
      </c>
      <c r="F156" s="475">
        <f>IF(E156="",0,(DSUM('1_Instal·lacions fixes'!$E$14:$R$36,"emissions",'7.1_Resultats Illes Balears'!E$59:E156)+DSUM('1_Instal·lacions fixes'!$E$43:$L$58,"emissions",'7.1_Resultats Illes Balears'!E$59:E156))/1000-SUM(F$60:F155))</f>
        <v>0</v>
      </c>
      <c r="G156" s="475">
        <f>IF(E156="",0,(DSUM('2_Vehicles i maquinària'!$E$22:$S$44,"emissions",'7.1_Resultats Illes Balears'!E$59:E156)+DSUM('2_Vehicles i maquinària'!$E$50:$K$70,"emissions",'7.1_Resultats Illes Balears'!E$59:E156)+DSUM('2_Vehicles i maquinària'!$E$82:$S$92,"emissions",'7.1_Resultats Illes Balears'!E$59:E156)+DSUM('2_Vehicles i maquinària'!$E$99:$S$109,"emissions",'7.1_Resultats Illes Balears'!E$59:E156))/1000-SUM(G$60:G155))</f>
        <v>0</v>
      </c>
      <c r="H156" s="475">
        <f>IF(E156="",0,(DSUM('3_Emissions fugitives'!$E$14:$O$36,"emissions",'7.1_Resultats Illes Balears'!E$59:E156)+DSUM('3_Emissions fugitives'!$E$48:$N$58,"emissions",'7.1_Resultats Illes Balears'!E$59:E156))/1000-SUM(H$60:H155))</f>
        <v>0</v>
      </c>
      <c r="I156" s="636">
        <f>IF(E156="",0,DSUM('4_Emissions de procés'!$E$12:$M$27,"emissions",'7.1_Resultats Illes Balears'!E$59:E156)/1000-SUM(I$60:I155))</f>
        <v>0</v>
      </c>
      <c r="J156" s="636"/>
      <c r="K156" s="635">
        <f t="shared" si="3"/>
        <v>0</v>
      </c>
      <c r="L156" s="635"/>
      <c r="M156" s="635"/>
      <c r="N156" s="475">
        <f>IF(E156="",0,DSUM('5.1_Abast 2 Illes Balears'!$E$17:$J$39,"emissions",'7.1_Resultats Illes Balears'!E$59:E156)/1000-SUM(N$60:N155))</f>
        <v>0</v>
      </c>
      <c r="O156" s="475">
        <f>IF(E156="",0,DSUM('5.1_Abast 2 Illes Balears'!$E$47:$K$67,"emissions",'7.1_Resultats Illes Balears'!E$59:E156)/1000-SUM(O$60:O155))</f>
        <v>0</v>
      </c>
      <c r="P156" s="475">
        <f>IF(E156="",0,DSUM('5.1_Abast 2 Illes Balears'!$E$75:$J$95,"emissions",'7.1_Resultats Illes Balears'!E$59:E156)/1000-SUM(P$60:P155))</f>
        <v>0</v>
      </c>
      <c r="Q156" s="636">
        <f t="shared" si="4"/>
        <v>0</v>
      </c>
      <c r="R156" s="635"/>
      <c r="S156" s="635">
        <f t="shared" si="5"/>
        <v>0</v>
      </c>
      <c r="T156" s="635"/>
      <c r="U156" s="635"/>
      <c r="V156" s="63"/>
      <c r="W156" s="63"/>
    </row>
    <row r="157" spans="1:23" ht="16.5" customHeight="1" x14ac:dyDescent="0.3">
      <c r="A157" s="169"/>
      <c r="B157" s="167"/>
      <c r="C157" s="63"/>
      <c r="D157" s="63"/>
      <c r="E157" s="168" t="str">
        <f>IF(Dades!E826="","",Dades!E826)</f>
        <v/>
      </c>
      <c r="F157" s="475">
        <f>IF(E157="",0,(DSUM('1_Instal·lacions fixes'!$E$14:$R$36,"emissions",'7.1_Resultats Illes Balears'!E$59:E157)+DSUM('1_Instal·lacions fixes'!$E$43:$L$58,"emissions",'7.1_Resultats Illes Balears'!E$59:E157))/1000-SUM(F$60:F156))</f>
        <v>0</v>
      </c>
      <c r="G157" s="475">
        <f>IF(E157="",0,(DSUM('2_Vehicles i maquinària'!$E$22:$S$44,"emissions",'7.1_Resultats Illes Balears'!E$59:E157)+DSUM('2_Vehicles i maquinària'!$E$50:$K$70,"emissions",'7.1_Resultats Illes Balears'!E$59:E157)+DSUM('2_Vehicles i maquinària'!$E$82:$S$92,"emissions",'7.1_Resultats Illes Balears'!E$59:E157)+DSUM('2_Vehicles i maquinària'!$E$99:$S$109,"emissions",'7.1_Resultats Illes Balears'!E$59:E157))/1000-SUM(G$60:G156))</f>
        <v>0</v>
      </c>
      <c r="H157" s="475">
        <f>IF(E157="",0,(DSUM('3_Emissions fugitives'!$E$14:$O$36,"emissions",'7.1_Resultats Illes Balears'!E$59:E157)+DSUM('3_Emissions fugitives'!$E$48:$N$58,"emissions",'7.1_Resultats Illes Balears'!E$59:E157))/1000-SUM(H$60:H156))</f>
        <v>0</v>
      </c>
      <c r="I157" s="636">
        <f>IF(E157="",0,DSUM('4_Emissions de procés'!$E$12:$M$27,"emissions",'7.1_Resultats Illes Balears'!E$59:E157)/1000-SUM(I$60:I156))</f>
        <v>0</v>
      </c>
      <c r="J157" s="636"/>
      <c r="K157" s="635">
        <f t="shared" si="3"/>
        <v>0</v>
      </c>
      <c r="L157" s="635"/>
      <c r="M157" s="635"/>
      <c r="N157" s="475">
        <f>IF(E157="",0,DSUM('5.1_Abast 2 Illes Balears'!$E$17:$J$39,"emissions",'7.1_Resultats Illes Balears'!E$59:E157)/1000-SUM(N$60:N156))</f>
        <v>0</v>
      </c>
      <c r="O157" s="475">
        <f>IF(E157="",0,DSUM('5.1_Abast 2 Illes Balears'!$E$47:$K$67,"emissions",'7.1_Resultats Illes Balears'!E$59:E157)/1000-SUM(O$60:O156))</f>
        <v>0</v>
      </c>
      <c r="P157" s="475">
        <f>IF(E157="",0,DSUM('5.1_Abast 2 Illes Balears'!$E$75:$J$95,"emissions",'7.1_Resultats Illes Balears'!E$59:E157)/1000-SUM(P$60:P156))</f>
        <v>0</v>
      </c>
      <c r="Q157" s="636">
        <f t="shared" si="4"/>
        <v>0</v>
      </c>
      <c r="R157" s="635"/>
      <c r="S157" s="635">
        <f t="shared" si="5"/>
        <v>0</v>
      </c>
      <c r="T157" s="635"/>
      <c r="U157" s="635"/>
      <c r="V157" s="63"/>
      <c r="W157" s="63"/>
    </row>
    <row r="158" spans="1:23" ht="16.5" customHeight="1" x14ac:dyDescent="0.3">
      <c r="A158" s="169"/>
      <c r="B158" s="167"/>
      <c r="C158" s="63"/>
      <c r="D158" s="63"/>
      <c r="E158" s="168" t="str">
        <f>IF(Dades!E827="","",Dades!E827)</f>
        <v/>
      </c>
      <c r="F158" s="475">
        <f>IF(E158="",0,(DSUM('1_Instal·lacions fixes'!$E$14:$R$36,"emissions",'7.1_Resultats Illes Balears'!E$59:E158)+DSUM('1_Instal·lacions fixes'!$E$43:$L$58,"emissions",'7.1_Resultats Illes Balears'!E$59:E158))/1000-SUM(F$60:F157))</f>
        <v>0</v>
      </c>
      <c r="G158" s="475">
        <f>IF(E158="",0,(DSUM('2_Vehicles i maquinària'!$E$22:$S$44,"emissions",'7.1_Resultats Illes Balears'!E$59:E158)+DSUM('2_Vehicles i maquinària'!$E$50:$K$70,"emissions",'7.1_Resultats Illes Balears'!E$59:E158)+DSUM('2_Vehicles i maquinària'!$E$82:$S$92,"emissions",'7.1_Resultats Illes Balears'!E$59:E158)+DSUM('2_Vehicles i maquinària'!$E$99:$S$109,"emissions",'7.1_Resultats Illes Balears'!E$59:E158))/1000-SUM(G$60:G157))</f>
        <v>0</v>
      </c>
      <c r="H158" s="475">
        <f>IF(E158="",0,(DSUM('3_Emissions fugitives'!$E$14:$O$36,"emissions",'7.1_Resultats Illes Balears'!E$59:E158)+DSUM('3_Emissions fugitives'!$E$48:$N$58,"emissions",'7.1_Resultats Illes Balears'!E$59:E158))/1000-SUM(H$60:H157))</f>
        <v>0</v>
      </c>
      <c r="I158" s="636">
        <f>IF(E158="",0,DSUM('4_Emissions de procés'!$E$12:$M$27,"emissions",'7.1_Resultats Illes Balears'!E$59:E158)/1000-SUM(I$60:I157))</f>
        <v>0</v>
      </c>
      <c r="J158" s="636"/>
      <c r="K158" s="635">
        <f t="shared" si="3"/>
        <v>0</v>
      </c>
      <c r="L158" s="635"/>
      <c r="M158" s="635"/>
      <c r="N158" s="475">
        <f>IF(E158="",0,DSUM('5.1_Abast 2 Illes Balears'!$E$17:$J$39,"emissions",'7.1_Resultats Illes Balears'!E$59:E158)/1000-SUM(N$60:N157))</f>
        <v>0</v>
      </c>
      <c r="O158" s="475">
        <f>IF(E158="",0,DSUM('5.1_Abast 2 Illes Balears'!$E$47:$K$67,"emissions",'7.1_Resultats Illes Balears'!E$59:E158)/1000-SUM(O$60:O157))</f>
        <v>0</v>
      </c>
      <c r="P158" s="475">
        <f>IF(E158="",0,DSUM('5.1_Abast 2 Illes Balears'!$E$75:$J$95,"emissions",'7.1_Resultats Illes Balears'!E$59:E158)/1000-SUM(P$60:P157))</f>
        <v>0</v>
      </c>
      <c r="Q158" s="636">
        <f t="shared" si="4"/>
        <v>0</v>
      </c>
      <c r="R158" s="635"/>
      <c r="S158" s="635">
        <f t="shared" si="5"/>
        <v>0</v>
      </c>
      <c r="T158" s="635"/>
      <c r="U158" s="635"/>
      <c r="V158" s="63"/>
      <c r="W158" s="63"/>
    </row>
    <row r="159" spans="1:23" ht="16.5" customHeight="1" x14ac:dyDescent="0.3">
      <c r="A159" s="169"/>
      <c r="B159" s="167"/>
      <c r="C159" s="63"/>
      <c r="D159" s="63"/>
      <c r="E159" s="168" t="str">
        <f>IF(Dades!E828="","",Dades!E828)</f>
        <v/>
      </c>
      <c r="F159" s="475">
        <f>IF(E159="",0,(DSUM('1_Instal·lacions fixes'!$E$14:$R$36,"emissions",'7.1_Resultats Illes Balears'!E$59:E159)+DSUM('1_Instal·lacions fixes'!$E$43:$L$58,"emissions",'7.1_Resultats Illes Balears'!E$59:E159))/1000-SUM(F$60:F158))</f>
        <v>0</v>
      </c>
      <c r="G159" s="475">
        <f>IF(E159="",0,(DSUM('2_Vehicles i maquinària'!$E$22:$S$44,"emissions",'7.1_Resultats Illes Balears'!E$59:E159)+DSUM('2_Vehicles i maquinària'!$E$50:$K$70,"emissions",'7.1_Resultats Illes Balears'!E$59:E159)+DSUM('2_Vehicles i maquinària'!$E$82:$S$92,"emissions",'7.1_Resultats Illes Balears'!E$59:E159)+DSUM('2_Vehicles i maquinària'!$E$99:$S$109,"emissions",'7.1_Resultats Illes Balears'!E$59:E159))/1000-SUM(G$60:G158))</f>
        <v>0</v>
      </c>
      <c r="H159" s="475">
        <f>IF(E159="",0,(DSUM('3_Emissions fugitives'!$E$14:$O$36,"emissions",'7.1_Resultats Illes Balears'!E$59:E159)+DSUM('3_Emissions fugitives'!$E$48:$N$58,"emissions",'7.1_Resultats Illes Balears'!E$59:E159))/1000-SUM(H$60:H158))</f>
        <v>0</v>
      </c>
      <c r="I159" s="636">
        <f>IF(E159="",0,DSUM('4_Emissions de procés'!$E$12:$M$27,"emissions",'7.1_Resultats Illes Balears'!E$59:E159)/1000-SUM(I$60:I158))</f>
        <v>0</v>
      </c>
      <c r="J159" s="636"/>
      <c r="K159" s="635">
        <f t="shared" si="3"/>
        <v>0</v>
      </c>
      <c r="L159" s="635"/>
      <c r="M159" s="635"/>
      <c r="N159" s="475">
        <f>IF(E159="",0,DSUM('5.1_Abast 2 Illes Balears'!$E$17:$J$39,"emissions",'7.1_Resultats Illes Balears'!E$59:E159)/1000-SUM(N$60:N158))</f>
        <v>0</v>
      </c>
      <c r="O159" s="475">
        <f>IF(E159="",0,DSUM('5.1_Abast 2 Illes Balears'!$E$47:$K$67,"emissions",'7.1_Resultats Illes Balears'!E$59:E159)/1000-SUM(O$60:O158))</f>
        <v>0</v>
      </c>
      <c r="P159" s="475">
        <f>IF(E159="",0,DSUM('5.1_Abast 2 Illes Balears'!$E$75:$J$95,"emissions",'7.1_Resultats Illes Balears'!E$59:E159)/1000-SUM(P$60:P158))</f>
        <v>0</v>
      </c>
      <c r="Q159" s="636">
        <f t="shared" si="4"/>
        <v>0</v>
      </c>
      <c r="R159" s="635"/>
      <c r="S159" s="635">
        <f t="shared" si="5"/>
        <v>0</v>
      </c>
      <c r="T159" s="635"/>
      <c r="U159" s="635"/>
      <c r="V159" s="63"/>
      <c r="W159" s="63"/>
    </row>
    <row r="160" spans="1:23" ht="16.5" customHeight="1" x14ac:dyDescent="0.3">
      <c r="A160" s="169"/>
      <c r="B160" s="167"/>
      <c r="C160" s="63"/>
      <c r="D160" s="63"/>
      <c r="E160" s="168" t="str">
        <f>IF(Dades!E829="","",Dades!E829)</f>
        <v/>
      </c>
      <c r="F160" s="475">
        <f>IF(E160="",0,(DSUM('1_Instal·lacions fixes'!$E$14:$R$36,"emissions",'7.1_Resultats Illes Balears'!E$59:E160)+DSUM('1_Instal·lacions fixes'!$E$43:$L$58,"emissions",'7.1_Resultats Illes Balears'!E$59:E160))/1000-SUM(F$60:F159))</f>
        <v>0</v>
      </c>
      <c r="G160" s="475">
        <f>IF(E160="",0,(DSUM('2_Vehicles i maquinària'!$E$22:$S$44,"emissions",'7.1_Resultats Illes Balears'!E$59:E160)+DSUM('2_Vehicles i maquinària'!$E$50:$K$70,"emissions",'7.1_Resultats Illes Balears'!E$59:E160)+DSUM('2_Vehicles i maquinària'!$E$82:$S$92,"emissions",'7.1_Resultats Illes Balears'!E$59:E160)+DSUM('2_Vehicles i maquinària'!$E$99:$S$109,"emissions",'7.1_Resultats Illes Balears'!E$59:E160))/1000-SUM(G$60:G159))</f>
        <v>0</v>
      </c>
      <c r="H160" s="475">
        <f>IF(E160="",0,(DSUM('3_Emissions fugitives'!$E$14:$O$36,"emissions",'7.1_Resultats Illes Balears'!E$59:E160)+DSUM('3_Emissions fugitives'!$E$48:$N$58,"emissions",'7.1_Resultats Illes Balears'!E$59:E160))/1000-SUM(H$60:H159))</f>
        <v>0</v>
      </c>
      <c r="I160" s="636">
        <f>IF(E160="",0,DSUM('4_Emissions de procés'!$E$12:$M$27,"emissions",'7.1_Resultats Illes Balears'!E$59:E160)/1000-SUM(I$60:I159))</f>
        <v>0</v>
      </c>
      <c r="J160" s="636"/>
      <c r="K160" s="635">
        <f t="shared" si="3"/>
        <v>0</v>
      </c>
      <c r="L160" s="635"/>
      <c r="M160" s="635"/>
      <c r="N160" s="475">
        <f>IF(E160="",0,DSUM('5.1_Abast 2 Illes Balears'!$E$17:$J$39,"emissions",'7.1_Resultats Illes Balears'!E$59:E160)/1000-SUM(N$60:N159))</f>
        <v>0</v>
      </c>
      <c r="O160" s="475">
        <f>IF(E160="",0,DSUM('5.1_Abast 2 Illes Balears'!$E$47:$K$67,"emissions",'7.1_Resultats Illes Balears'!E$59:E160)/1000-SUM(O$60:O159))</f>
        <v>0</v>
      </c>
      <c r="P160" s="475">
        <f>IF(E160="",0,DSUM('5.1_Abast 2 Illes Balears'!$E$75:$J$95,"emissions",'7.1_Resultats Illes Balears'!E$59:E160)/1000-SUM(P$60:P159))</f>
        <v>0</v>
      </c>
      <c r="Q160" s="636">
        <f t="shared" si="4"/>
        <v>0</v>
      </c>
      <c r="R160" s="635"/>
      <c r="S160" s="635">
        <f t="shared" si="5"/>
        <v>0</v>
      </c>
      <c r="T160" s="635"/>
      <c r="U160" s="635"/>
      <c r="V160" s="63"/>
      <c r="W160" s="63"/>
    </row>
    <row r="161" spans="1:23" x14ac:dyDescent="0.3">
      <c r="A161" s="169"/>
      <c r="B161" s="167"/>
      <c r="C161" s="63"/>
      <c r="D161" s="63"/>
      <c r="E161" s="168" t="str">
        <f>IF(Dades!E830="","",Dades!E830)</f>
        <v/>
      </c>
      <c r="F161" s="475">
        <f>IF(E161="",0,(DSUM('1_Instal·lacions fixes'!$E$14:$R$36,"emissions",'7.1_Resultats Illes Balears'!E$59:E161)+DSUM('1_Instal·lacions fixes'!$E$43:$L$58,"emissions",'7.1_Resultats Illes Balears'!E$59:E161))/1000-SUM(F$60:F160))</f>
        <v>0</v>
      </c>
      <c r="G161" s="475">
        <f>IF(E161="",0,(DSUM('2_Vehicles i maquinària'!$E$22:$S$44,"emissions",'7.1_Resultats Illes Balears'!E$59:E161)+DSUM('2_Vehicles i maquinària'!$E$50:$K$70,"emissions",'7.1_Resultats Illes Balears'!E$59:E161)+DSUM('2_Vehicles i maquinària'!$E$82:$S$92,"emissions",'7.1_Resultats Illes Balears'!E$59:E161)+DSUM('2_Vehicles i maquinària'!$E$99:$S$109,"emissions",'7.1_Resultats Illes Balears'!E$59:E161))/1000-SUM(G$60:G160))</f>
        <v>0</v>
      </c>
      <c r="H161" s="475">
        <f>IF(E161="",0,(DSUM('3_Emissions fugitives'!$E$14:$O$36,"emissions",'7.1_Resultats Illes Balears'!E$59:E161)+DSUM('3_Emissions fugitives'!$E$48:$N$58,"emissions",'7.1_Resultats Illes Balears'!E$59:E161))/1000-SUM(H$60:H160))</f>
        <v>0</v>
      </c>
      <c r="I161" s="636">
        <f>IF(E161="",0,DSUM('4_Emissions de procés'!$E$12:$M$27,"emissions",'7.1_Resultats Illes Balears'!E$59:E161)/1000-SUM(I$60:I160))</f>
        <v>0</v>
      </c>
      <c r="J161" s="636"/>
      <c r="K161" s="635">
        <f t="shared" si="3"/>
        <v>0</v>
      </c>
      <c r="L161" s="635"/>
      <c r="M161" s="635"/>
      <c r="N161" s="475">
        <f>IF(E161="",0,DSUM('5.1_Abast 2 Illes Balears'!$E$17:$J$39,"emissions",'7.1_Resultats Illes Balears'!E$59:E161)/1000-SUM(N$60:N160))</f>
        <v>0</v>
      </c>
      <c r="O161" s="475">
        <f>IF(E161="",0,DSUM('5.1_Abast 2 Illes Balears'!$E$47:$K$67,"emissions",'7.1_Resultats Illes Balears'!E$59:E161)/1000-SUM(O$60:O160))</f>
        <v>0</v>
      </c>
      <c r="P161" s="475">
        <f>IF(E161="",0,DSUM('5.1_Abast 2 Illes Balears'!$E$75:$J$95,"emissions",'7.1_Resultats Illes Balears'!E$59:E161)/1000-SUM(P$60:P160))</f>
        <v>0</v>
      </c>
      <c r="Q161" s="636">
        <f t="shared" si="4"/>
        <v>0</v>
      </c>
      <c r="R161" s="635"/>
      <c r="S161" s="635">
        <f t="shared" si="5"/>
        <v>0</v>
      </c>
      <c r="T161" s="635"/>
      <c r="U161" s="635"/>
      <c r="V161" s="63"/>
      <c r="W161" s="63"/>
    </row>
    <row r="162" spans="1:23" ht="16.5" customHeight="1" x14ac:dyDescent="0.3">
      <c r="A162" s="169"/>
      <c r="B162" s="167"/>
      <c r="C162" s="63"/>
      <c r="D162" s="63"/>
      <c r="E162" s="168" t="str">
        <f>IF(Dades!E831="","",Dades!E831)</f>
        <v/>
      </c>
      <c r="F162" s="475">
        <f>IF(E162="",0,(DSUM('1_Instal·lacions fixes'!$E$14:$R$36,"emissions",'7.1_Resultats Illes Balears'!E$59:E162)+DSUM('1_Instal·lacions fixes'!$E$43:$L$58,"emissions",'7.1_Resultats Illes Balears'!E$59:E162))/1000-SUM(F$60:F161))</f>
        <v>0</v>
      </c>
      <c r="G162" s="475">
        <f>IF(E162="",0,(DSUM('2_Vehicles i maquinària'!$E$22:$S$44,"emissions",'7.1_Resultats Illes Balears'!E$59:E162)+DSUM('2_Vehicles i maquinària'!$E$50:$K$70,"emissions",'7.1_Resultats Illes Balears'!E$59:E162)+DSUM('2_Vehicles i maquinària'!$E$82:$S$92,"emissions",'7.1_Resultats Illes Balears'!E$59:E162)+DSUM('2_Vehicles i maquinària'!$E$99:$S$109,"emissions",'7.1_Resultats Illes Balears'!E$59:E162))/1000-SUM(G$60:G161))</f>
        <v>0</v>
      </c>
      <c r="H162" s="475">
        <f>IF(E162="",0,(DSUM('3_Emissions fugitives'!$E$14:$O$36,"emissions",'7.1_Resultats Illes Balears'!E$59:E162)+DSUM('3_Emissions fugitives'!$E$48:$N$58,"emissions",'7.1_Resultats Illes Balears'!E$59:E162))/1000-SUM(H$60:H161))</f>
        <v>0</v>
      </c>
      <c r="I162" s="636">
        <f>IF(E162="",0,DSUM('4_Emissions de procés'!$E$12:$M$27,"emissions",'7.1_Resultats Illes Balears'!E$59:E162)/1000-SUM(I$60:I161))</f>
        <v>0</v>
      </c>
      <c r="J162" s="636"/>
      <c r="K162" s="635">
        <f t="shared" si="3"/>
        <v>0</v>
      </c>
      <c r="L162" s="635"/>
      <c r="M162" s="635"/>
      <c r="N162" s="475">
        <f>IF(E162="",0,DSUM('5.1_Abast 2 Illes Balears'!$E$17:$J$39,"emissions",'7.1_Resultats Illes Balears'!E$59:E162)/1000-SUM(N$60:N161))</f>
        <v>0</v>
      </c>
      <c r="O162" s="475">
        <f>IF(E162="",0,DSUM('5.1_Abast 2 Illes Balears'!$E$47:$K$67,"emissions",'7.1_Resultats Illes Balears'!E$59:E162)/1000-SUM(O$60:O161))</f>
        <v>0</v>
      </c>
      <c r="P162" s="475">
        <f>IF(E162="",0,DSUM('5.1_Abast 2 Illes Balears'!$E$75:$J$95,"emissions",'7.1_Resultats Illes Balears'!E$59:E162)/1000-SUM(P$60:P161))</f>
        <v>0</v>
      </c>
      <c r="Q162" s="636">
        <f t="shared" si="4"/>
        <v>0</v>
      </c>
      <c r="R162" s="635"/>
      <c r="S162" s="635">
        <f t="shared" si="5"/>
        <v>0</v>
      </c>
      <c r="T162" s="635"/>
      <c r="U162" s="635"/>
      <c r="V162" s="63"/>
      <c r="W162" s="63"/>
    </row>
    <row r="163" spans="1:23" x14ac:dyDescent="0.3">
      <c r="A163" s="169"/>
      <c r="B163" s="167"/>
      <c r="C163" s="63"/>
      <c r="D163" s="63"/>
      <c r="E163" s="168" t="str">
        <f>IF(Dades!E832="","",Dades!E832)</f>
        <v/>
      </c>
      <c r="F163" s="475">
        <f>IF(E163="",0,(DSUM('1_Instal·lacions fixes'!$E$14:$R$36,"emissions",'7.1_Resultats Illes Balears'!E$59:E163)+DSUM('1_Instal·lacions fixes'!$E$43:$L$58,"emissions",'7.1_Resultats Illes Balears'!E$59:E163))/1000-SUM(F$60:F162))</f>
        <v>0</v>
      </c>
      <c r="G163" s="475">
        <f>IF(E163="",0,(DSUM('2_Vehicles i maquinària'!$E$22:$S$44,"emissions",'7.1_Resultats Illes Balears'!E$59:E163)+DSUM('2_Vehicles i maquinària'!$E$50:$K$70,"emissions",'7.1_Resultats Illes Balears'!E$59:E163)+DSUM('2_Vehicles i maquinària'!$E$82:$S$92,"emissions",'7.1_Resultats Illes Balears'!E$59:E163)+DSUM('2_Vehicles i maquinària'!$E$99:$S$109,"emissions",'7.1_Resultats Illes Balears'!E$59:E163))/1000-SUM(G$60:G162))</f>
        <v>0</v>
      </c>
      <c r="H163" s="475">
        <f>IF(E163="",0,(DSUM('3_Emissions fugitives'!$E$14:$O$36,"emissions",'7.1_Resultats Illes Balears'!E$59:E163)+DSUM('3_Emissions fugitives'!$E$48:$N$58,"emissions",'7.1_Resultats Illes Balears'!E$59:E163))/1000-SUM(H$60:H162))</f>
        <v>0</v>
      </c>
      <c r="I163" s="636">
        <f>IF(E163="",0,DSUM('4_Emissions de procés'!$E$12:$M$27,"emissions",'7.1_Resultats Illes Balears'!E$59:E163)/1000-SUM(I$60:I162))</f>
        <v>0</v>
      </c>
      <c r="J163" s="636"/>
      <c r="K163" s="635">
        <f t="shared" si="3"/>
        <v>0</v>
      </c>
      <c r="L163" s="635"/>
      <c r="M163" s="635"/>
      <c r="N163" s="475">
        <f>IF(E163="",0,DSUM('5.1_Abast 2 Illes Balears'!$E$17:$J$39,"emissions",'7.1_Resultats Illes Balears'!E$59:E163)/1000-SUM(N$60:N162))</f>
        <v>0</v>
      </c>
      <c r="O163" s="475">
        <f>IF(E163="",0,DSUM('5.1_Abast 2 Illes Balears'!$E$47:$K$67,"emissions",'7.1_Resultats Illes Balears'!E$59:E163)/1000-SUM(O$60:O162))</f>
        <v>0</v>
      </c>
      <c r="P163" s="475">
        <f>IF(E163="",0,DSUM('5.1_Abast 2 Illes Balears'!$E$75:$J$95,"emissions",'7.1_Resultats Illes Balears'!E$59:E163)/1000-SUM(P$60:P162))</f>
        <v>0</v>
      </c>
      <c r="Q163" s="636">
        <f t="shared" si="4"/>
        <v>0</v>
      </c>
      <c r="R163" s="635"/>
      <c r="S163" s="635">
        <f t="shared" si="5"/>
        <v>0</v>
      </c>
      <c r="T163" s="635"/>
      <c r="U163" s="635"/>
      <c r="V163" s="63"/>
      <c r="W163" s="63"/>
    </row>
    <row r="164" spans="1:23" x14ac:dyDescent="0.3">
      <c r="A164" s="169"/>
      <c r="B164" s="167"/>
      <c r="C164" s="63"/>
      <c r="D164" s="63"/>
      <c r="E164" s="168" t="str">
        <f>IF(Dades!E833="","",Dades!E833)</f>
        <v/>
      </c>
      <c r="F164" s="475">
        <f>IF(E164="",0,(DSUM('1_Instal·lacions fixes'!$E$14:$R$36,"emissions",'7.1_Resultats Illes Balears'!E$59:E164)+DSUM('1_Instal·lacions fixes'!$E$43:$L$58,"emissions",'7.1_Resultats Illes Balears'!E$59:E164))/1000-SUM(F$60:F163))</f>
        <v>0</v>
      </c>
      <c r="G164" s="475">
        <f>IF(E164="",0,(DSUM('2_Vehicles i maquinària'!$E$22:$S$44,"emissions",'7.1_Resultats Illes Balears'!E$59:E164)+DSUM('2_Vehicles i maquinària'!$E$50:$K$70,"emissions",'7.1_Resultats Illes Balears'!E$59:E164)+DSUM('2_Vehicles i maquinària'!$E$82:$S$92,"emissions",'7.1_Resultats Illes Balears'!E$59:E164)+DSUM('2_Vehicles i maquinària'!$E$99:$S$109,"emissions",'7.1_Resultats Illes Balears'!E$59:E164))/1000-SUM(G$60:G163))</f>
        <v>0</v>
      </c>
      <c r="H164" s="475">
        <f>IF(E164="",0,(DSUM('3_Emissions fugitives'!$E$14:$O$36,"emissions",'7.1_Resultats Illes Balears'!E$59:E164)+DSUM('3_Emissions fugitives'!$E$48:$N$58,"emissions",'7.1_Resultats Illes Balears'!E$59:E164))/1000-SUM(H$60:H163))</f>
        <v>0</v>
      </c>
      <c r="I164" s="636">
        <f>IF(E164="",0,DSUM('4_Emissions de procés'!$E$12:$M$27,"emissions",'7.1_Resultats Illes Balears'!E$59:E164)/1000-SUM(I$60:I163))</f>
        <v>0</v>
      </c>
      <c r="J164" s="636"/>
      <c r="K164" s="635">
        <f t="shared" si="3"/>
        <v>0</v>
      </c>
      <c r="L164" s="635"/>
      <c r="M164" s="635"/>
      <c r="N164" s="475">
        <f>IF(E164="",0,DSUM('5.1_Abast 2 Illes Balears'!$E$17:$J$39,"emissions",'7.1_Resultats Illes Balears'!E$59:E164)/1000-SUM(N$60:N163))</f>
        <v>0</v>
      </c>
      <c r="O164" s="475">
        <f>IF(E164="",0,DSUM('5.1_Abast 2 Illes Balears'!$E$47:$K$67,"emissions",'7.1_Resultats Illes Balears'!E$59:E164)/1000-SUM(O$60:O163))</f>
        <v>0</v>
      </c>
      <c r="P164" s="475">
        <f>IF(E164="",0,DSUM('5.1_Abast 2 Illes Balears'!$E$75:$J$95,"emissions",'7.1_Resultats Illes Balears'!E$59:E164)/1000-SUM(P$60:P163))</f>
        <v>0</v>
      </c>
      <c r="Q164" s="636">
        <f t="shared" si="4"/>
        <v>0</v>
      </c>
      <c r="R164" s="635"/>
      <c r="S164" s="635">
        <f t="shared" si="5"/>
        <v>0</v>
      </c>
      <c r="T164" s="635"/>
      <c r="U164" s="635"/>
      <c r="V164" s="63"/>
      <c r="W164" s="63"/>
    </row>
    <row r="165" spans="1:23" x14ac:dyDescent="0.3">
      <c r="A165" s="169"/>
      <c r="B165" s="167"/>
      <c r="C165" s="63"/>
      <c r="D165" s="63"/>
      <c r="E165" s="168" t="str">
        <f>IF(Dades!E834="","",Dades!E834)</f>
        <v/>
      </c>
      <c r="F165" s="475">
        <f>IF(E165="",0,(DSUM('1_Instal·lacions fixes'!$E$14:$R$36,"emissions",'7.1_Resultats Illes Balears'!E$59:E165)+DSUM('1_Instal·lacions fixes'!$E$43:$L$58,"emissions",'7.1_Resultats Illes Balears'!E$59:E165))/1000-SUM(F$60:F164))</f>
        <v>0</v>
      </c>
      <c r="G165" s="475">
        <f>IF(E165="",0,(DSUM('2_Vehicles i maquinària'!$E$22:$S$44,"emissions",'7.1_Resultats Illes Balears'!E$59:E165)+DSUM('2_Vehicles i maquinària'!$E$50:$K$70,"emissions",'7.1_Resultats Illes Balears'!E$59:E165)+DSUM('2_Vehicles i maquinària'!$E$82:$S$92,"emissions",'7.1_Resultats Illes Balears'!E$59:E165)+DSUM('2_Vehicles i maquinària'!$E$99:$S$109,"emissions",'7.1_Resultats Illes Balears'!E$59:E165))/1000-SUM(G$60:G164))</f>
        <v>0</v>
      </c>
      <c r="H165" s="475">
        <f>IF(E165="",0,(DSUM('3_Emissions fugitives'!$E$14:$O$36,"emissions",'7.1_Resultats Illes Balears'!E$59:E165)+DSUM('3_Emissions fugitives'!$E$48:$N$58,"emissions",'7.1_Resultats Illes Balears'!E$59:E165))/1000-SUM(H$60:H164))</f>
        <v>0</v>
      </c>
      <c r="I165" s="636">
        <f>IF(E165="",0,DSUM('4_Emissions de procés'!$E$12:$M$27,"emissions",'7.1_Resultats Illes Balears'!E$59:E165)/1000-SUM(I$60:I164))</f>
        <v>0</v>
      </c>
      <c r="J165" s="636"/>
      <c r="K165" s="635">
        <f t="shared" si="3"/>
        <v>0</v>
      </c>
      <c r="L165" s="635"/>
      <c r="M165" s="635"/>
      <c r="N165" s="475">
        <f>IF(E165="",0,DSUM('5.1_Abast 2 Illes Balears'!$E$17:$J$39,"emissions",'7.1_Resultats Illes Balears'!E$59:E165)/1000-SUM(N$60:N164))</f>
        <v>0</v>
      </c>
      <c r="O165" s="475">
        <f>IF(E165="",0,DSUM('5.1_Abast 2 Illes Balears'!$E$47:$K$67,"emissions",'7.1_Resultats Illes Balears'!E$59:E165)/1000-SUM(O$60:O164))</f>
        <v>0</v>
      </c>
      <c r="P165" s="475">
        <f>IF(E165="",0,DSUM('5.1_Abast 2 Illes Balears'!$E$75:$J$95,"emissions",'7.1_Resultats Illes Balears'!E$59:E165)/1000-SUM(P$60:P164))</f>
        <v>0</v>
      </c>
      <c r="Q165" s="636">
        <f t="shared" si="4"/>
        <v>0</v>
      </c>
      <c r="R165" s="635"/>
      <c r="S165" s="635">
        <f t="shared" si="5"/>
        <v>0</v>
      </c>
      <c r="T165" s="635"/>
      <c r="U165" s="635"/>
      <c r="V165" s="63"/>
      <c r="W165" s="63"/>
    </row>
    <row r="166" spans="1:23" x14ac:dyDescent="0.3">
      <c r="A166" s="169"/>
      <c r="B166" s="167"/>
      <c r="C166" s="63"/>
      <c r="D166" s="63"/>
      <c r="E166" s="168" t="str">
        <f>IF(Dades!E835="","",Dades!E835)</f>
        <v/>
      </c>
      <c r="F166" s="475">
        <f>IF(E166="",0,(DSUM('1_Instal·lacions fixes'!$E$14:$R$36,"emissions",'7.1_Resultats Illes Balears'!E$59:E166)+DSUM('1_Instal·lacions fixes'!$E$43:$L$58,"emissions",'7.1_Resultats Illes Balears'!E$59:E166))/1000-SUM(F$60:F165))</f>
        <v>0</v>
      </c>
      <c r="G166" s="475">
        <f>IF(E166="",0,(DSUM('2_Vehicles i maquinària'!$E$22:$S$44,"emissions",'7.1_Resultats Illes Balears'!E$59:E166)+DSUM('2_Vehicles i maquinària'!$E$50:$K$70,"emissions",'7.1_Resultats Illes Balears'!E$59:E166)+DSUM('2_Vehicles i maquinària'!$E$82:$S$92,"emissions",'7.1_Resultats Illes Balears'!E$59:E166)+DSUM('2_Vehicles i maquinària'!$E$99:$S$109,"emissions",'7.1_Resultats Illes Balears'!E$59:E166))/1000-SUM(G$60:G165))</f>
        <v>0</v>
      </c>
      <c r="H166" s="475">
        <f>IF(E166="",0,(DSUM('3_Emissions fugitives'!$E$14:$O$36,"emissions",'7.1_Resultats Illes Balears'!E$59:E166)+DSUM('3_Emissions fugitives'!$E$48:$N$58,"emissions",'7.1_Resultats Illes Balears'!E$59:E166))/1000-SUM(H$60:H165))</f>
        <v>0</v>
      </c>
      <c r="I166" s="636">
        <f>IF(E166="",0,DSUM('4_Emissions de procés'!$E$12:$M$27,"emissions",'7.1_Resultats Illes Balears'!E$59:E166)/1000-SUM(I$60:I165))</f>
        <v>0</v>
      </c>
      <c r="J166" s="636"/>
      <c r="K166" s="635">
        <f t="shared" si="3"/>
        <v>0</v>
      </c>
      <c r="L166" s="635"/>
      <c r="M166" s="635"/>
      <c r="N166" s="475">
        <f>IF(E166="",0,DSUM('5.1_Abast 2 Illes Balears'!$E$17:$J$39,"emissions",'7.1_Resultats Illes Balears'!E$59:E166)/1000-SUM(N$60:N165))</f>
        <v>0</v>
      </c>
      <c r="O166" s="475">
        <f>IF(E166="",0,DSUM('5.1_Abast 2 Illes Balears'!$E$47:$K$67,"emissions",'7.1_Resultats Illes Balears'!E$59:E166)/1000-SUM(O$60:O165))</f>
        <v>0</v>
      </c>
      <c r="P166" s="475">
        <f>IF(E166="",0,DSUM('5.1_Abast 2 Illes Balears'!$E$75:$J$95,"emissions",'7.1_Resultats Illes Balears'!E$59:E166)/1000-SUM(P$60:P165))</f>
        <v>0</v>
      </c>
      <c r="Q166" s="636">
        <f t="shared" si="4"/>
        <v>0</v>
      </c>
      <c r="R166" s="635"/>
      <c r="S166" s="635">
        <f t="shared" si="5"/>
        <v>0</v>
      </c>
      <c r="T166" s="635"/>
      <c r="U166" s="635"/>
      <c r="V166" s="63"/>
      <c r="W166" s="63"/>
    </row>
    <row r="167" spans="1:23" x14ac:dyDescent="0.3">
      <c r="A167" s="169"/>
      <c r="B167" s="167"/>
      <c r="C167" s="63"/>
      <c r="D167" s="63"/>
      <c r="E167" s="168" t="str">
        <f>IF(Dades!E836="","",Dades!E836)</f>
        <v/>
      </c>
      <c r="F167" s="475">
        <f>IF(E167="",0,(DSUM('1_Instal·lacions fixes'!$E$14:$R$36,"emissions",'7.1_Resultats Illes Balears'!E$59:E167)+DSUM('1_Instal·lacions fixes'!$E$43:$L$58,"emissions",'7.1_Resultats Illes Balears'!E$59:E167))/1000-SUM(F$60:F166))</f>
        <v>0</v>
      </c>
      <c r="G167" s="475">
        <f>IF(E167="",0,(DSUM('2_Vehicles i maquinària'!$E$22:$S$44,"emissions",'7.1_Resultats Illes Balears'!E$59:E167)+DSUM('2_Vehicles i maquinària'!$E$50:$K$70,"emissions",'7.1_Resultats Illes Balears'!E$59:E167)+DSUM('2_Vehicles i maquinària'!$E$82:$S$92,"emissions",'7.1_Resultats Illes Balears'!E$59:E167)+DSUM('2_Vehicles i maquinària'!$E$99:$S$109,"emissions",'7.1_Resultats Illes Balears'!E$59:E167))/1000-SUM(G$60:G166))</f>
        <v>0</v>
      </c>
      <c r="H167" s="475">
        <f>IF(E167="",0,(DSUM('3_Emissions fugitives'!$E$14:$O$36,"emissions",'7.1_Resultats Illes Balears'!E$59:E167)+DSUM('3_Emissions fugitives'!$E$48:$N$58,"emissions",'7.1_Resultats Illes Balears'!E$59:E167))/1000-SUM(H$60:H166))</f>
        <v>0</v>
      </c>
      <c r="I167" s="636">
        <f>IF(E167="",0,DSUM('4_Emissions de procés'!$E$12:$M$27,"emissions",'7.1_Resultats Illes Balears'!E$59:E167)/1000-SUM(I$60:I166))</f>
        <v>0</v>
      </c>
      <c r="J167" s="636"/>
      <c r="K167" s="635">
        <f t="shared" si="3"/>
        <v>0</v>
      </c>
      <c r="L167" s="635"/>
      <c r="M167" s="635"/>
      <c r="N167" s="475">
        <f>IF(E167="",0,DSUM('5.1_Abast 2 Illes Balears'!$E$17:$J$39,"emissions",'7.1_Resultats Illes Balears'!E$59:E167)/1000-SUM(N$60:N166))</f>
        <v>0</v>
      </c>
      <c r="O167" s="475">
        <f>IF(E167="",0,DSUM('5.1_Abast 2 Illes Balears'!$E$47:$K$67,"emissions",'7.1_Resultats Illes Balears'!E$59:E167)/1000-SUM(O$60:O166))</f>
        <v>0</v>
      </c>
      <c r="P167" s="475">
        <f>IF(E167="",0,DSUM('5.1_Abast 2 Illes Balears'!$E$75:$J$95,"emissions",'7.1_Resultats Illes Balears'!E$59:E167)/1000-SUM(P$60:P166))</f>
        <v>0</v>
      </c>
      <c r="Q167" s="636">
        <f t="shared" si="4"/>
        <v>0</v>
      </c>
      <c r="R167" s="635"/>
      <c r="S167" s="635">
        <f t="shared" si="5"/>
        <v>0</v>
      </c>
      <c r="T167" s="635"/>
      <c r="U167" s="635"/>
      <c r="V167" s="63"/>
      <c r="W167" s="63"/>
    </row>
    <row r="168" spans="1:23" ht="16.5" customHeight="1" x14ac:dyDescent="0.3">
      <c r="A168" s="169"/>
      <c r="B168" s="167"/>
      <c r="C168" s="63"/>
      <c r="D168" s="63"/>
      <c r="E168" s="168" t="str">
        <f>IF(Dades!E837="","",Dades!E837)</f>
        <v/>
      </c>
      <c r="F168" s="475">
        <f>IF(E168="",0,(DSUM('1_Instal·lacions fixes'!$E$14:$R$36,"emissions",'7.1_Resultats Illes Balears'!E$59:E168)+DSUM('1_Instal·lacions fixes'!$E$43:$L$58,"emissions",'7.1_Resultats Illes Balears'!E$59:E168))/1000-SUM(F$60:F167))</f>
        <v>0</v>
      </c>
      <c r="G168" s="475">
        <f>IF(E168="",0,(DSUM('2_Vehicles i maquinària'!$E$22:$S$44,"emissions",'7.1_Resultats Illes Balears'!E$59:E168)+DSUM('2_Vehicles i maquinària'!$E$50:$K$70,"emissions",'7.1_Resultats Illes Balears'!E$59:E168)+DSUM('2_Vehicles i maquinària'!$E$82:$S$92,"emissions",'7.1_Resultats Illes Balears'!E$59:E168)+DSUM('2_Vehicles i maquinària'!$E$99:$S$109,"emissions",'7.1_Resultats Illes Balears'!E$59:E168))/1000-SUM(G$60:G167))</f>
        <v>0</v>
      </c>
      <c r="H168" s="475">
        <f>IF(E168="",0,(DSUM('3_Emissions fugitives'!$E$14:$O$36,"emissions",'7.1_Resultats Illes Balears'!E$59:E168)+DSUM('3_Emissions fugitives'!$E$48:$N$58,"emissions",'7.1_Resultats Illes Balears'!E$59:E168))/1000-SUM(H$60:H167))</f>
        <v>0</v>
      </c>
      <c r="I168" s="636">
        <f>IF(E168="",0,DSUM('4_Emissions de procés'!$E$12:$M$27,"emissions",'7.1_Resultats Illes Balears'!E$59:E168)/1000-SUM(I$60:I167))</f>
        <v>0</v>
      </c>
      <c r="J168" s="636"/>
      <c r="K168" s="635">
        <f t="shared" si="3"/>
        <v>0</v>
      </c>
      <c r="L168" s="635"/>
      <c r="M168" s="635"/>
      <c r="N168" s="475">
        <f>IF(E168="",0,DSUM('5.1_Abast 2 Illes Balears'!$E$17:$J$39,"emissions",'7.1_Resultats Illes Balears'!E$59:E168)/1000-SUM(N$60:N167))</f>
        <v>0</v>
      </c>
      <c r="O168" s="475">
        <f>IF(E168="",0,DSUM('5.1_Abast 2 Illes Balears'!$E$47:$K$67,"emissions",'7.1_Resultats Illes Balears'!E$59:E168)/1000-SUM(O$60:O167))</f>
        <v>0</v>
      </c>
      <c r="P168" s="475">
        <f>IF(E168="",0,DSUM('5.1_Abast 2 Illes Balears'!$E$75:$J$95,"emissions",'7.1_Resultats Illes Balears'!E$59:E168)/1000-SUM(P$60:P167))</f>
        <v>0</v>
      </c>
      <c r="Q168" s="636">
        <f t="shared" si="4"/>
        <v>0</v>
      </c>
      <c r="R168" s="635"/>
      <c r="S168" s="635">
        <f t="shared" si="5"/>
        <v>0</v>
      </c>
      <c r="T168" s="635"/>
      <c r="U168" s="635"/>
      <c r="V168" s="63"/>
      <c r="W168" s="63"/>
    </row>
    <row r="169" spans="1:23" ht="16.5" customHeight="1" x14ac:dyDescent="0.3">
      <c r="A169" s="169"/>
      <c r="B169" s="167"/>
      <c r="C169" s="63"/>
      <c r="D169" s="63"/>
      <c r="E169" s="168" t="str">
        <f>IF(Dades!E838="","",Dades!E838)</f>
        <v/>
      </c>
      <c r="F169" s="475">
        <f>IF(E169="",0,(DSUM('1_Instal·lacions fixes'!$E$14:$R$36,"emissions",'7.1_Resultats Illes Balears'!E$59:E169)+DSUM('1_Instal·lacions fixes'!$E$43:$L$58,"emissions",'7.1_Resultats Illes Balears'!E$59:E169))/1000-SUM(F$60:F168))</f>
        <v>0</v>
      </c>
      <c r="G169" s="475">
        <f>IF(E169="",0,(DSUM('2_Vehicles i maquinària'!$E$22:$S$44,"emissions",'7.1_Resultats Illes Balears'!E$59:E169)+DSUM('2_Vehicles i maquinària'!$E$50:$K$70,"emissions",'7.1_Resultats Illes Balears'!E$59:E169)+DSUM('2_Vehicles i maquinària'!$E$82:$S$92,"emissions",'7.1_Resultats Illes Balears'!E$59:E169)+DSUM('2_Vehicles i maquinària'!$E$99:$S$109,"emissions",'7.1_Resultats Illes Balears'!E$59:E169))/1000-SUM(G$60:G168))</f>
        <v>0</v>
      </c>
      <c r="H169" s="475">
        <f>IF(E169="",0,(DSUM('3_Emissions fugitives'!$E$14:$O$36,"emissions",'7.1_Resultats Illes Balears'!E$59:E169)+DSUM('3_Emissions fugitives'!$E$48:$N$58,"emissions",'7.1_Resultats Illes Balears'!E$59:E169))/1000-SUM(H$60:H168))</f>
        <v>0</v>
      </c>
      <c r="I169" s="636">
        <f>IF(E169="",0,DSUM('4_Emissions de procés'!$E$12:$M$27,"emissions",'7.1_Resultats Illes Balears'!E$59:E169)/1000-SUM(I$60:I168))</f>
        <v>0</v>
      </c>
      <c r="J169" s="636"/>
      <c r="K169" s="635">
        <f t="shared" si="3"/>
        <v>0</v>
      </c>
      <c r="L169" s="635"/>
      <c r="M169" s="635"/>
      <c r="N169" s="475">
        <f>IF(E169="",0,DSUM('5.1_Abast 2 Illes Balears'!$E$17:$J$39,"emissions",'7.1_Resultats Illes Balears'!E$59:E169)/1000-SUM(N$60:N168))</f>
        <v>0</v>
      </c>
      <c r="O169" s="475">
        <f>IF(E169="",0,DSUM('5.1_Abast 2 Illes Balears'!$E$47:$K$67,"emissions",'7.1_Resultats Illes Balears'!E$59:E169)/1000-SUM(O$60:O168))</f>
        <v>0</v>
      </c>
      <c r="P169" s="475">
        <f>IF(E169="",0,DSUM('5.1_Abast 2 Illes Balears'!$E$75:$J$95,"emissions",'7.1_Resultats Illes Balears'!E$59:E169)/1000-SUM(P$60:P168))</f>
        <v>0</v>
      </c>
      <c r="Q169" s="636">
        <f t="shared" si="4"/>
        <v>0</v>
      </c>
      <c r="R169" s="635"/>
      <c r="S169" s="635">
        <f t="shared" si="5"/>
        <v>0</v>
      </c>
      <c r="T169" s="635"/>
      <c r="U169" s="635"/>
      <c r="V169" s="63"/>
      <c r="W169" s="63"/>
    </row>
    <row r="170" spans="1:23" ht="16.5" customHeight="1" x14ac:dyDescent="0.3">
      <c r="A170" s="169"/>
      <c r="B170" s="167"/>
      <c r="C170" s="63"/>
      <c r="D170" s="63"/>
      <c r="E170" s="168" t="str">
        <f>IF(Dades!E839="","",Dades!E839)</f>
        <v/>
      </c>
      <c r="F170" s="475">
        <f>IF(E170="",0,(DSUM('1_Instal·lacions fixes'!$E$14:$R$36,"emissions",'7.1_Resultats Illes Balears'!E$59:E170)+DSUM('1_Instal·lacions fixes'!$E$43:$L$58,"emissions",'7.1_Resultats Illes Balears'!E$59:E170))/1000-SUM(F$60:F169))</f>
        <v>0</v>
      </c>
      <c r="G170" s="475">
        <f>IF(E170="",0,(DSUM('2_Vehicles i maquinària'!$E$22:$S$44,"emissions",'7.1_Resultats Illes Balears'!E$59:E170)+DSUM('2_Vehicles i maquinària'!$E$50:$K$70,"emissions",'7.1_Resultats Illes Balears'!E$59:E170)+DSUM('2_Vehicles i maquinària'!$E$82:$S$92,"emissions",'7.1_Resultats Illes Balears'!E$59:E170)+DSUM('2_Vehicles i maquinària'!$E$99:$S$109,"emissions",'7.1_Resultats Illes Balears'!E$59:E170))/1000-SUM(G$60:G169))</f>
        <v>0</v>
      </c>
      <c r="H170" s="475">
        <f>IF(E170="",0,(DSUM('3_Emissions fugitives'!$E$14:$O$36,"emissions",'7.1_Resultats Illes Balears'!E$59:E170)+DSUM('3_Emissions fugitives'!$E$48:$N$58,"emissions",'7.1_Resultats Illes Balears'!E$59:E170))/1000-SUM(H$60:H169))</f>
        <v>0</v>
      </c>
      <c r="I170" s="636">
        <f>IF(E170="",0,DSUM('4_Emissions de procés'!$E$12:$M$27,"emissions",'7.1_Resultats Illes Balears'!E$59:E170)/1000-SUM(I$60:I169))</f>
        <v>0</v>
      </c>
      <c r="J170" s="636"/>
      <c r="K170" s="635">
        <f t="shared" si="3"/>
        <v>0</v>
      </c>
      <c r="L170" s="635"/>
      <c r="M170" s="635"/>
      <c r="N170" s="475">
        <f>IF(E170="",0,DSUM('5.1_Abast 2 Illes Balears'!$E$17:$J$39,"emissions",'7.1_Resultats Illes Balears'!E$59:E170)/1000-SUM(N$60:N169))</f>
        <v>0</v>
      </c>
      <c r="O170" s="475">
        <f>IF(E170="",0,DSUM('5.1_Abast 2 Illes Balears'!$E$47:$K$67,"emissions",'7.1_Resultats Illes Balears'!E$59:E170)/1000-SUM(O$60:O169))</f>
        <v>0</v>
      </c>
      <c r="P170" s="475">
        <f>IF(E170="",0,DSUM('5.1_Abast 2 Illes Balears'!$E$75:$J$95,"emissions",'7.1_Resultats Illes Balears'!E$59:E170)/1000-SUM(P$60:P169))</f>
        <v>0</v>
      </c>
      <c r="Q170" s="636">
        <f t="shared" si="4"/>
        <v>0</v>
      </c>
      <c r="R170" s="635"/>
      <c r="S170" s="635">
        <f t="shared" si="5"/>
        <v>0</v>
      </c>
      <c r="T170" s="635"/>
      <c r="U170" s="635"/>
      <c r="V170" s="63"/>
      <c r="W170" s="63"/>
    </row>
    <row r="171" spans="1:23" ht="16.5" customHeight="1" x14ac:dyDescent="0.3">
      <c r="A171" s="169"/>
      <c r="B171" s="167"/>
      <c r="C171" s="63"/>
      <c r="D171" s="63"/>
      <c r="E171" s="168" t="str">
        <f>IF(Dades!E840="","",Dades!E840)</f>
        <v/>
      </c>
      <c r="F171" s="475">
        <f>IF(E171="",0,(DSUM('1_Instal·lacions fixes'!$E$14:$R$36,"emissions",'7.1_Resultats Illes Balears'!E$59:E171)+DSUM('1_Instal·lacions fixes'!$E$43:$L$58,"emissions",'7.1_Resultats Illes Balears'!E$59:E171))/1000-SUM(F$60:F170))</f>
        <v>0</v>
      </c>
      <c r="G171" s="475">
        <f>IF(E171="",0,(DSUM('2_Vehicles i maquinària'!$E$22:$S$44,"emissions",'7.1_Resultats Illes Balears'!E$59:E171)+DSUM('2_Vehicles i maquinària'!$E$50:$K$70,"emissions",'7.1_Resultats Illes Balears'!E$59:E171)+DSUM('2_Vehicles i maquinària'!$E$82:$S$92,"emissions",'7.1_Resultats Illes Balears'!E$59:E171)+DSUM('2_Vehicles i maquinària'!$E$99:$S$109,"emissions",'7.1_Resultats Illes Balears'!E$59:E171))/1000-SUM(G$60:G170))</f>
        <v>0</v>
      </c>
      <c r="H171" s="475">
        <f>IF(E171="",0,(DSUM('3_Emissions fugitives'!$E$14:$O$36,"emissions",'7.1_Resultats Illes Balears'!E$59:E171)+DSUM('3_Emissions fugitives'!$E$48:$N$58,"emissions",'7.1_Resultats Illes Balears'!E$59:E171))/1000-SUM(H$60:H170))</f>
        <v>0</v>
      </c>
      <c r="I171" s="636">
        <f>IF(E171="",0,DSUM('4_Emissions de procés'!$E$12:$M$27,"emissions",'7.1_Resultats Illes Balears'!E$59:E171)/1000-SUM(I$60:I170))</f>
        <v>0</v>
      </c>
      <c r="J171" s="636"/>
      <c r="K171" s="635">
        <f t="shared" si="3"/>
        <v>0</v>
      </c>
      <c r="L171" s="635"/>
      <c r="M171" s="635"/>
      <c r="N171" s="475">
        <f>IF(E171="",0,DSUM('5.1_Abast 2 Illes Balears'!$E$17:$J$39,"emissions",'7.1_Resultats Illes Balears'!E$59:E171)/1000-SUM(N$60:N170))</f>
        <v>0</v>
      </c>
      <c r="O171" s="475">
        <f>IF(E171="",0,DSUM('5.1_Abast 2 Illes Balears'!$E$47:$K$67,"emissions",'7.1_Resultats Illes Balears'!E$59:E171)/1000-SUM(O$60:O170))</f>
        <v>0</v>
      </c>
      <c r="P171" s="475">
        <f>IF(E171="",0,DSUM('5.1_Abast 2 Illes Balears'!$E$75:$J$95,"emissions",'7.1_Resultats Illes Balears'!E$59:E171)/1000-SUM(P$60:P170))</f>
        <v>0</v>
      </c>
      <c r="Q171" s="636">
        <f t="shared" si="4"/>
        <v>0</v>
      </c>
      <c r="R171" s="635"/>
      <c r="S171" s="635">
        <f t="shared" si="5"/>
        <v>0</v>
      </c>
      <c r="T171" s="635"/>
      <c r="U171" s="635"/>
      <c r="V171" s="63"/>
      <c r="W171" s="63"/>
    </row>
    <row r="172" spans="1:23" ht="16.5" customHeight="1" x14ac:dyDescent="0.3">
      <c r="A172" s="169"/>
      <c r="B172" s="167"/>
      <c r="C172" s="63"/>
      <c r="D172" s="63"/>
      <c r="E172" s="168" t="str">
        <f>IF(Dades!E841="","",Dades!E841)</f>
        <v/>
      </c>
      <c r="F172" s="475">
        <f>IF(E172="",0,(DSUM('1_Instal·lacions fixes'!$E$14:$R$36,"emissions",'7.1_Resultats Illes Balears'!E$59:E172)+DSUM('1_Instal·lacions fixes'!$E$43:$L$58,"emissions",'7.1_Resultats Illes Balears'!E$59:E172))/1000-SUM(F$60:F171))</f>
        <v>0</v>
      </c>
      <c r="G172" s="475">
        <f>IF(E172="",0,(DSUM('2_Vehicles i maquinària'!$E$22:$S$44,"emissions",'7.1_Resultats Illes Balears'!E$59:E172)+DSUM('2_Vehicles i maquinària'!$E$50:$K$70,"emissions",'7.1_Resultats Illes Balears'!E$59:E172)+DSUM('2_Vehicles i maquinària'!$E$82:$S$92,"emissions",'7.1_Resultats Illes Balears'!E$59:E172)+DSUM('2_Vehicles i maquinària'!$E$99:$S$109,"emissions",'7.1_Resultats Illes Balears'!E$59:E172))/1000-SUM(G$60:G171))</f>
        <v>0</v>
      </c>
      <c r="H172" s="475">
        <f>IF(E172="",0,(DSUM('3_Emissions fugitives'!$E$14:$O$36,"emissions",'7.1_Resultats Illes Balears'!E$59:E172)+DSUM('3_Emissions fugitives'!$E$48:$N$58,"emissions",'7.1_Resultats Illes Balears'!E$59:E172))/1000-SUM(H$60:H171))</f>
        <v>0</v>
      </c>
      <c r="I172" s="636">
        <f>IF(E172="",0,DSUM('4_Emissions de procés'!$E$12:$M$27,"emissions",'7.1_Resultats Illes Balears'!E$59:E172)/1000-SUM(I$60:I171))</f>
        <v>0</v>
      </c>
      <c r="J172" s="636"/>
      <c r="K172" s="635">
        <f t="shared" si="3"/>
        <v>0</v>
      </c>
      <c r="L172" s="635"/>
      <c r="M172" s="635"/>
      <c r="N172" s="475">
        <f>IF(E172="",0,DSUM('5.1_Abast 2 Illes Balears'!$E$17:$J$39,"emissions",'7.1_Resultats Illes Balears'!E$59:E172)/1000-SUM(N$60:N171))</f>
        <v>0</v>
      </c>
      <c r="O172" s="475">
        <f>IF(E172="",0,DSUM('5.1_Abast 2 Illes Balears'!$E$47:$K$67,"emissions",'7.1_Resultats Illes Balears'!E$59:E172)/1000-SUM(O$60:O171))</f>
        <v>0</v>
      </c>
      <c r="P172" s="475">
        <f>IF(E172="",0,DSUM('5.1_Abast 2 Illes Balears'!$E$75:$J$95,"emissions",'7.1_Resultats Illes Balears'!E$59:E172)/1000-SUM(P$60:P171))</f>
        <v>0</v>
      </c>
      <c r="Q172" s="636">
        <f t="shared" si="4"/>
        <v>0</v>
      </c>
      <c r="R172" s="635"/>
      <c r="S172" s="635">
        <f t="shared" si="5"/>
        <v>0</v>
      </c>
      <c r="T172" s="635"/>
      <c r="U172" s="635"/>
      <c r="V172" s="63"/>
      <c r="W172" s="63"/>
    </row>
    <row r="173" spans="1:23" x14ac:dyDescent="0.3">
      <c r="A173" s="169"/>
      <c r="B173" s="167"/>
      <c r="C173" s="63"/>
      <c r="D173" s="63"/>
      <c r="E173" s="168" t="str">
        <f>IF(Dades!E842="","",Dades!E842)</f>
        <v/>
      </c>
      <c r="F173" s="475">
        <f>IF(E173="",0,(DSUM('1_Instal·lacions fixes'!$E$14:$R$36,"emissions",'7.1_Resultats Illes Balears'!E$59:E173)+DSUM('1_Instal·lacions fixes'!$E$43:$L$58,"emissions",'7.1_Resultats Illes Balears'!E$59:E173))/1000-SUM(F$60:F172))</f>
        <v>0</v>
      </c>
      <c r="G173" s="475">
        <f>IF(E173="",0,(DSUM('2_Vehicles i maquinària'!$E$22:$S$44,"emissions",'7.1_Resultats Illes Balears'!E$59:E173)+DSUM('2_Vehicles i maquinària'!$E$50:$K$70,"emissions",'7.1_Resultats Illes Balears'!E$59:E173)+DSUM('2_Vehicles i maquinària'!$E$82:$S$92,"emissions",'7.1_Resultats Illes Balears'!E$59:E173)+DSUM('2_Vehicles i maquinària'!$E$99:$S$109,"emissions",'7.1_Resultats Illes Balears'!E$59:E173))/1000-SUM(G$60:G172))</f>
        <v>0</v>
      </c>
      <c r="H173" s="475">
        <f>IF(E173="",0,(DSUM('3_Emissions fugitives'!$E$14:$O$36,"emissions",'7.1_Resultats Illes Balears'!E$59:E173)+DSUM('3_Emissions fugitives'!$E$48:$N$58,"emissions",'7.1_Resultats Illes Balears'!E$59:E173))/1000-SUM(H$60:H172))</f>
        <v>0</v>
      </c>
      <c r="I173" s="636">
        <f>IF(E173="",0,DSUM('4_Emissions de procés'!$E$12:$M$27,"emissions",'7.1_Resultats Illes Balears'!E$59:E173)/1000-SUM(I$60:I172))</f>
        <v>0</v>
      </c>
      <c r="J173" s="636"/>
      <c r="K173" s="635">
        <f t="shared" si="3"/>
        <v>0</v>
      </c>
      <c r="L173" s="635"/>
      <c r="M173" s="635"/>
      <c r="N173" s="475">
        <f>IF(E173="",0,DSUM('5.1_Abast 2 Illes Balears'!$E$17:$J$39,"emissions",'7.1_Resultats Illes Balears'!E$59:E173)/1000-SUM(N$60:N172))</f>
        <v>0</v>
      </c>
      <c r="O173" s="475">
        <f>IF(E173="",0,DSUM('5.1_Abast 2 Illes Balears'!$E$47:$K$67,"emissions",'7.1_Resultats Illes Balears'!E$59:E173)/1000-SUM(O$60:O172))</f>
        <v>0</v>
      </c>
      <c r="P173" s="475">
        <f>IF(E173="",0,DSUM('5.1_Abast 2 Illes Balears'!$E$75:$J$95,"emissions",'7.1_Resultats Illes Balears'!E$59:E173)/1000-SUM(P$60:P172))</f>
        <v>0</v>
      </c>
      <c r="Q173" s="636">
        <f t="shared" si="4"/>
        <v>0</v>
      </c>
      <c r="R173" s="635"/>
      <c r="S173" s="635">
        <f t="shared" si="5"/>
        <v>0</v>
      </c>
      <c r="T173" s="635"/>
      <c r="U173" s="635"/>
      <c r="V173" s="63"/>
      <c r="W173" s="63"/>
    </row>
    <row r="174" spans="1:23" ht="16.5" customHeight="1" x14ac:dyDescent="0.3">
      <c r="A174" s="169"/>
      <c r="B174" s="167"/>
      <c r="C174" s="63"/>
      <c r="D174" s="63"/>
      <c r="E174" s="168" t="str">
        <f>IF(Dades!E843="","",Dades!E843)</f>
        <v/>
      </c>
      <c r="F174" s="475">
        <f>IF(E174="",0,(DSUM('1_Instal·lacions fixes'!$E$14:$R$36,"emissions",'7.1_Resultats Illes Balears'!E$59:E174)+DSUM('1_Instal·lacions fixes'!$E$43:$L$58,"emissions",'7.1_Resultats Illes Balears'!E$59:E174))/1000-SUM(F$60:F173))</f>
        <v>0</v>
      </c>
      <c r="G174" s="475">
        <f>IF(E174="",0,(DSUM('2_Vehicles i maquinària'!$E$22:$S$44,"emissions",'7.1_Resultats Illes Balears'!E$59:E174)+DSUM('2_Vehicles i maquinària'!$E$50:$K$70,"emissions",'7.1_Resultats Illes Balears'!E$59:E174)+DSUM('2_Vehicles i maquinària'!$E$82:$S$92,"emissions",'7.1_Resultats Illes Balears'!E$59:E174)+DSUM('2_Vehicles i maquinària'!$E$99:$S$109,"emissions",'7.1_Resultats Illes Balears'!E$59:E174))/1000-SUM(G$60:G173))</f>
        <v>0</v>
      </c>
      <c r="H174" s="475">
        <f>IF(E174="",0,(DSUM('3_Emissions fugitives'!$E$14:$O$36,"emissions",'7.1_Resultats Illes Balears'!E$59:E174)+DSUM('3_Emissions fugitives'!$E$48:$N$58,"emissions",'7.1_Resultats Illes Balears'!E$59:E174))/1000-SUM(H$60:H173))</f>
        <v>0</v>
      </c>
      <c r="I174" s="636">
        <f>IF(E174="",0,DSUM('4_Emissions de procés'!$E$12:$M$27,"emissions",'7.1_Resultats Illes Balears'!E$59:E174)/1000-SUM(I$60:I173))</f>
        <v>0</v>
      </c>
      <c r="J174" s="636"/>
      <c r="K174" s="635">
        <f t="shared" si="3"/>
        <v>0</v>
      </c>
      <c r="L174" s="635"/>
      <c r="M174" s="635"/>
      <c r="N174" s="475">
        <f>IF(E174="",0,DSUM('5.1_Abast 2 Illes Balears'!$E$17:$J$39,"emissions",'7.1_Resultats Illes Balears'!E$59:E174)/1000-SUM(N$60:N173))</f>
        <v>0</v>
      </c>
      <c r="O174" s="475">
        <f>IF(E174="",0,DSUM('5.1_Abast 2 Illes Balears'!$E$47:$K$67,"emissions",'7.1_Resultats Illes Balears'!E$59:E174)/1000-SUM(O$60:O173))</f>
        <v>0</v>
      </c>
      <c r="P174" s="475">
        <f>IF(E174="",0,DSUM('5.1_Abast 2 Illes Balears'!$E$75:$J$95,"emissions",'7.1_Resultats Illes Balears'!E$59:E174)/1000-SUM(P$60:P173))</f>
        <v>0</v>
      </c>
      <c r="Q174" s="636">
        <f t="shared" si="4"/>
        <v>0</v>
      </c>
      <c r="R174" s="635"/>
      <c r="S174" s="635">
        <f t="shared" si="5"/>
        <v>0</v>
      </c>
      <c r="T174" s="635"/>
      <c r="U174" s="635"/>
      <c r="V174" s="63"/>
      <c r="W174" s="63"/>
    </row>
    <row r="175" spans="1:23" x14ac:dyDescent="0.3">
      <c r="A175" s="169"/>
      <c r="B175" s="167"/>
      <c r="C175" s="63"/>
      <c r="D175" s="63"/>
      <c r="E175" s="168" t="str">
        <f>IF(Dades!E844="","",Dades!E844)</f>
        <v/>
      </c>
      <c r="F175" s="475">
        <f>IF(E175="",0,(DSUM('1_Instal·lacions fixes'!$E$14:$R$36,"emissions",'7.1_Resultats Illes Balears'!E$59:E175)+DSUM('1_Instal·lacions fixes'!$E$43:$L$58,"emissions",'7.1_Resultats Illes Balears'!E$59:E175))/1000-SUM(F$60:F174))</f>
        <v>0</v>
      </c>
      <c r="G175" s="475">
        <f>IF(E175="",0,(DSUM('2_Vehicles i maquinària'!$E$22:$S$44,"emissions",'7.1_Resultats Illes Balears'!E$59:E175)+DSUM('2_Vehicles i maquinària'!$E$50:$K$70,"emissions",'7.1_Resultats Illes Balears'!E$59:E175)+DSUM('2_Vehicles i maquinària'!$E$82:$S$92,"emissions",'7.1_Resultats Illes Balears'!E$59:E175)+DSUM('2_Vehicles i maquinària'!$E$99:$S$109,"emissions",'7.1_Resultats Illes Balears'!E$59:E175))/1000-SUM(G$60:G174))</f>
        <v>0</v>
      </c>
      <c r="H175" s="475">
        <f>IF(E175="",0,(DSUM('3_Emissions fugitives'!$E$14:$O$36,"emissions",'7.1_Resultats Illes Balears'!E$59:E175)+DSUM('3_Emissions fugitives'!$E$48:$N$58,"emissions",'7.1_Resultats Illes Balears'!E$59:E175))/1000-SUM(H$60:H174))</f>
        <v>0</v>
      </c>
      <c r="I175" s="636">
        <f>IF(E175="",0,DSUM('4_Emissions de procés'!$E$12:$M$27,"emissions",'7.1_Resultats Illes Balears'!E$59:E175)/1000-SUM(I$60:I174))</f>
        <v>0</v>
      </c>
      <c r="J175" s="636"/>
      <c r="K175" s="635">
        <f t="shared" si="3"/>
        <v>0</v>
      </c>
      <c r="L175" s="635"/>
      <c r="M175" s="635"/>
      <c r="N175" s="475">
        <f>IF(E175="",0,DSUM('5.1_Abast 2 Illes Balears'!$E$17:$J$39,"emissions",'7.1_Resultats Illes Balears'!E$59:E175)/1000-SUM(N$60:N174))</f>
        <v>0</v>
      </c>
      <c r="O175" s="475">
        <f>IF(E175="",0,DSUM('5.1_Abast 2 Illes Balears'!$E$47:$K$67,"emissions",'7.1_Resultats Illes Balears'!E$59:E175)/1000-SUM(O$60:O174))</f>
        <v>0</v>
      </c>
      <c r="P175" s="475">
        <f>IF(E175="",0,DSUM('5.1_Abast 2 Illes Balears'!$E$75:$J$95,"emissions",'7.1_Resultats Illes Balears'!E$59:E175)/1000-SUM(P$60:P174))</f>
        <v>0</v>
      </c>
      <c r="Q175" s="636">
        <f t="shared" si="4"/>
        <v>0</v>
      </c>
      <c r="R175" s="635"/>
      <c r="S175" s="635">
        <f t="shared" si="5"/>
        <v>0</v>
      </c>
      <c r="T175" s="635"/>
      <c r="U175" s="635"/>
      <c r="V175" s="63"/>
      <c r="W175" s="63"/>
    </row>
    <row r="176" spans="1:23" x14ac:dyDescent="0.3">
      <c r="A176" s="169"/>
      <c r="B176" s="167"/>
      <c r="C176" s="63"/>
      <c r="D176" s="63"/>
      <c r="E176" s="168" t="str">
        <f>IF(Dades!E845="","",Dades!E845)</f>
        <v/>
      </c>
      <c r="F176" s="475">
        <f>IF(E176="",0,(DSUM('1_Instal·lacions fixes'!$E$14:$R$36,"emissions",'7.1_Resultats Illes Balears'!E$59:E176)+DSUM('1_Instal·lacions fixes'!$E$43:$L$58,"emissions",'7.1_Resultats Illes Balears'!E$59:E176))/1000-SUM(F$60:F175))</f>
        <v>0</v>
      </c>
      <c r="G176" s="475">
        <f>IF(E176="",0,(DSUM('2_Vehicles i maquinària'!$E$22:$S$44,"emissions",'7.1_Resultats Illes Balears'!E$59:E176)+DSUM('2_Vehicles i maquinària'!$E$50:$K$70,"emissions",'7.1_Resultats Illes Balears'!E$59:E176)+DSUM('2_Vehicles i maquinària'!$E$82:$S$92,"emissions",'7.1_Resultats Illes Balears'!E$59:E176)+DSUM('2_Vehicles i maquinària'!$E$99:$S$109,"emissions",'7.1_Resultats Illes Balears'!E$59:E176))/1000-SUM(G$60:G175))</f>
        <v>0</v>
      </c>
      <c r="H176" s="475">
        <f>IF(E176="",0,(DSUM('3_Emissions fugitives'!$E$14:$O$36,"emissions",'7.1_Resultats Illes Balears'!E$59:E176)+DSUM('3_Emissions fugitives'!$E$48:$N$58,"emissions",'7.1_Resultats Illes Balears'!E$59:E176))/1000-SUM(H$60:H175))</f>
        <v>0</v>
      </c>
      <c r="I176" s="636">
        <f>IF(E176="",0,DSUM('4_Emissions de procés'!$E$12:$M$27,"emissions",'7.1_Resultats Illes Balears'!E$59:E176)/1000-SUM(I$60:I175))</f>
        <v>0</v>
      </c>
      <c r="J176" s="636"/>
      <c r="K176" s="635">
        <f t="shared" si="3"/>
        <v>0</v>
      </c>
      <c r="L176" s="635"/>
      <c r="M176" s="635"/>
      <c r="N176" s="475">
        <f>IF(E176="",0,DSUM('5.1_Abast 2 Illes Balears'!$E$17:$J$39,"emissions",'7.1_Resultats Illes Balears'!E$59:E176)/1000-SUM(N$60:N175))</f>
        <v>0</v>
      </c>
      <c r="O176" s="475">
        <f>IF(E176="",0,DSUM('5.1_Abast 2 Illes Balears'!$E$47:$K$67,"emissions",'7.1_Resultats Illes Balears'!E$59:E176)/1000-SUM(O$60:O175))</f>
        <v>0</v>
      </c>
      <c r="P176" s="475">
        <f>IF(E176="",0,DSUM('5.1_Abast 2 Illes Balears'!$E$75:$J$95,"emissions",'7.1_Resultats Illes Balears'!E$59:E176)/1000-SUM(P$60:P175))</f>
        <v>0</v>
      </c>
      <c r="Q176" s="636">
        <f t="shared" si="4"/>
        <v>0</v>
      </c>
      <c r="R176" s="635"/>
      <c r="S176" s="635">
        <f t="shared" si="5"/>
        <v>0</v>
      </c>
      <c r="T176" s="635"/>
      <c r="U176" s="635"/>
      <c r="V176" s="63"/>
      <c r="W176" s="63"/>
    </row>
    <row r="177" spans="1:23" x14ac:dyDescent="0.3">
      <c r="A177" s="169"/>
      <c r="B177" s="167"/>
      <c r="C177" s="63"/>
      <c r="D177" s="63"/>
      <c r="E177" s="168" t="str">
        <f>IF(Dades!E846="","",Dades!E846)</f>
        <v/>
      </c>
      <c r="F177" s="475">
        <f>IF(E177="",0,(DSUM('1_Instal·lacions fixes'!$E$14:$R$36,"emissions",'7.1_Resultats Illes Balears'!E$59:E177)+DSUM('1_Instal·lacions fixes'!$E$43:$L$58,"emissions",'7.1_Resultats Illes Balears'!E$59:E177))/1000-SUM(F$60:F176))</f>
        <v>0</v>
      </c>
      <c r="G177" s="475">
        <f>IF(E177="",0,(DSUM('2_Vehicles i maquinària'!$E$22:$S$44,"emissions",'7.1_Resultats Illes Balears'!E$59:E177)+DSUM('2_Vehicles i maquinària'!$E$50:$K$70,"emissions",'7.1_Resultats Illes Balears'!E$59:E177)+DSUM('2_Vehicles i maquinària'!$E$82:$S$92,"emissions",'7.1_Resultats Illes Balears'!E$59:E177)+DSUM('2_Vehicles i maquinària'!$E$99:$S$109,"emissions",'7.1_Resultats Illes Balears'!E$59:E177))/1000-SUM(G$60:G176))</f>
        <v>0</v>
      </c>
      <c r="H177" s="475">
        <f>IF(E177="",0,(DSUM('3_Emissions fugitives'!$E$14:$O$36,"emissions",'7.1_Resultats Illes Balears'!E$59:E177)+DSUM('3_Emissions fugitives'!$E$48:$N$58,"emissions",'7.1_Resultats Illes Balears'!E$59:E177))/1000-SUM(H$60:H176))</f>
        <v>0</v>
      </c>
      <c r="I177" s="636">
        <f>IF(E177="",0,DSUM('4_Emissions de procés'!$E$12:$M$27,"emissions",'7.1_Resultats Illes Balears'!E$59:E177)/1000-SUM(I$60:I176))</f>
        <v>0</v>
      </c>
      <c r="J177" s="636"/>
      <c r="K177" s="635">
        <f t="shared" si="3"/>
        <v>0</v>
      </c>
      <c r="L177" s="635"/>
      <c r="M177" s="635"/>
      <c r="N177" s="475">
        <f>IF(E177="",0,DSUM('5.1_Abast 2 Illes Balears'!$E$17:$J$39,"emissions",'7.1_Resultats Illes Balears'!E$59:E177)/1000-SUM(N$60:N176))</f>
        <v>0</v>
      </c>
      <c r="O177" s="475">
        <f>IF(E177="",0,DSUM('5.1_Abast 2 Illes Balears'!$E$47:$K$67,"emissions",'7.1_Resultats Illes Balears'!E$59:E177)/1000-SUM(O$60:O176))</f>
        <v>0</v>
      </c>
      <c r="P177" s="475">
        <f>IF(E177="",0,DSUM('5.1_Abast 2 Illes Balears'!$E$75:$J$95,"emissions",'7.1_Resultats Illes Balears'!E$59:E177)/1000-SUM(P$60:P176))</f>
        <v>0</v>
      </c>
      <c r="Q177" s="636">
        <f t="shared" si="4"/>
        <v>0</v>
      </c>
      <c r="R177" s="635"/>
      <c r="S177" s="635">
        <f t="shared" si="5"/>
        <v>0</v>
      </c>
      <c r="T177" s="635"/>
      <c r="U177" s="635"/>
      <c r="V177" s="63"/>
      <c r="W177" s="63"/>
    </row>
    <row r="178" spans="1:23" x14ac:dyDescent="0.3">
      <c r="A178" s="169"/>
      <c r="B178" s="167"/>
      <c r="C178" s="63"/>
      <c r="D178" s="63"/>
      <c r="E178" s="168" t="str">
        <f>IF(Dades!E847="","",Dades!E847)</f>
        <v/>
      </c>
      <c r="F178" s="475">
        <f>IF(E178="",0,(DSUM('1_Instal·lacions fixes'!$E$14:$R$36,"emissions",'7.1_Resultats Illes Balears'!E$59:E178)+DSUM('1_Instal·lacions fixes'!$E$43:$L$58,"emissions",'7.1_Resultats Illes Balears'!E$59:E178))/1000-SUM(F$60:F177))</f>
        <v>0</v>
      </c>
      <c r="G178" s="475">
        <f>IF(E178="",0,(DSUM('2_Vehicles i maquinària'!$E$22:$S$44,"emissions",'7.1_Resultats Illes Balears'!E$59:E178)+DSUM('2_Vehicles i maquinària'!$E$50:$K$70,"emissions",'7.1_Resultats Illes Balears'!E$59:E178)+DSUM('2_Vehicles i maquinària'!$E$82:$S$92,"emissions",'7.1_Resultats Illes Balears'!E$59:E178)+DSUM('2_Vehicles i maquinària'!$E$99:$S$109,"emissions",'7.1_Resultats Illes Balears'!E$59:E178))/1000-SUM(G$60:G177))</f>
        <v>0</v>
      </c>
      <c r="H178" s="475">
        <f>IF(E178="",0,(DSUM('3_Emissions fugitives'!$E$14:$O$36,"emissions",'7.1_Resultats Illes Balears'!E$59:E178)+DSUM('3_Emissions fugitives'!$E$48:$N$58,"emissions",'7.1_Resultats Illes Balears'!E$59:E178))/1000-SUM(H$60:H177))</f>
        <v>0</v>
      </c>
      <c r="I178" s="636">
        <f>IF(E178="",0,DSUM('4_Emissions de procés'!$E$12:$M$27,"emissions",'7.1_Resultats Illes Balears'!E$59:E178)/1000-SUM(I$60:I177))</f>
        <v>0</v>
      </c>
      <c r="J178" s="636"/>
      <c r="K178" s="635">
        <f t="shared" si="3"/>
        <v>0</v>
      </c>
      <c r="L178" s="635"/>
      <c r="M178" s="635"/>
      <c r="N178" s="475">
        <f>IF(E178="",0,DSUM('5.1_Abast 2 Illes Balears'!$E$17:$J$39,"emissions",'7.1_Resultats Illes Balears'!E$59:E178)/1000-SUM(N$60:N177))</f>
        <v>0</v>
      </c>
      <c r="O178" s="475">
        <f>IF(E178="",0,DSUM('5.1_Abast 2 Illes Balears'!$E$47:$K$67,"emissions",'7.1_Resultats Illes Balears'!E$59:E178)/1000-SUM(O$60:O177))</f>
        <v>0</v>
      </c>
      <c r="P178" s="475">
        <f>IF(E178="",0,DSUM('5.1_Abast 2 Illes Balears'!$E$75:$J$95,"emissions",'7.1_Resultats Illes Balears'!E$59:E178)/1000-SUM(P$60:P177))</f>
        <v>0</v>
      </c>
      <c r="Q178" s="636">
        <f t="shared" si="4"/>
        <v>0</v>
      </c>
      <c r="R178" s="635"/>
      <c r="S178" s="635">
        <f t="shared" si="5"/>
        <v>0</v>
      </c>
      <c r="T178" s="635"/>
      <c r="U178" s="635"/>
      <c r="V178" s="63"/>
      <c r="W178" s="63"/>
    </row>
    <row r="179" spans="1:23" x14ac:dyDescent="0.3">
      <c r="A179" s="169"/>
      <c r="C179" s="63"/>
      <c r="D179" s="63"/>
      <c r="E179" s="168" t="str">
        <f>IF(Dades!E848="","",Dades!E848)</f>
        <v/>
      </c>
      <c r="F179" s="475">
        <f>IF(E179="",0,(DSUM('1_Instal·lacions fixes'!$E$14:$R$36,"emissions",'7.1_Resultats Illes Balears'!E$59:E179)+DSUM('1_Instal·lacions fixes'!$E$43:$L$58,"emissions",'7.1_Resultats Illes Balears'!E$59:E179))/1000-SUM(F$60:F178))</f>
        <v>0</v>
      </c>
      <c r="G179" s="475">
        <f>IF(E179="",0,(DSUM('2_Vehicles i maquinària'!$E$22:$S$44,"emissions",'7.1_Resultats Illes Balears'!E$59:E179)+DSUM('2_Vehicles i maquinària'!$E$50:$K$70,"emissions",'7.1_Resultats Illes Balears'!E$59:E179)+DSUM('2_Vehicles i maquinària'!$E$82:$S$92,"emissions",'7.1_Resultats Illes Balears'!E$59:E179)+DSUM('2_Vehicles i maquinària'!$E$99:$S$109,"emissions",'7.1_Resultats Illes Balears'!E$59:E179))/1000-SUM(G$60:G178))</f>
        <v>0</v>
      </c>
      <c r="H179" s="475">
        <f>IF(E179="",0,(DSUM('3_Emissions fugitives'!$E$14:$O$36,"emissions",'7.1_Resultats Illes Balears'!E$59:E179)+DSUM('3_Emissions fugitives'!$E$48:$N$58,"emissions",'7.1_Resultats Illes Balears'!E$59:E179))/1000-SUM(H$60:H178))</f>
        <v>0</v>
      </c>
      <c r="I179" s="636">
        <f>IF(E179="",0,DSUM('4_Emissions de procés'!$E$12:$M$27,"emissions",'7.1_Resultats Illes Balears'!E$59:E179)/1000-SUM(I$60:I178))</f>
        <v>0</v>
      </c>
      <c r="J179" s="636"/>
      <c r="K179" s="635">
        <f t="shared" si="3"/>
        <v>0</v>
      </c>
      <c r="L179" s="635"/>
      <c r="M179" s="635"/>
      <c r="N179" s="475">
        <f>IF(E179="",0,DSUM('5.1_Abast 2 Illes Balears'!$E$17:$J$39,"emissions",'7.1_Resultats Illes Balears'!E$59:E179)/1000-SUM(N$60:N178))</f>
        <v>0</v>
      </c>
      <c r="O179" s="475">
        <f>IF(E179="",0,DSUM('5.1_Abast 2 Illes Balears'!$E$47:$K$67,"emissions",'7.1_Resultats Illes Balears'!E$59:E179)/1000-SUM(O$60:O178))</f>
        <v>0</v>
      </c>
      <c r="P179" s="475">
        <f>IF(E179="",0,DSUM('5.1_Abast 2 Illes Balears'!$E$75:$J$95,"emissions",'7.1_Resultats Illes Balears'!E$59:E179)/1000-SUM(P$60:P178))</f>
        <v>0</v>
      </c>
      <c r="Q179" s="636">
        <f t="shared" si="4"/>
        <v>0</v>
      </c>
      <c r="R179" s="635"/>
      <c r="S179" s="635">
        <f t="shared" si="5"/>
        <v>0</v>
      </c>
      <c r="T179" s="635"/>
      <c r="U179" s="635"/>
      <c r="V179" s="63"/>
      <c r="W179" s="63"/>
    </row>
    <row r="180" spans="1:23" x14ac:dyDescent="0.3">
      <c r="A180" s="169"/>
      <c r="C180" s="63"/>
      <c r="D180" s="63"/>
      <c r="E180" s="168" t="str">
        <f>IF(Dades!E849="","",Dades!E849)</f>
        <v/>
      </c>
      <c r="F180" s="475">
        <f>IF(E180="",0,(DSUM('1_Instal·lacions fixes'!$E$14:$R$36,"emissions",'7.1_Resultats Illes Balears'!E$59:E180)+DSUM('1_Instal·lacions fixes'!$E$43:$L$58,"emissions",'7.1_Resultats Illes Balears'!E$59:E180))/1000-SUM(F$60:F179))</f>
        <v>0</v>
      </c>
      <c r="G180" s="475">
        <f>IF(E180="",0,(DSUM('2_Vehicles i maquinària'!$E$22:$S$44,"emissions",'7.1_Resultats Illes Balears'!E$59:E180)+DSUM('2_Vehicles i maquinària'!$E$50:$K$70,"emissions",'7.1_Resultats Illes Balears'!E$59:E180)+DSUM('2_Vehicles i maquinària'!$E$82:$S$92,"emissions",'7.1_Resultats Illes Balears'!E$59:E180)+DSUM('2_Vehicles i maquinària'!$E$99:$S$109,"emissions",'7.1_Resultats Illes Balears'!E$59:E180))/1000-SUM(G$60:G179))</f>
        <v>0</v>
      </c>
      <c r="H180" s="475">
        <f>IF(E180="",0,(DSUM('3_Emissions fugitives'!$E$14:$O$36,"emissions",'7.1_Resultats Illes Balears'!E$59:E180)+DSUM('3_Emissions fugitives'!$E$48:$N$58,"emissions",'7.1_Resultats Illes Balears'!E$59:E180))/1000-SUM(H$60:H179))</f>
        <v>0</v>
      </c>
      <c r="I180" s="636">
        <f>IF(E180="",0,DSUM('4_Emissions de procés'!$E$12:$M$27,"emissions",'7.1_Resultats Illes Balears'!E$59:E180)/1000-SUM(I$60:I179))</f>
        <v>0</v>
      </c>
      <c r="J180" s="636"/>
      <c r="K180" s="635">
        <f t="shared" si="3"/>
        <v>0</v>
      </c>
      <c r="L180" s="635"/>
      <c r="M180" s="635"/>
      <c r="N180" s="475">
        <f>IF(E180="",0,DSUM('5.1_Abast 2 Illes Balears'!$E$17:$J$39,"emissions",'7.1_Resultats Illes Balears'!E$59:E180)/1000-SUM(N$60:N179))</f>
        <v>0</v>
      </c>
      <c r="O180" s="475">
        <f>IF(E180="",0,DSUM('5.1_Abast 2 Illes Balears'!$E$47:$K$67,"emissions",'7.1_Resultats Illes Balears'!E$59:E180)/1000-SUM(O$60:O179))</f>
        <v>0</v>
      </c>
      <c r="P180" s="475">
        <f>IF(E180="",0,DSUM('5.1_Abast 2 Illes Balears'!$E$75:$J$95,"emissions",'7.1_Resultats Illes Balears'!E$59:E180)/1000-SUM(P$60:P179))</f>
        <v>0</v>
      </c>
      <c r="Q180" s="636">
        <f t="shared" si="4"/>
        <v>0</v>
      </c>
      <c r="R180" s="635"/>
      <c r="S180" s="635">
        <f t="shared" si="5"/>
        <v>0</v>
      </c>
      <c r="T180" s="635"/>
      <c r="U180" s="635"/>
      <c r="V180" s="63"/>
      <c r="W180" s="63"/>
    </row>
    <row r="181" spans="1:23" x14ac:dyDescent="0.3">
      <c r="A181" s="169"/>
      <c r="E181" s="168" t="str">
        <f>IF(Dades!E850="","",Dades!E850)</f>
        <v/>
      </c>
      <c r="F181" s="475">
        <f>IF(E181="",0,(DSUM('1_Instal·lacions fixes'!$E$14:$R$36,"emissions",'7.1_Resultats Illes Balears'!E$59:E181)+DSUM('1_Instal·lacions fixes'!$E$43:$L$58,"emissions",'7.1_Resultats Illes Balears'!E$59:E181))/1000-SUM(F$60:F180))</f>
        <v>0</v>
      </c>
      <c r="G181" s="475">
        <f>IF(E181="",0,(DSUM('2_Vehicles i maquinària'!$E$22:$S$44,"emissions",'7.1_Resultats Illes Balears'!E$59:E181)+DSUM('2_Vehicles i maquinària'!$E$50:$K$70,"emissions",'7.1_Resultats Illes Balears'!E$59:E181)+DSUM('2_Vehicles i maquinària'!$E$82:$S$92,"emissions",'7.1_Resultats Illes Balears'!E$59:E181)+DSUM('2_Vehicles i maquinària'!$E$99:$S$109,"emissions",'7.1_Resultats Illes Balears'!E$59:E181))/1000-SUM(G$60:G180))</f>
        <v>0</v>
      </c>
      <c r="H181" s="475">
        <f>IF(E181="",0,(DSUM('3_Emissions fugitives'!$E$14:$O$36,"emissions",'7.1_Resultats Illes Balears'!E$59:E181)+DSUM('3_Emissions fugitives'!$E$48:$N$58,"emissions",'7.1_Resultats Illes Balears'!E$59:E181))/1000-SUM(H$60:H180))</f>
        <v>0</v>
      </c>
      <c r="I181" s="636">
        <f>IF(E181="",0,DSUM('4_Emissions de procés'!$E$12:$M$27,"emissions",'7.1_Resultats Illes Balears'!E$59:E181)/1000-SUM(I$60:I180))</f>
        <v>0</v>
      </c>
      <c r="J181" s="636"/>
      <c r="K181" s="635">
        <f t="shared" si="3"/>
        <v>0</v>
      </c>
      <c r="L181" s="635"/>
      <c r="M181" s="635"/>
      <c r="N181" s="475">
        <f>IF(E181="",0,DSUM('5.1_Abast 2 Illes Balears'!$E$17:$J$39,"emissions",'7.1_Resultats Illes Balears'!E$59:E181)/1000-SUM(N$60:N180))</f>
        <v>0</v>
      </c>
      <c r="O181" s="475">
        <f>IF(E181="",0,DSUM('5.1_Abast 2 Illes Balears'!$E$47:$K$67,"emissions",'7.1_Resultats Illes Balears'!E$59:E181)/1000-SUM(O$60:O180))</f>
        <v>0</v>
      </c>
      <c r="P181" s="475">
        <f>IF(E181="",0,DSUM('5.1_Abast 2 Illes Balears'!$E$75:$J$95,"emissions",'7.1_Resultats Illes Balears'!E$59:E181)/1000-SUM(P$60:P180))</f>
        <v>0</v>
      </c>
      <c r="Q181" s="636">
        <f t="shared" si="4"/>
        <v>0</v>
      </c>
      <c r="R181" s="635"/>
      <c r="S181" s="635">
        <f t="shared" si="5"/>
        <v>0</v>
      </c>
      <c r="T181" s="635"/>
      <c r="U181" s="635"/>
    </row>
    <row r="182" spans="1:23" x14ac:dyDescent="0.3">
      <c r="A182" s="169"/>
      <c r="E182" s="168" t="str">
        <f>IF(Dades!E851="","",Dades!E851)</f>
        <v/>
      </c>
      <c r="F182" s="475">
        <f>IF(E182="",0,(DSUM('1_Instal·lacions fixes'!$E$14:$R$36,"emissions",'7.1_Resultats Illes Balears'!E$59:E182)+DSUM('1_Instal·lacions fixes'!$E$43:$L$58,"emissions",'7.1_Resultats Illes Balears'!E$59:E182))/1000-SUM(F$60:F181))</f>
        <v>0</v>
      </c>
      <c r="G182" s="475">
        <f>IF(E182="",0,(DSUM('2_Vehicles i maquinària'!$E$22:$S$44,"emissions",'7.1_Resultats Illes Balears'!E$59:E182)+DSUM('2_Vehicles i maquinària'!$E$50:$K$70,"emissions",'7.1_Resultats Illes Balears'!E$59:E182)+DSUM('2_Vehicles i maquinària'!$E$82:$S$92,"emissions",'7.1_Resultats Illes Balears'!E$59:E182)+DSUM('2_Vehicles i maquinària'!$E$99:$S$109,"emissions",'7.1_Resultats Illes Balears'!E$59:E182))/1000-SUM(G$60:G181))</f>
        <v>0</v>
      </c>
      <c r="H182" s="475">
        <f>IF(E182="",0,(DSUM('3_Emissions fugitives'!$E$14:$O$36,"emissions",'7.1_Resultats Illes Balears'!E$59:E182)+DSUM('3_Emissions fugitives'!$E$48:$N$58,"emissions",'7.1_Resultats Illes Balears'!E$59:E182))/1000-SUM(H$60:H181))</f>
        <v>0</v>
      </c>
      <c r="I182" s="636">
        <f>IF(E182="",0,DSUM('4_Emissions de procés'!$E$12:$M$27,"emissions",'7.1_Resultats Illes Balears'!E$59:E182)/1000-SUM(I$60:I181))</f>
        <v>0</v>
      </c>
      <c r="J182" s="636"/>
      <c r="K182" s="635">
        <f t="shared" si="3"/>
        <v>0</v>
      </c>
      <c r="L182" s="635"/>
      <c r="M182" s="635"/>
      <c r="N182" s="475">
        <f>IF(E182="",0,DSUM('5.1_Abast 2 Illes Balears'!$E$17:$J$39,"emissions",'7.1_Resultats Illes Balears'!E$59:E182)/1000-SUM(N$60:N181))</f>
        <v>0</v>
      </c>
      <c r="O182" s="475">
        <f>IF(E182="",0,DSUM('5.1_Abast 2 Illes Balears'!$E$47:$K$67,"emissions",'7.1_Resultats Illes Balears'!E$59:E182)/1000-SUM(O$60:O181))</f>
        <v>0</v>
      </c>
      <c r="P182" s="475">
        <f>IF(E182="",0,DSUM('5.1_Abast 2 Illes Balears'!$E$75:$J$95,"emissions",'7.1_Resultats Illes Balears'!E$59:E182)/1000-SUM(P$60:P181))</f>
        <v>0</v>
      </c>
      <c r="Q182" s="636">
        <f t="shared" si="4"/>
        <v>0</v>
      </c>
      <c r="R182" s="635"/>
      <c r="S182" s="635">
        <f t="shared" si="5"/>
        <v>0</v>
      </c>
      <c r="T182" s="635"/>
      <c r="U182" s="635"/>
    </row>
    <row r="183" spans="1:23" x14ac:dyDescent="0.3">
      <c r="A183" s="169"/>
      <c r="E183" s="168" t="str">
        <f>IF(Dades!E852="","",Dades!E852)</f>
        <v/>
      </c>
      <c r="F183" s="475">
        <f>IF(E183="",0,(DSUM('1_Instal·lacions fixes'!$E$14:$R$36,"emissions",'7.1_Resultats Illes Balears'!E$59:E183)+DSUM('1_Instal·lacions fixes'!$E$43:$L$58,"emissions",'7.1_Resultats Illes Balears'!E$59:E183))/1000-SUM(F$60:F182))</f>
        <v>0</v>
      </c>
      <c r="G183" s="475">
        <f>IF(E183="",0,(DSUM('2_Vehicles i maquinària'!$E$22:$S$44,"emissions",'7.1_Resultats Illes Balears'!E$59:E183)+DSUM('2_Vehicles i maquinària'!$E$50:$K$70,"emissions",'7.1_Resultats Illes Balears'!E$59:E183)+DSUM('2_Vehicles i maquinària'!$E$82:$S$92,"emissions",'7.1_Resultats Illes Balears'!E$59:E183)+DSUM('2_Vehicles i maquinària'!$E$99:$S$109,"emissions",'7.1_Resultats Illes Balears'!E$59:E183))/1000-SUM(G$60:G182))</f>
        <v>0</v>
      </c>
      <c r="H183" s="475">
        <f>IF(E183="",0,(DSUM('3_Emissions fugitives'!$E$14:$O$36,"emissions",'7.1_Resultats Illes Balears'!E$59:E183)+DSUM('3_Emissions fugitives'!$E$48:$N$58,"emissions",'7.1_Resultats Illes Balears'!E$59:E183))/1000-SUM(H$60:H182))</f>
        <v>0</v>
      </c>
      <c r="I183" s="636">
        <f>IF(E183="",0,DSUM('4_Emissions de procés'!$E$12:$M$27,"emissions",'7.1_Resultats Illes Balears'!E$59:E183)/1000-SUM(I$60:I182))</f>
        <v>0</v>
      </c>
      <c r="J183" s="636"/>
      <c r="K183" s="635">
        <f t="shared" si="3"/>
        <v>0</v>
      </c>
      <c r="L183" s="635"/>
      <c r="M183" s="635"/>
      <c r="N183" s="475">
        <f>IF(E183="",0,DSUM('5.1_Abast 2 Illes Balears'!$E$17:$J$39,"emissions",'7.1_Resultats Illes Balears'!E$59:E183)/1000-SUM(N$60:N182))</f>
        <v>0</v>
      </c>
      <c r="O183" s="475">
        <f>IF(E183="",0,DSUM('5.1_Abast 2 Illes Balears'!$E$47:$K$67,"emissions",'7.1_Resultats Illes Balears'!E$59:E183)/1000-SUM(O$60:O182))</f>
        <v>0</v>
      </c>
      <c r="P183" s="475">
        <f>IF(E183="",0,DSUM('5.1_Abast 2 Illes Balears'!$E$75:$J$95,"emissions",'7.1_Resultats Illes Balears'!E$59:E183)/1000-SUM(P$60:P182))</f>
        <v>0</v>
      </c>
      <c r="Q183" s="636">
        <f t="shared" si="4"/>
        <v>0</v>
      </c>
      <c r="R183" s="635"/>
      <c r="S183" s="635">
        <f t="shared" si="5"/>
        <v>0</v>
      </c>
      <c r="T183" s="635"/>
      <c r="U183" s="635"/>
    </row>
    <row r="184" spans="1:23" x14ac:dyDescent="0.3">
      <c r="A184" s="169"/>
      <c r="E184" s="168" t="str">
        <f>IF(Dades!E853="","",Dades!E853)</f>
        <v/>
      </c>
      <c r="F184" s="475">
        <f>IF(E184="",0,(DSUM('1_Instal·lacions fixes'!$E$14:$R$36,"emissions",'7.1_Resultats Illes Balears'!E$59:E184)+DSUM('1_Instal·lacions fixes'!$E$43:$L$58,"emissions",'7.1_Resultats Illes Balears'!E$59:E184))/1000-SUM(F$60:F183))</f>
        <v>0</v>
      </c>
      <c r="G184" s="475">
        <f>IF(E184="",0,(DSUM('2_Vehicles i maquinària'!$E$22:$S$44,"emissions",'7.1_Resultats Illes Balears'!E$59:E184)+DSUM('2_Vehicles i maquinària'!$E$50:$K$70,"emissions",'7.1_Resultats Illes Balears'!E$59:E184)+DSUM('2_Vehicles i maquinària'!$E$82:$S$92,"emissions",'7.1_Resultats Illes Balears'!E$59:E184)+DSUM('2_Vehicles i maquinària'!$E$99:$S$109,"emissions",'7.1_Resultats Illes Balears'!E$59:E184))/1000-SUM(G$60:G183))</f>
        <v>0</v>
      </c>
      <c r="H184" s="475">
        <f>IF(E184="",0,(DSUM('3_Emissions fugitives'!$E$14:$O$36,"emissions",'7.1_Resultats Illes Balears'!E$59:E184)+DSUM('3_Emissions fugitives'!$E$48:$N$58,"emissions",'7.1_Resultats Illes Balears'!E$59:E184))/1000-SUM(H$60:H183))</f>
        <v>0</v>
      </c>
      <c r="I184" s="636">
        <f>IF(E184="",0,DSUM('4_Emissions de procés'!$E$12:$M$27,"emissions",'7.1_Resultats Illes Balears'!E$59:E184)/1000-SUM(I$60:I183))</f>
        <v>0</v>
      </c>
      <c r="J184" s="636"/>
      <c r="K184" s="635">
        <f t="shared" si="3"/>
        <v>0</v>
      </c>
      <c r="L184" s="635"/>
      <c r="M184" s="635"/>
      <c r="N184" s="475">
        <f>IF(E184="",0,DSUM('5.1_Abast 2 Illes Balears'!$E$17:$J$39,"emissions",'7.1_Resultats Illes Balears'!E$59:E184)/1000-SUM(N$60:N183))</f>
        <v>0</v>
      </c>
      <c r="O184" s="475">
        <f>IF(E184="",0,DSUM('5.1_Abast 2 Illes Balears'!$E$47:$K$67,"emissions",'7.1_Resultats Illes Balears'!E$59:E184)/1000-SUM(O$60:O183))</f>
        <v>0</v>
      </c>
      <c r="P184" s="475">
        <f>IF(E184="",0,DSUM('5.1_Abast 2 Illes Balears'!$E$75:$J$95,"emissions",'7.1_Resultats Illes Balears'!E$59:E184)/1000-SUM(P$60:P183))</f>
        <v>0</v>
      </c>
      <c r="Q184" s="636">
        <f t="shared" si="4"/>
        <v>0</v>
      </c>
      <c r="R184" s="635"/>
      <c r="S184" s="635">
        <f t="shared" si="5"/>
        <v>0</v>
      </c>
      <c r="T184" s="635"/>
      <c r="U184" s="635"/>
    </row>
    <row r="185" spans="1:23" x14ac:dyDescent="0.3">
      <c r="A185" s="169"/>
      <c r="E185" s="168" t="str">
        <f>IF(Dades!E854="","",Dades!E854)</f>
        <v/>
      </c>
      <c r="F185" s="475">
        <f>IF(E185="",0,(DSUM('1_Instal·lacions fixes'!$E$14:$R$36,"emissions",'7.1_Resultats Illes Balears'!E$59:E185)+DSUM('1_Instal·lacions fixes'!$E$43:$L$58,"emissions",'7.1_Resultats Illes Balears'!E$59:E185))/1000-SUM(F$60:F184))</f>
        <v>0</v>
      </c>
      <c r="G185" s="475">
        <f>IF(E185="",0,(DSUM('2_Vehicles i maquinària'!$E$22:$S$44,"emissions",'7.1_Resultats Illes Balears'!E$59:E185)+DSUM('2_Vehicles i maquinària'!$E$50:$K$70,"emissions",'7.1_Resultats Illes Balears'!E$59:E185)+DSUM('2_Vehicles i maquinària'!$E$82:$S$92,"emissions",'7.1_Resultats Illes Balears'!E$59:E185)+DSUM('2_Vehicles i maquinària'!$E$99:$S$109,"emissions",'7.1_Resultats Illes Balears'!E$59:E185))/1000-SUM(G$60:G184))</f>
        <v>0</v>
      </c>
      <c r="H185" s="475">
        <f>IF(E185="",0,(DSUM('3_Emissions fugitives'!$E$14:$O$36,"emissions",'7.1_Resultats Illes Balears'!E$59:E185)+DSUM('3_Emissions fugitives'!$E$48:$N$58,"emissions",'7.1_Resultats Illes Balears'!E$59:E185))/1000-SUM(H$60:H184))</f>
        <v>0</v>
      </c>
      <c r="I185" s="636">
        <f>IF(E185="",0,DSUM('4_Emissions de procés'!$E$12:$M$27,"emissions",'7.1_Resultats Illes Balears'!E$59:E185)/1000-SUM(I$60:I184))</f>
        <v>0</v>
      </c>
      <c r="J185" s="636"/>
      <c r="K185" s="635">
        <f t="shared" si="3"/>
        <v>0</v>
      </c>
      <c r="L185" s="635"/>
      <c r="M185" s="635"/>
      <c r="N185" s="475">
        <f>IF(E185="",0,DSUM('5.1_Abast 2 Illes Balears'!$E$17:$J$39,"emissions",'7.1_Resultats Illes Balears'!E$59:E185)/1000-SUM(N$60:N184))</f>
        <v>0</v>
      </c>
      <c r="O185" s="475">
        <f>IF(E185="",0,DSUM('5.1_Abast 2 Illes Balears'!$E$47:$K$67,"emissions",'7.1_Resultats Illes Balears'!E$59:E185)/1000-SUM(O$60:O184))</f>
        <v>0</v>
      </c>
      <c r="P185" s="475">
        <f>IF(E185="",0,DSUM('5.1_Abast 2 Illes Balears'!$E$75:$J$95,"emissions",'7.1_Resultats Illes Balears'!E$59:E185)/1000-SUM(P$60:P184))</f>
        <v>0</v>
      </c>
      <c r="Q185" s="636">
        <f t="shared" si="4"/>
        <v>0</v>
      </c>
      <c r="R185" s="635"/>
      <c r="S185" s="635">
        <f t="shared" si="5"/>
        <v>0</v>
      </c>
      <c r="T185" s="635"/>
      <c r="U185" s="635"/>
    </row>
    <row r="186" spans="1:23" x14ac:dyDescent="0.3">
      <c r="A186" s="169"/>
      <c r="E186" s="168" t="str">
        <f>IF(Dades!E855="","",Dades!E855)</f>
        <v/>
      </c>
      <c r="F186" s="475">
        <f>IF(E186="",0,(DSUM('1_Instal·lacions fixes'!$E$14:$R$36,"emissions",'7.1_Resultats Illes Balears'!E$59:E186)+DSUM('1_Instal·lacions fixes'!$E$43:$L$58,"emissions",'7.1_Resultats Illes Balears'!E$59:E186))/1000-SUM(F$60:F185))</f>
        <v>0</v>
      </c>
      <c r="G186" s="475">
        <f>IF(E186="",0,(DSUM('2_Vehicles i maquinària'!$E$22:$S$44,"emissions",'7.1_Resultats Illes Balears'!E$59:E186)+DSUM('2_Vehicles i maquinària'!$E$50:$K$70,"emissions",'7.1_Resultats Illes Balears'!E$59:E186)+DSUM('2_Vehicles i maquinària'!$E$82:$S$92,"emissions",'7.1_Resultats Illes Balears'!E$59:E186)+DSUM('2_Vehicles i maquinària'!$E$99:$S$109,"emissions",'7.1_Resultats Illes Balears'!E$59:E186))/1000-SUM(G$60:G185))</f>
        <v>0</v>
      </c>
      <c r="H186" s="475">
        <f>IF(E186="",0,(DSUM('3_Emissions fugitives'!$E$14:$O$36,"emissions",'7.1_Resultats Illes Balears'!E$59:E186)+DSUM('3_Emissions fugitives'!$E$48:$N$58,"emissions",'7.1_Resultats Illes Balears'!E$59:E186))/1000-SUM(H$60:H185))</f>
        <v>0</v>
      </c>
      <c r="I186" s="636">
        <f>IF(E186="",0,DSUM('4_Emissions de procés'!$E$12:$M$27,"emissions",'7.1_Resultats Illes Balears'!E$59:E186)/1000-SUM(I$60:I185))</f>
        <v>0</v>
      </c>
      <c r="J186" s="636"/>
      <c r="K186" s="635">
        <f t="shared" si="3"/>
        <v>0</v>
      </c>
      <c r="L186" s="635"/>
      <c r="M186" s="635"/>
      <c r="N186" s="475">
        <f>IF(E186="",0,DSUM('5.1_Abast 2 Illes Balears'!$E$17:$J$39,"emissions",'7.1_Resultats Illes Balears'!E$59:E186)/1000-SUM(N$60:N185))</f>
        <v>0</v>
      </c>
      <c r="O186" s="475">
        <f>IF(E186="",0,DSUM('5.1_Abast 2 Illes Balears'!$E$47:$K$67,"emissions",'7.1_Resultats Illes Balears'!E$59:E186)/1000-SUM(O$60:O185))</f>
        <v>0</v>
      </c>
      <c r="P186" s="475">
        <f>IF(E186="",0,DSUM('5.1_Abast 2 Illes Balears'!$E$75:$J$95,"emissions",'7.1_Resultats Illes Balears'!E$59:E186)/1000-SUM(P$60:P185))</f>
        <v>0</v>
      </c>
      <c r="Q186" s="636">
        <f t="shared" si="4"/>
        <v>0</v>
      </c>
      <c r="R186" s="635"/>
      <c r="S186" s="635">
        <f t="shared" si="5"/>
        <v>0</v>
      </c>
      <c r="T186" s="635"/>
      <c r="U186" s="635"/>
    </row>
    <row r="187" spans="1:23" x14ac:dyDescent="0.3">
      <c r="A187" s="169"/>
      <c r="E187" s="168" t="str">
        <f>IF(Dades!E856="","",Dades!E856)</f>
        <v/>
      </c>
      <c r="F187" s="475">
        <f>IF(E187="",0,(DSUM('1_Instal·lacions fixes'!$E$14:$R$36,"emissions",'7.1_Resultats Illes Balears'!E$59:E187)+DSUM('1_Instal·lacions fixes'!$E$43:$L$58,"emissions",'7.1_Resultats Illes Balears'!E$59:E187))/1000-SUM(F$60:F186))</f>
        <v>0</v>
      </c>
      <c r="G187" s="475">
        <f>IF(E187="",0,(DSUM('2_Vehicles i maquinària'!$E$22:$S$44,"emissions",'7.1_Resultats Illes Balears'!E$59:E187)+DSUM('2_Vehicles i maquinària'!$E$50:$K$70,"emissions",'7.1_Resultats Illes Balears'!E$59:E187)+DSUM('2_Vehicles i maquinària'!$E$82:$S$92,"emissions",'7.1_Resultats Illes Balears'!E$59:E187)+DSUM('2_Vehicles i maquinària'!$E$99:$S$109,"emissions",'7.1_Resultats Illes Balears'!E$59:E187))/1000-SUM(G$60:G186))</f>
        <v>0</v>
      </c>
      <c r="H187" s="475">
        <f>IF(E187="",0,(DSUM('3_Emissions fugitives'!$E$14:$O$36,"emissions",'7.1_Resultats Illes Balears'!E$59:E187)+DSUM('3_Emissions fugitives'!$E$48:$N$58,"emissions",'7.1_Resultats Illes Balears'!E$59:E187))/1000-SUM(H$60:H186))</f>
        <v>0</v>
      </c>
      <c r="I187" s="636">
        <f>IF(E187="",0,DSUM('4_Emissions de procés'!$E$12:$M$27,"emissions",'7.1_Resultats Illes Balears'!E$59:E187)/1000-SUM(I$60:I186))</f>
        <v>0</v>
      </c>
      <c r="J187" s="636"/>
      <c r="K187" s="635">
        <f t="shared" si="3"/>
        <v>0</v>
      </c>
      <c r="L187" s="635"/>
      <c r="M187" s="635"/>
      <c r="N187" s="475">
        <f>IF(E187="",0,DSUM('5.1_Abast 2 Illes Balears'!$E$17:$J$39,"emissions",'7.1_Resultats Illes Balears'!E$59:E187)/1000-SUM(N$60:N186))</f>
        <v>0</v>
      </c>
      <c r="O187" s="475">
        <f>IF(E187="",0,DSUM('5.1_Abast 2 Illes Balears'!$E$47:$K$67,"emissions",'7.1_Resultats Illes Balears'!E$59:E187)/1000-SUM(O$60:O186))</f>
        <v>0</v>
      </c>
      <c r="P187" s="475">
        <f>IF(E187="",0,DSUM('5.1_Abast 2 Illes Balears'!$E$75:$J$95,"emissions",'7.1_Resultats Illes Balears'!E$59:E187)/1000-SUM(P$60:P186))</f>
        <v>0</v>
      </c>
      <c r="Q187" s="636">
        <f t="shared" si="4"/>
        <v>0</v>
      </c>
      <c r="R187" s="635"/>
      <c r="S187" s="635">
        <f t="shared" si="5"/>
        <v>0</v>
      </c>
      <c r="T187" s="635"/>
      <c r="U187" s="635"/>
    </row>
    <row r="188" spans="1:23" x14ac:dyDescent="0.3">
      <c r="A188" s="169"/>
      <c r="E188" s="168" t="str">
        <f>IF(Dades!E857="","",Dades!E857)</f>
        <v/>
      </c>
      <c r="F188" s="475">
        <f>IF(E188="",0,(DSUM('1_Instal·lacions fixes'!$E$14:$R$36,"emissions",'7.1_Resultats Illes Balears'!E$59:E188)+DSUM('1_Instal·lacions fixes'!$E$43:$L$58,"emissions",'7.1_Resultats Illes Balears'!E$59:E188))/1000-SUM(F$60:F187))</f>
        <v>0</v>
      </c>
      <c r="G188" s="475">
        <f>IF(E188="",0,(DSUM('2_Vehicles i maquinària'!$E$22:$S$44,"emissions",'7.1_Resultats Illes Balears'!E$59:E188)+DSUM('2_Vehicles i maquinària'!$E$50:$K$70,"emissions",'7.1_Resultats Illes Balears'!E$59:E188)+DSUM('2_Vehicles i maquinària'!$E$82:$S$92,"emissions",'7.1_Resultats Illes Balears'!E$59:E188)+DSUM('2_Vehicles i maquinària'!$E$99:$S$109,"emissions",'7.1_Resultats Illes Balears'!E$59:E188))/1000-SUM(G$60:G187))</f>
        <v>0</v>
      </c>
      <c r="H188" s="475">
        <f>IF(E188="",0,(DSUM('3_Emissions fugitives'!$E$14:$O$36,"emissions",'7.1_Resultats Illes Balears'!E$59:E188)+DSUM('3_Emissions fugitives'!$E$48:$N$58,"emissions",'7.1_Resultats Illes Balears'!E$59:E188))/1000-SUM(H$60:H187))</f>
        <v>0</v>
      </c>
      <c r="I188" s="636">
        <f>IF(E188="",0,DSUM('4_Emissions de procés'!$E$12:$M$27,"emissions",'7.1_Resultats Illes Balears'!E$59:E188)/1000-SUM(I$60:I187))</f>
        <v>0</v>
      </c>
      <c r="J188" s="636"/>
      <c r="K188" s="635">
        <f t="shared" si="3"/>
        <v>0</v>
      </c>
      <c r="L188" s="635"/>
      <c r="M188" s="635"/>
      <c r="N188" s="475">
        <f>IF(E188="",0,DSUM('5.1_Abast 2 Illes Balears'!$E$17:$J$39,"emissions",'7.1_Resultats Illes Balears'!E$59:E188)/1000-SUM(N$60:N187))</f>
        <v>0</v>
      </c>
      <c r="O188" s="475">
        <f>IF(E188="",0,DSUM('5.1_Abast 2 Illes Balears'!$E$47:$K$67,"emissions",'7.1_Resultats Illes Balears'!E$59:E188)/1000-SUM(O$60:O187))</f>
        <v>0</v>
      </c>
      <c r="P188" s="475">
        <f>IF(E188="",0,DSUM('5.1_Abast 2 Illes Balears'!$E$75:$J$95,"emissions",'7.1_Resultats Illes Balears'!E$59:E188)/1000-SUM(P$60:P187))</f>
        <v>0</v>
      </c>
      <c r="Q188" s="636">
        <f t="shared" si="4"/>
        <v>0</v>
      </c>
      <c r="R188" s="635"/>
      <c r="S188" s="635">
        <f t="shared" si="5"/>
        <v>0</v>
      </c>
      <c r="T188" s="635"/>
      <c r="U188" s="635"/>
    </row>
    <row r="189" spans="1:23" x14ac:dyDescent="0.3">
      <c r="A189" s="169"/>
      <c r="E189" s="168" t="str">
        <f>IF(Dades!E858="","",Dades!E858)</f>
        <v/>
      </c>
      <c r="F189" s="475">
        <f>IF(E189="",0,(DSUM('1_Instal·lacions fixes'!$E$14:$R$36,"emissions",'7.1_Resultats Illes Balears'!E$59:E189)+DSUM('1_Instal·lacions fixes'!$E$43:$L$58,"emissions",'7.1_Resultats Illes Balears'!E$59:E189))/1000-SUM(F$60:F188))</f>
        <v>0</v>
      </c>
      <c r="G189" s="475">
        <f>IF(E189="",0,(DSUM('2_Vehicles i maquinària'!$E$22:$S$44,"emissions",'7.1_Resultats Illes Balears'!E$59:E189)+DSUM('2_Vehicles i maquinària'!$E$50:$K$70,"emissions",'7.1_Resultats Illes Balears'!E$59:E189)+DSUM('2_Vehicles i maquinària'!$E$82:$S$92,"emissions",'7.1_Resultats Illes Balears'!E$59:E189)+DSUM('2_Vehicles i maquinària'!$E$99:$S$109,"emissions",'7.1_Resultats Illes Balears'!E$59:E189))/1000-SUM(G$60:G188))</f>
        <v>0</v>
      </c>
      <c r="H189" s="475">
        <f>IF(E189="",0,(DSUM('3_Emissions fugitives'!$E$14:$O$36,"emissions",'7.1_Resultats Illes Balears'!E$59:E189)+DSUM('3_Emissions fugitives'!$E$48:$N$58,"emissions",'7.1_Resultats Illes Balears'!E$59:E189))/1000-SUM(H$60:H188))</f>
        <v>0</v>
      </c>
      <c r="I189" s="636">
        <f>IF(E189="",0,DSUM('4_Emissions de procés'!$E$12:$M$27,"emissions",'7.1_Resultats Illes Balears'!E$59:E189)/1000-SUM(I$60:I188))</f>
        <v>0</v>
      </c>
      <c r="J189" s="636"/>
      <c r="K189" s="635">
        <f t="shared" si="3"/>
        <v>0</v>
      </c>
      <c r="L189" s="635"/>
      <c r="M189" s="635"/>
      <c r="N189" s="475">
        <f>IF(E189="",0,DSUM('5.1_Abast 2 Illes Balears'!$E$17:$J$39,"emissions",'7.1_Resultats Illes Balears'!E$59:E189)/1000-SUM(N$60:N188))</f>
        <v>0</v>
      </c>
      <c r="O189" s="475">
        <f>IF(E189="",0,DSUM('5.1_Abast 2 Illes Balears'!$E$47:$K$67,"emissions",'7.1_Resultats Illes Balears'!E$59:E189)/1000-SUM(O$60:O188))</f>
        <v>0</v>
      </c>
      <c r="P189" s="475">
        <f>IF(E189="",0,DSUM('5.1_Abast 2 Illes Balears'!$E$75:$J$95,"emissions",'7.1_Resultats Illes Balears'!E$59:E189)/1000-SUM(P$60:P188))</f>
        <v>0</v>
      </c>
      <c r="Q189" s="636">
        <f t="shared" si="4"/>
        <v>0</v>
      </c>
      <c r="R189" s="635"/>
      <c r="S189" s="635">
        <f t="shared" si="5"/>
        <v>0</v>
      </c>
      <c r="T189" s="635"/>
      <c r="U189" s="635"/>
    </row>
    <row r="190" spans="1:23" x14ac:dyDescent="0.3">
      <c r="A190" s="169"/>
      <c r="E190" s="168" t="str">
        <f>IF(Dades!E859="","",Dades!E859)</f>
        <v/>
      </c>
      <c r="F190" s="475">
        <f>IF(E190="",0,(DSUM('1_Instal·lacions fixes'!$E$14:$R$36,"emissions",'7.1_Resultats Illes Balears'!E$59:E190)+DSUM('1_Instal·lacions fixes'!$E$43:$L$58,"emissions",'7.1_Resultats Illes Balears'!E$59:E190))/1000-SUM(F$60:F189))</f>
        <v>0</v>
      </c>
      <c r="G190" s="475">
        <f>IF(E190="",0,(DSUM('2_Vehicles i maquinària'!$E$22:$S$44,"emissions",'7.1_Resultats Illes Balears'!E$59:E190)+DSUM('2_Vehicles i maquinària'!$E$50:$K$70,"emissions",'7.1_Resultats Illes Balears'!E$59:E190)+DSUM('2_Vehicles i maquinària'!$E$82:$S$92,"emissions",'7.1_Resultats Illes Balears'!E$59:E190)+DSUM('2_Vehicles i maquinària'!$E$99:$S$109,"emissions",'7.1_Resultats Illes Balears'!E$59:E190))/1000-SUM(G$60:G189))</f>
        <v>0</v>
      </c>
      <c r="H190" s="475">
        <f>IF(E190="",0,(DSUM('3_Emissions fugitives'!$E$14:$O$36,"emissions",'7.1_Resultats Illes Balears'!E$59:E190)+DSUM('3_Emissions fugitives'!$E$48:$N$58,"emissions",'7.1_Resultats Illes Balears'!E$59:E190))/1000-SUM(H$60:H189))</f>
        <v>0</v>
      </c>
      <c r="I190" s="636">
        <f>IF(E190="",0,DSUM('4_Emissions de procés'!$E$12:$M$27,"emissions",'7.1_Resultats Illes Balears'!E$59:E190)/1000-SUM(I$60:I189))</f>
        <v>0</v>
      </c>
      <c r="J190" s="636"/>
      <c r="K190" s="635">
        <f t="shared" ref="K190:K253" si="6">SUM(F190:J190)</f>
        <v>0</v>
      </c>
      <c r="L190" s="635"/>
      <c r="M190" s="635"/>
      <c r="N190" s="475">
        <f>IF(E190="",0,DSUM('5.1_Abast 2 Illes Balears'!$E$17:$J$39,"emissions",'7.1_Resultats Illes Balears'!E$59:E190)/1000-SUM(N$60:N189))</f>
        <v>0</v>
      </c>
      <c r="O190" s="475">
        <f>IF(E190="",0,DSUM('5.1_Abast 2 Illes Balears'!$E$47:$K$67,"emissions",'7.1_Resultats Illes Balears'!E$59:E190)/1000-SUM(O$60:O189))</f>
        <v>0</v>
      </c>
      <c r="P190" s="475">
        <f>IF(E190="",0,DSUM('5.1_Abast 2 Illes Balears'!$E$75:$J$95,"emissions",'7.1_Resultats Illes Balears'!E$59:E190)/1000-SUM(P$60:P189))</f>
        <v>0</v>
      </c>
      <c r="Q190" s="636">
        <f t="shared" ref="Q190:Q253" si="7">SUM(N190:P190)</f>
        <v>0</v>
      </c>
      <c r="R190" s="635"/>
      <c r="S190" s="635">
        <f t="shared" ref="S190:S253" si="8">K190+Q190</f>
        <v>0</v>
      </c>
      <c r="T190" s="635"/>
      <c r="U190" s="635"/>
    </row>
    <row r="191" spans="1:23" x14ac:dyDescent="0.3">
      <c r="A191" s="169"/>
      <c r="E191" s="168" t="str">
        <f>IF(Dades!E860="","",Dades!E860)</f>
        <v/>
      </c>
      <c r="F191" s="475">
        <f>IF(E191="",0,(DSUM('1_Instal·lacions fixes'!$E$14:$R$36,"emissions",'7.1_Resultats Illes Balears'!E$59:E191)+DSUM('1_Instal·lacions fixes'!$E$43:$L$58,"emissions",'7.1_Resultats Illes Balears'!E$59:E191))/1000-SUM(F$60:F190))</f>
        <v>0</v>
      </c>
      <c r="G191" s="475">
        <f>IF(E191="",0,(DSUM('2_Vehicles i maquinària'!$E$22:$S$44,"emissions",'7.1_Resultats Illes Balears'!E$59:E191)+DSUM('2_Vehicles i maquinària'!$E$50:$K$70,"emissions",'7.1_Resultats Illes Balears'!E$59:E191)+DSUM('2_Vehicles i maquinària'!$E$82:$S$92,"emissions",'7.1_Resultats Illes Balears'!E$59:E191)+DSUM('2_Vehicles i maquinària'!$E$99:$S$109,"emissions",'7.1_Resultats Illes Balears'!E$59:E191))/1000-SUM(G$60:G190))</f>
        <v>0</v>
      </c>
      <c r="H191" s="475">
        <f>IF(E191="",0,(DSUM('3_Emissions fugitives'!$E$14:$O$36,"emissions",'7.1_Resultats Illes Balears'!E$59:E191)+DSUM('3_Emissions fugitives'!$E$48:$N$58,"emissions",'7.1_Resultats Illes Balears'!E$59:E191))/1000-SUM(H$60:H190))</f>
        <v>0</v>
      </c>
      <c r="I191" s="636">
        <f>IF(E191="",0,DSUM('4_Emissions de procés'!$E$12:$M$27,"emissions",'7.1_Resultats Illes Balears'!E$59:E191)/1000-SUM(I$60:I190))</f>
        <v>0</v>
      </c>
      <c r="J191" s="636"/>
      <c r="K191" s="635">
        <f t="shared" si="6"/>
        <v>0</v>
      </c>
      <c r="L191" s="635"/>
      <c r="M191" s="635"/>
      <c r="N191" s="475">
        <f>IF(E191="",0,DSUM('5.1_Abast 2 Illes Balears'!$E$17:$J$39,"emissions",'7.1_Resultats Illes Balears'!E$59:E191)/1000-SUM(N$60:N190))</f>
        <v>0</v>
      </c>
      <c r="O191" s="475">
        <f>IF(E191="",0,DSUM('5.1_Abast 2 Illes Balears'!$E$47:$K$67,"emissions",'7.1_Resultats Illes Balears'!E$59:E191)/1000-SUM(O$60:O190))</f>
        <v>0</v>
      </c>
      <c r="P191" s="475">
        <f>IF(E191="",0,DSUM('5.1_Abast 2 Illes Balears'!$E$75:$J$95,"emissions",'7.1_Resultats Illes Balears'!E$59:E191)/1000-SUM(P$60:P190))</f>
        <v>0</v>
      </c>
      <c r="Q191" s="636">
        <f t="shared" si="7"/>
        <v>0</v>
      </c>
      <c r="R191" s="635"/>
      <c r="S191" s="635">
        <f t="shared" si="8"/>
        <v>0</v>
      </c>
      <c r="T191" s="635"/>
      <c r="U191" s="635"/>
    </row>
    <row r="192" spans="1:23" x14ac:dyDescent="0.3">
      <c r="A192" s="169"/>
      <c r="E192" s="168" t="str">
        <f>IF(Dades!E861="","",Dades!E861)</f>
        <v/>
      </c>
      <c r="F192" s="475">
        <f>IF(E192="",0,(DSUM('1_Instal·lacions fixes'!$E$14:$R$36,"emissions",'7.1_Resultats Illes Balears'!E$59:E192)+DSUM('1_Instal·lacions fixes'!$E$43:$L$58,"emissions",'7.1_Resultats Illes Balears'!E$59:E192))/1000-SUM(F$60:F191))</f>
        <v>0</v>
      </c>
      <c r="G192" s="475">
        <f>IF(E192="",0,(DSUM('2_Vehicles i maquinària'!$E$22:$S$44,"emissions",'7.1_Resultats Illes Balears'!E$59:E192)+DSUM('2_Vehicles i maquinària'!$E$50:$K$70,"emissions",'7.1_Resultats Illes Balears'!E$59:E192)+DSUM('2_Vehicles i maquinària'!$E$82:$S$92,"emissions",'7.1_Resultats Illes Balears'!E$59:E192)+DSUM('2_Vehicles i maquinària'!$E$99:$S$109,"emissions",'7.1_Resultats Illes Balears'!E$59:E192))/1000-SUM(G$60:G191))</f>
        <v>0</v>
      </c>
      <c r="H192" s="475">
        <f>IF(E192="",0,(DSUM('3_Emissions fugitives'!$E$14:$O$36,"emissions",'7.1_Resultats Illes Balears'!E$59:E192)+DSUM('3_Emissions fugitives'!$E$48:$N$58,"emissions",'7.1_Resultats Illes Balears'!E$59:E192))/1000-SUM(H$60:H191))</f>
        <v>0</v>
      </c>
      <c r="I192" s="636">
        <f>IF(E192="",0,DSUM('4_Emissions de procés'!$E$12:$M$27,"emissions",'7.1_Resultats Illes Balears'!E$59:E192)/1000-SUM(I$60:I191))</f>
        <v>0</v>
      </c>
      <c r="J192" s="636"/>
      <c r="K192" s="635">
        <f t="shared" si="6"/>
        <v>0</v>
      </c>
      <c r="L192" s="635"/>
      <c r="M192" s="635"/>
      <c r="N192" s="475">
        <f>IF(E192="",0,DSUM('5.1_Abast 2 Illes Balears'!$E$17:$J$39,"emissions",'7.1_Resultats Illes Balears'!E$59:E192)/1000-SUM(N$60:N191))</f>
        <v>0</v>
      </c>
      <c r="O192" s="475">
        <f>IF(E192="",0,DSUM('5.1_Abast 2 Illes Balears'!$E$47:$K$67,"emissions",'7.1_Resultats Illes Balears'!E$59:E192)/1000-SUM(O$60:O191))</f>
        <v>0</v>
      </c>
      <c r="P192" s="475">
        <f>IF(E192="",0,DSUM('5.1_Abast 2 Illes Balears'!$E$75:$J$95,"emissions",'7.1_Resultats Illes Balears'!E$59:E192)/1000-SUM(P$60:P191))</f>
        <v>0</v>
      </c>
      <c r="Q192" s="636">
        <f t="shared" si="7"/>
        <v>0</v>
      </c>
      <c r="R192" s="635"/>
      <c r="S192" s="635">
        <f t="shared" si="8"/>
        <v>0</v>
      </c>
      <c r="T192" s="635"/>
      <c r="U192" s="635"/>
    </row>
    <row r="193" spans="1:21" x14ac:dyDescent="0.3">
      <c r="A193" s="169"/>
      <c r="E193" s="168" t="str">
        <f>IF(Dades!E862="","",Dades!E862)</f>
        <v/>
      </c>
      <c r="F193" s="475">
        <f>IF(E193="",0,(DSUM('1_Instal·lacions fixes'!$E$14:$R$36,"emissions",'7.1_Resultats Illes Balears'!E$59:E193)+DSUM('1_Instal·lacions fixes'!$E$43:$L$58,"emissions",'7.1_Resultats Illes Balears'!E$59:E193))/1000-SUM(F$60:F192))</f>
        <v>0</v>
      </c>
      <c r="G193" s="475">
        <f>IF(E193="",0,(DSUM('2_Vehicles i maquinària'!$E$22:$S$44,"emissions",'7.1_Resultats Illes Balears'!E$59:E193)+DSUM('2_Vehicles i maquinària'!$E$50:$K$70,"emissions",'7.1_Resultats Illes Balears'!E$59:E193)+DSUM('2_Vehicles i maquinària'!$E$82:$S$92,"emissions",'7.1_Resultats Illes Balears'!E$59:E193)+DSUM('2_Vehicles i maquinària'!$E$99:$S$109,"emissions",'7.1_Resultats Illes Balears'!E$59:E193))/1000-SUM(G$60:G192))</f>
        <v>0</v>
      </c>
      <c r="H193" s="475">
        <f>IF(E193="",0,(DSUM('3_Emissions fugitives'!$E$14:$O$36,"emissions",'7.1_Resultats Illes Balears'!E$59:E193)+DSUM('3_Emissions fugitives'!$E$48:$N$58,"emissions",'7.1_Resultats Illes Balears'!E$59:E193))/1000-SUM(H$60:H192))</f>
        <v>0</v>
      </c>
      <c r="I193" s="636">
        <f>IF(E193="",0,DSUM('4_Emissions de procés'!$E$12:$M$27,"emissions",'7.1_Resultats Illes Balears'!E$59:E193)/1000-SUM(I$60:I192))</f>
        <v>0</v>
      </c>
      <c r="J193" s="636"/>
      <c r="K193" s="635">
        <f t="shared" si="6"/>
        <v>0</v>
      </c>
      <c r="L193" s="635"/>
      <c r="M193" s="635"/>
      <c r="N193" s="475">
        <f>IF(E193="",0,DSUM('5.1_Abast 2 Illes Balears'!$E$17:$J$39,"emissions",'7.1_Resultats Illes Balears'!E$59:E193)/1000-SUM(N$60:N192))</f>
        <v>0</v>
      </c>
      <c r="O193" s="475">
        <f>IF(E193="",0,DSUM('5.1_Abast 2 Illes Balears'!$E$47:$K$67,"emissions",'7.1_Resultats Illes Balears'!E$59:E193)/1000-SUM(O$60:O192))</f>
        <v>0</v>
      </c>
      <c r="P193" s="475">
        <f>IF(E193="",0,DSUM('5.1_Abast 2 Illes Balears'!$E$75:$J$95,"emissions",'7.1_Resultats Illes Balears'!E$59:E193)/1000-SUM(P$60:P192))</f>
        <v>0</v>
      </c>
      <c r="Q193" s="636">
        <f t="shared" si="7"/>
        <v>0</v>
      </c>
      <c r="R193" s="635"/>
      <c r="S193" s="635">
        <f t="shared" si="8"/>
        <v>0</v>
      </c>
      <c r="T193" s="635"/>
      <c r="U193" s="635"/>
    </row>
    <row r="194" spans="1:21" x14ac:dyDescent="0.3">
      <c r="A194" s="169"/>
      <c r="E194" s="168" t="str">
        <f>IF(Dades!E863="","",Dades!E863)</f>
        <v/>
      </c>
      <c r="F194" s="475">
        <f>IF(E194="",0,(DSUM('1_Instal·lacions fixes'!$E$14:$R$36,"emissions",'7.1_Resultats Illes Balears'!E$59:E194)+DSUM('1_Instal·lacions fixes'!$E$43:$L$58,"emissions",'7.1_Resultats Illes Balears'!E$59:E194))/1000-SUM(F$60:F193))</f>
        <v>0</v>
      </c>
      <c r="G194" s="475">
        <f>IF(E194="",0,(DSUM('2_Vehicles i maquinària'!$E$22:$S$44,"emissions",'7.1_Resultats Illes Balears'!E$59:E194)+DSUM('2_Vehicles i maquinària'!$E$50:$K$70,"emissions",'7.1_Resultats Illes Balears'!E$59:E194)+DSUM('2_Vehicles i maquinària'!$E$82:$S$92,"emissions",'7.1_Resultats Illes Balears'!E$59:E194)+DSUM('2_Vehicles i maquinària'!$E$99:$S$109,"emissions",'7.1_Resultats Illes Balears'!E$59:E194))/1000-SUM(G$60:G193))</f>
        <v>0</v>
      </c>
      <c r="H194" s="475">
        <f>IF(E194="",0,(DSUM('3_Emissions fugitives'!$E$14:$O$36,"emissions",'7.1_Resultats Illes Balears'!E$59:E194)+DSUM('3_Emissions fugitives'!$E$48:$N$58,"emissions",'7.1_Resultats Illes Balears'!E$59:E194))/1000-SUM(H$60:H193))</f>
        <v>0</v>
      </c>
      <c r="I194" s="636">
        <f>IF(E194="",0,DSUM('4_Emissions de procés'!$E$12:$M$27,"emissions",'7.1_Resultats Illes Balears'!E$59:E194)/1000-SUM(I$60:I193))</f>
        <v>0</v>
      </c>
      <c r="J194" s="636"/>
      <c r="K194" s="635">
        <f t="shared" si="6"/>
        <v>0</v>
      </c>
      <c r="L194" s="635"/>
      <c r="M194" s="635"/>
      <c r="N194" s="475">
        <f>IF(E194="",0,DSUM('5.1_Abast 2 Illes Balears'!$E$17:$J$39,"emissions",'7.1_Resultats Illes Balears'!E$59:E194)/1000-SUM(N$60:N193))</f>
        <v>0</v>
      </c>
      <c r="O194" s="475">
        <f>IF(E194="",0,DSUM('5.1_Abast 2 Illes Balears'!$E$47:$K$67,"emissions",'7.1_Resultats Illes Balears'!E$59:E194)/1000-SUM(O$60:O193))</f>
        <v>0</v>
      </c>
      <c r="P194" s="475">
        <f>IF(E194="",0,DSUM('5.1_Abast 2 Illes Balears'!$E$75:$J$95,"emissions",'7.1_Resultats Illes Balears'!E$59:E194)/1000-SUM(P$60:P193))</f>
        <v>0</v>
      </c>
      <c r="Q194" s="636">
        <f t="shared" si="7"/>
        <v>0</v>
      </c>
      <c r="R194" s="635"/>
      <c r="S194" s="635">
        <f t="shared" si="8"/>
        <v>0</v>
      </c>
      <c r="T194" s="635"/>
      <c r="U194" s="635"/>
    </row>
    <row r="195" spans="1:21" x14ac:dyDescent="0.3">
      <c r="A195" s="169"/>
      <c r="E195" s="168" t="str">
        <f>IF(Dades!E864="","",Dades!E864)</f>
        <v/>
      </c>
      <c r="F195" s="475">
        <f>IF(E195="",0,(DSUM('1_Instal·lacions fixes'!$E$14:$R$36,"emissions",'7.1_Resultats Illes Balears'!E$59:E195)+DSUM('1_Instal·lacions fixes'!$E$43:$L$58,"emissions",'7.1_Resultats Illes Balears'!E$59:E195))/1000-SUM(F$60:F194))</f>
        <v>0</v>
      </c>
      <c r="G195" s="475">
        <f>IF(E195="",0,(DSUM('2_Vehicles i maquinària'!$E$22:$S$44,"emissions",'7.1_Resultats Illes Balears'!E$59:E195)+DSUM('2_Vehicles i maquinària'!$E$50:$K$70,"emissions",'7.1_Resultats Illes Balears'!E$59:E195)+DSUM('2_Vehicles i maquinària'!$E$82:$S$92,"emissions",'7.1_Resultats Illes Balears'!E$59:E195)+DSUM('2_Vehicles i maquinària'!$E$99:$S$109,"emissions",'7.1_Resultats Illes Balears'!E$59:E195))/1000-SUM(G$60:G194))</f>
        <v>0</v>
      </c>
      <c r="H195" s="475">
        <f>IF(E195="",0,(DSUM('3_Emissions fugitives'!$E$14:$O$36,"emissions",'7.1_Resultats Illes Balears'!E$59:E195)+DSUM('3_Emissions fugitives'!$E$48:$N$58,"emissions",'7.1_Resultats Illes Balears'!E$59:E195))/1000-SUM(H$60:H194))</f>
        <v>0</v>
      </c>
      <c r="I195" s="636">
        <f>IF(E195="",0,DSUM('4_Emissions de procés'!$E$12:$M$27,"emissions",'7.1_Resultats Illes Balears'!E$59:E195)/1000-SUM(I$60:I194))</f>
        <v>0</v>
      </c>
      <c r="J195" s="636"/>
      <c r="K195" s="635">
        <f t="shared" si="6"/>
        <v>0</v>
      </c>
      <c r="L195" s="635"/>
      <c r="M195" s="635"/>
      <c r="N195" s="475">
        <f>IF(E195="",0,DSUM('5.1_Abast 2 Illes Balears'!$E$17:$J$39,"emissions",'7.1_Resultats Illes Balears'!E$59:E195)/1000-SUM(N$60:N194))</f>
        <v>0</v>
      </c>
      <c r="O195" s="475">
        <f>IF(E195="",0,DSUM('5.1_Abast 2 Illes Balears'!$E$47:$K$67,"emissions",'7.1_Resultats Illes Balears'!E$59:E195)/1000-SUM(O$60:O194))</f>
        <v>0</v>
      </c>
      <c r="P195" s="475">
        <f>IF(E195="",0,DSUM('5.1_Abast 2 Illes Balears'!$E$75:$J$95,"emissions",'7.1_Resultats Illes Balears'!E$59:E195)/1000-SUM(P$60:P194))</f>
        <v>0</v>
      </c>
      <c r="Q195" s="636">
        <f t="shared" si="7"/>
        <v>0</v>
      </c>
      <c r="R195" s="635"/>
      <c r="S195" s="635">
        <f t="shared" si="8"/>
        <v>0</v>
      </c>
      <c r="T195" s="635"/>
      <c r="U195" s="635"/>
    </row>
    <row r="196" spans="1:21" x14ac:dyDescent="0.3">
      <c r="A196" s="169"/>
      <c r="E196" s="168" t="str">
        <f>IF(Dades!E865="","",Dades!E865)</f>
        <v/>
      </c>
      <c r="F196" s="475">
        <f>IF(E196="",0,(DSUM('1_Instal·lacions fixes'!$E$14:$R$36,"emissions",'7.1_Resultats Illes Balears'!E$59:E196)+DSUM('1_Instal·lacions fixes'!$E$43:$L$58,"emissions",'7.1_Resultats Illes Balears'!E$59:E196))/1000-SUM(F$60:F195))</f>
        <v>0</v>
      </c>
      <c r="G196" s="475">
        <f>IF(E196="",0,(DSUM('2_Vehicles i maquinària'!$E$22:$S$44,"emissions",'7.1_Resultats Illes Balears'!E$59:E196)+DSUM('2_Vehicles i maquinària'!$E$50:$K$70,"emissions",'7.1_Resultats Illes Balears'!E$59:E196)+DSUM('2_Vehicles i maquinària'!$E$82:$S$92,"emissions",'7.1_Resultats Illes Balears'!E$59:E196)+DSUM('2_Vehicles i maquinària'!$E$99:$S$109,"emissions",'7.1_Resultats Illes Balears'!E$59:E196))/1000-SUM(G$60:G195))</f>
        <v>0</v>
      </c>
      <c r="H196" s="475">
        <f>IF(E196="",0,(DSUM('3_Emissions fugitives'!$E$14:$O$36,"emissions",'7.1_Resultats Illes Balears'!E$59:E196)+DSUM('3_Emissions fugitives'!$E$48:$N$58,"emissions",'7.1_Resultats Illes Balears'!E$59:E196))/1000-SUM(H$60:H195))</f>
        <v>0</v>
      </c>
      <c r="I196" s="636">
        <f>IF(E196="",0,DSUM('4_Emissions de procés'!$E$12:$M$27,"emissions",'7.1_Resultats Illes Balears'!E$59:E196)/1000-SUM(I$60:I195))</f>
        <v>0</v>
      </c>
      <c r="J196" s="636"/>
      <c r="K196" s="635">
        <f t="shared" si="6"/>
        <v>0</v>
      </c>
      <c r="L196" s="635"/>
      <c r="M196" s="635"/>
      <c r="N196" s="475">
        <f>IF(E196="",0,DSUM('5.1_Abast 2 Illes Balears'!$E$17:$J$39,"emissions",'7.1_Resultats Illes Balears'!E$59:E196)/1000-SUM(N$60:N195))</f>
        <v>0</v>
      </c>
      <c r="O196" s="475">
        <f>IF(E196="",0,DSUM('5.1_Abast 2 Illes Balears'!$E$47:$K$67,"emissions",'7.1_Resultats Illes Balears'!E$59:E196)/1000-SUM(O$60:O195))</f>
        <v>0</v>
      </c>
      <c r="P196" s="475">
        <f>IF(E196="",0,DSUM('5.1_Abast 2 Illes Balears'!$E$75:$J$95,"emissions",'7.1_Resultats Illes Balears'!E$59:E196)/1000-SUM(P$60:P195))</f>
        <v>0</v>
      </c>
      <c r="Q196" s="636">
        <f t="shared" si="7"/>
        <v>0</v>
      </c>
      <c r="R196" s="635"/>
      <c r="S196" s="635">
        <f t="shared" si="8"/>
        <v>0</v>
      </c>
      <c r="T196" s="635"/>
      <c r="U196" s="635"/>
    </row>
    <row r="197" spans="1:21" x14ac:dyDescent="0.3">
      <c r="A197" s="169"/>
      <c r="E197" s="168" t="str">
        <f>IF(Dades!E866="","",Dades!E866)</f>
        <v/>
      </c>
      <c r="F197" s="475">
        <f>IF(E197="",0,(DSUM('1_Instal·lacions fixes'!$E$14:$R$36,"emissions",'7.1_Resultats Illes Balears'!E$59:E197)+DSUM('1_Instal·lacions fixes'!$E$43:$L$58,"emissions",'7.1_Resultats Illes Balears'!E$59:E197))/1000-SUM(F$60:F196))</f>
        <v>0</v>
      </c>
      <c r="G197" s="475">
        <f>IF(E197="",0,(DSUM('2_Vehicles i maquinària'!$E$22:$S$44,"emissions",'7.1_Resultats Illes Balears'!E$59:E197)+DSUM('2_Vehicles i maquinària'!$E$50:$K$70,"emissions",'7.1_Resultats Illes Balears'!E$59:E197)+DSUM('2_Vehicles i maquinària'!$E$82:$S$92,"emissions",'7.1_Resultats Illes Balears'!E$59:E197)+DSUM('2_Vehicles i maquinària'!$E$99:$S$109,"emissions",'7.1_Resultats Illes Balears'!E$59:E197))/1000-SUM(G$60:G196))</f>
        <v>0</v>
      </c>
      <c r="H197" s="475">
        <f>IF(E197="",0,(DSUM('3_Emissions fugitives'!$E$14:$O$36,"emissions",'7.1_Resultats Illes Balears'!E$59:E197)+DSUM('3_Emissions fugitives'!$E$48:$N$58,"emissions",'7.1_Resultats Illes Balears'!E$59:E197))/1000-SUM(H$60:H196))</f>
        <v>0</v>
      </c>
      <c r="I197" s="636">
        <f>IF(E197="",0,DSUM('4_Emissions de procés'!$E$12:$M$27,"emissions",'7.1_Resultats Illes Balears'!E$59:E197)/1000-SUM(I$60:I196))</f>
        <v>0</v>
      </c>
      <c r="J197" s="636"/>
      <c r="K197" s="635">
        <f t="shared" si="6"/>
        <v>0</v>
      </c>
      <c r="L197" s="635"/>
      <c r="M197" s="635"/>
      <c r="N197" s="475">
        <f>IF(E197="",0,DSUM('5.1_Abast 2 Illes Balears'!$E$17:$J$39,"emissions",'7.1_Resultats Illes Balears'!E$59:E197)/1000-SUM(N$60:N196))</f>
        <v>0</v>
      </c>
      <c r="O197" s="475">
        <f>IF(E197="",0,DSUM('5.1_Abast 2 Illes Balears'!$E$47:$K$67,"emissions",'7.1_Resultats Illes Balears'!E$59:E197)/1000-SUM(O$60:O196))</f>
        <v>0</v>
      </c>
      <c r="P197" s="475">
        <f>IF(E197="",0,DSUM('5.1_Abast 2 Illes Balears'!$E$75:$J$95,"emissions",'7.1_Resultats Illes Balears'!E$59:E197)/1000-SUM(P$60:P196))</f>
        <v>0</v>
      </c>
      <c r="Q197" s="636">
        <f t="shared" si="7"/>
        <v>0</v>
      </c>
      <c r="R197" s="635"/>
      <c r="S197" s="635">
        <f t="shared" si="8"/>
        <v>0</v>
      </c>
      <c r="T197" s="635"/>
      <c r="U197" s="635"/>
    </row>
    <row r="198" spans="1:21" x14ac:dyDescent="0.3">
      <c r="A198" s="169"/>
      <c r="E198" s="168" t="str">
        <f>IF(Dades!E867="","",Dades!E867)</f>
        <v/>
      </c>
      <c r="F198" s="475">
        <f>IF(E198="",0,(DSUM('1_Instal·lacions fixes'!$E$14:$R$36,"emissions",'7.1_Resultats Illes Balears'!E$59:E198)+DSUM('1_Instal·lacions fixes'!$E$43:$L$58,"emissions",'7.1_Resultats Illes Balears'!E$59:E198))/1000-SUM(F$60:F197))</f>
        <v>0</v>
      </c>
      <c r="G198" s="475">
        <f>IF(E198="",0,(DSUM('2_Vehicles i maquinària'!$E$22:$S$44,"emissions",'7.1_Resultats Illes Balears'!E$59:E198)+DSUM('2_Vehicles i maquinària'!$E$50:$K$70,"emissions",'7.1_Resultats Illes Balears'!E$59:E198)+DSUM('2_Vehicles i maquinària'!$E$82:$S$92,"emissions",'7.1_Resultats Illes Balears'!E$59:E198)+DSUM('2_Vehicles i maquinària'!$E$99:$S$109,"emissions",'7.1_Resultats Illes Balears'!E$59:E198))/1000-SUM(G$60:G197))</f>
        <v>0</v>
      </c>
      <c r="H198" s="475">
        <f>IF(E198="",0,(DSUM('3_Emissions fugitives'!$E$14:$O$36,"emissions",'7.1_Resultats Illes Balears'!E$59:E198)+DSUM('3_Emissions fugitives'!$E$48:$N$58,"emissions",'7.1_Resultats Illes Balears'!E$59:E198))/1000-SUM(H$60:H197))</f>
        <v>0</v>
      </c>
      <c r="I198" s="636">
        <f>IF(E198="",0,DSUM('4_Emissions de procés'!$E$12:$M$27,"emissions",'7.1_Resultats Illes Balears'!E$59:E198)/1000-SUM(I$60:I197))</f>
        <v>0</v>
      </c>
      <c r="J198" s="636"/>
      <c r="K198" s="635">
        <f t="shared" si="6"/>
        <v>0</v>
      </c>
      <c r="L198" s="635"/>
      <c r="M198" s="635"/>
      <c r="N198" s="475">
        <f>IF(E198="",0,DSUM('5.1_Abast 2 Illes Balears'!$E$17:$J$39,"emissions",'7.1_Resultats Illes Balears'!E$59:E198)/1000-SUM(N$60:N197))</f>
        <v>0</v>
      </c>
      <c r="O198" s="475">
        <f>IF(E198="",0,DSUM('5.1_Abast 2 Illes Balears'!$E$47:$K$67,"emissions",'7.1_Resultats Illes Balears'!E$59:E198)/1000-SUM(O$60:O197))</f>
        <v>0</v>
      </c>
      <c r="P198" s="475">
        <f>IF(E198="",0,DSUM('5.1_Abast 2 Illes Balears'!$E$75:$J$95,"emissions",'7.1_Resultats Illes Balears'!E$59:E198)/1000-SUM(P$60:P197))</f>
        <v>0</v>
      </c>
      <c r="Q198" s="636">
        <f t="shared" si="7"/>
        <v>0</v>
      </c>
      <c r="R198" s="635"/>
      <c r="S198" s="635">
        <f t="shared" si="8"/>
        <v>0</v>
      </c>
      <c r="T198" s="635"/>
      <c r="U198" s="635"/>
    </row>
    <row r="199" spans="1:21" x14ac:dyDescent="0.3">
      <c r="A199" s="169"/>
      <c r="E199" s="168" t="str">
        <f>IF(Dades!E868="","",Dades!E868)</f>
        <v/>
      </c>
      <c r="F199" s="475">
        <f>IF(E199="",0,(DSUM('1_Instal·lacions fixes'!$E$14:$R$36,"emissions",'7.1_Resultats Illes Balears'!E$59:E199)+DSUM('1_Instal·lacions fixes'!$E$43:$L$58,"emissions",'7.1_Resultats Illes Balears'!E$59:E199))/1000-SUM(F$60:F198))</f>
        <v>0</v>
      </c>
      <c r="G199" s="475">
        <f>IF(E199="",0,(DSUM('2_Vehicles i maquinària'!$E$22:$S$44,"emissions",'7.1_Resultats Illes Balears'!E$59:E199)+DSUM('2_Vehicles i maquinària'!$E$50:$K$70,"emissions",'7.1_Resultats Illes Balears'!E$59:E199)+DSUM('2_Vehicles i maquinària'!$E$82:$S$92,"emissions",'7.1_Resultats Illes Balears'!E$59:E199)+DSUM('2_Vehicles i maquinària'!$E$99:$S$109,"emissions",'7.1_Resultats Illes Balears'!E$59:E199))/1000-SUM(G$60:G198))</f>
        <v>0</v>
      </c>
      <c r="H199" s="475">
        <f>IF(E199="",0,(DSUM('3_Emissions fugitives'!$E$14:$O$36,"emissions",'7.1_Resultats Illes Balears'!E$59:E199)+DSUM('3_Emissions fugitives'!$E$48:$N$58,"emissions",'7.1_Resultats Illes Balears'!E$59:E199))/1000-SUM(H$60:H198))</f>
        <v>0</v>
      </c>
      <c r="I199" s="636">
        <f>IF(E199="",0,DSUM('4_Emissions de procés'!$E$12:$M$27,"emissions",'7.1_Resultats Illes Balears'!E$59:E199)/1000-SUM(I$60:I198))</f>
        <v>0</v>
      </c>
      <c r="J199" s="636"/>
      <c r="K199" s="635">
        <f t="shared" si="6"/>
        <v>0</v>
      </c>
      <c r="L199" s="635"/>
      <c r="M199" s="635"/>
      <c r="N199" s="475">
        <f>IF(E199="",0,DSUM('5.1_Abast 2 Illes Balears'!$E$17:$J$39,"emissions",'7.1_Resultats Illes Balears'!E$59:E199)/1000-SUM(N$60:N198))</f>
        <v>0</v>
      </c>
      <c r="O199" s="475">
        <f>IF(E199="",0,DSUM('5.1_Abast 2 Illes Balears'!$E$47:$K$67,"emissions",'7.1_Resultats Illes Balears'!E$59:E199)/1000-SUM(O$60:O198))</f>
        <v>0</v>
      </c>
      <c r="P199" s="475">
        <f>IF(E199="",0,DSUM('5.1_Abast 2 Illes Balears'!$E$75:$J$95,"emissions",'7.1_Resultats Illes Balears'!E$59:E199)/1000-SUM(P$60:P198))</f>
        <v>0</v>
      </c>
      <c r="Q199" s="636">
        <f t="shared" si="7"/>
        <v>0</v>
      </c>
      <c r="R199" s="635"/>
      <c r="S199" s="635">
        <f t="shared" si="8"/>
        <v>0</v>
      </c>
      <c r="T199" s="635"/>
      <c r="U199" s="635"/>
    </row>
    <row r="200" spans="1:21" x14ac:dyDescent="0.3">
      <c r="A200" s="169"/>
      <c r="E200" s="168" t="str">
        <f>IF(Dades!E869="","",Dades!E869)</f>
        <v/>
      </c>
      <c r="F200" s="475">
        <f>IF(E200="",0,(DSUM('1_Instal·lacions fixes'!$E$14:$R$36,"emissions",'7.1_Resultats Illes Balears'!E$59:E200)+DSUM('1_Instal·lacions fixes'!$E$43:$L$58,"emissions",'7.1_Resultats Illes Balears'!E$59:E200))/1000-SUM(F$60:F199))</f>
        <v>0</v>
      </c>
      <c r="G200" s="475">
        <f>IF(E200="",0,(DSUM('2_Vehicles i maquinària'!$E$22:$S$44,"emissions",'7.1_Resultats Illes Balears'!E$59:E200)+DSUM('2_Vehicles i maquinària'!$E$50:$K$70,"emissions",'7.1_Resultats Illes Balears'!E$59:E200)+DSUM('2_Vehicles i maquinària'!$E$82:$S$92,"emissions",'7.1_Resultats Illes Balears'!E$59:E200)+DSUM('2_Vehicles i maquinària'!$E$99:$S$109,"emissions",'7.1_Resultats Illes Balears'!E$59:E200))/1000-SUM(G$60:G199))</f>
        <v>0</v>
      </c>
      <c r="H200" s="475">
        <f>IF(E200="",0,(DSUM('3_Emissions fugitives'!$E$14:$O$36,"emissions",'7.1_Resultats Illes Balears'!E$59:E200)+DSUM('3_Emissions fugitives'!$E$48:$N$58,"emissions",'7.1_Resultats Illes Balears'!E$59:E200))/1000-SUM(H$60:H199))</f>
        <v>0</v>
      </c>
      <c r="I200" s="636">
        <f>IF(E200="",0,DSUM('4_Emissions de procés'!$E$12:$M$27,"emissions",'7.1_Resultats Illes Balears'!E$59:E200)/1000-SUM(I$60:I199))</f>
        <v>0</v>
      </c>
      <c r="J200" s="636"/>
      <c r="K200" s="635">
        <f t="shared" si="6"/>
        <v>0</v>
      </c>
      <c r="L200" s="635"/>
      <c r="M200" s="635"/>
      <c r="N200" s="475">
        <f>IF(E200="",0,DSUM('5.1_Abast 2 Illes Balears'!$E$17:$J$39,"emissions",'7.1_Resultats Illes Balears'!E$59:E200)/1000-SUM(N$60:N199))</f>
        <v>0</v>
      </c>
      <c r="O200" s="475">
        <f>IF(E200="",0,DSUM('5.1_Abast 2 Illes Balears'!$E$47:$K$67,"emissions",'7.1_Resultats Illes Balears'!E$59:E200)/1000-SUM(O$60:O199))</f>
        <v>0</v>
      </c>
      <c r="P200" s="475">
        <f>IF(E200="",0,DSUM('5.1_Abast 2 Illes Balears'!$E$75:$J$95,"emissions",'7.1_Resultats Illes Balears'!E$59:E200)/1000-SUM(P$60:P199))</f>
        <v>0</v>
      </c>
      <c r="Q200" s="636">
        <f t="shared" si="7"/>
        <v>0</v>
      </c>
      <c r="R200" s="635"/>
      <c r="S200" s="635">
        <f t="shared" si="8"/>
        <v>0</v>
      </c>
      <c r="T200" s="635"/>
      <c r="U200" s="635"/>
    </row>
    <row r="201" spans="1:21" x14ac:dyDescent="0.3">
      <c r="A201" s="169"/>
      <c r="E201" s="168" t="str">
        <f>IF(Dades!E870="","",Dades!E870)</f>
        <v/>
      </c>
      <c r="F201" s="475">
        <f>IF(E201="",0,(DSUM('1_Instal·lacions fixes'!$E$14:$R$36,"emissions",'7.1_Resultats Illes Balears'!E$59:E201)+DSUM('1_Instal·lacions fixes'!$E$43:$L$58,"emissions",'7.1_Resultats Illes Balears'!E$59:E201))/1000-SUM(F$60:F200))</f>
        <v>0</v>
      </c>
      <c r="G201" s="475">
        <f>IF(E201="",0,(DSUM('2_Vehicles i maquinària'!$E$22:$S$44,"emissions",'7.1_Resultats Illes Balears'!E$59:E201)+DSUM('2_Vehicles i maquinària'!$E$50:$K$70,"emissions",'7.1_Resultats Illes Balears'!E$59:E201)+DSUM('2_Vehicles i maquinària'!$E$82:$S$92,"emissions",'7.1_Resultats Illes Balears'!E$59:E201)+DSUM('2_Vehicles i maquinària'!$E$99:$S$109,"emissions",'7.1_Resultats Illes Balears'!E$59:E201))/1000-SUM(G$60:G200))</f>
        <v>0</v>
      </c>
      <c r="H201" s="475">
        <f>IF(E201="",0,(DSUM('3_Emissions fugitives'!$E$14:$O$36,"emissions",'7.1_Resultats Illes Balears'!E$59:E201)+DSUM('3_Emissions fugitives'!$E$48:$N$58,"emissions",'7.1_Resultats Illes Balears'!E$59:E201))/1000-SUM(H$60:H200))</f>
        <v>0</v>
      </c>
      <c r="I201" s="636">
        <f>IF(E201="",0,DSUM('4_Emissions de procés'!$E$12:$M$27,"emissions",'7.1_Resultats Illes Balears'!E$59:E201)/1000-SUM(I$60:I200))</f>
        <v>0</v>
      </c>
      <c r="J201" s="636"/>
      <c r="K201" s="635">
        <f t="shared" si="6"/>
        <v>0</v>
      </c>
      <c r="L201" s="635"/>
      <c r="M201" s="635"/>
      <c r="N201" s="475">
        <f>IF(E201="",0,DSUM('5.1_Abast 2 Illes Balears'!$E$17:$J$39,"emissions",'7.1_Resultats Illes Balears'!E$59:E201)/1000-SUM(N$60:N200))</f>
        <v>0</v>
      </c>
      <c r="O201" s="475">
        <f>IF(E201="",0,DSUM('5.1_Abast 2 Illes Balears'!$E$47:$K$67,"emissions",'7.1_Resultats Illes Balears'!E$59:E201)/1000-SUM(O$60:O200))</f>
        <v>0</v>
      </c>
      <c r="P201" s="475">
        <f>IF(E201="",0,DSUM('5.1_Abast 2 Illes Balears'!$E$75:$J$95,"emissions",'7.1_Resultats Illes Balears'!E$59:E201)/1000-SUM(P$60:P200))</f>
        <v>0</v>
      </c>
      <c r="Q201" s="636">
        <f t="shared" si="7"/>
        <v>0</v>
      </c>
      <c r="R201" s="635"/>
      <c r="S201" s="635">
        <f t="shared" si="8"/>
        <v>0</v>
      </c>
      <c r="T201" s="635"/>
      <c r="U201" s="635"/>
    </row>
    <row r="202" spans="1:21" x14ac:dyDescent="0.3">
      <c r="A202" s="169"/>
      <c r="E202" s="168" t="str">
        <f>IF(Dades!E871="","",Dades!E871)</f>
        <v/>
      </c>
      <c r="F202" s="475">
        <f>IF(E202="",0,(DSUM('1_Instal·lacions fixes'!$E$14:$R$36,"emissions",'7.1_Resultats Illes Balears'!E$59:E202)+DSUM('1_Instal·lacions fixes'!$E$43:$L$58,"emissions",'7.1_Resultats Illes Balears'!E$59:E202))/1000-SUM(F$60:F201))</f>
        <v>0</v>
      </c>
      <c r="G202" s="475">
        <f>IF(E202="",0,(DSUM('2_Vehicles i maquinària'!$E$22:$S$44,"emissions",'7.1_Resultats Illes Balears'!E$59:E202)+DSUM('2_Vehicles i maquinària'!$E$50:$K$70,"emissions",'7.1_Resultats Illes Balears'!E$59:E202)+DSUM('2_Vehicles i maquinària'!$E$82:$S$92,"emissions",'7.1_Resultats Illes Balears'!E$59:E202)+DSUM('2_Vehicles i maquinària'!$E$99:$S$109,"emissions",'7.1_Resultats Illes Balears'!E$59:E202))/1000-SUM(G$60:G201))</f>
        <v>0</v>
      </c>
      <c r="H202" s="475">
        <f>IF(E202="",0,(DSUM('3_Emissions fugitives'!$E$14:$O$36,"emissions",'7.1_Resultats Illes Balears'!E$59:E202)+DSUM('3_Emissions fugitives'!$E$48:$N$58,"emissions",'7.1_Resultats Illes Balears'!E$59:E202))/1000-SUM(H$60:H201))</f>
        <v>0</v>
      </c>
      <c r="I202" s="636">
        <f>IF(E202="",0,DSUM('4_Emissions de procés'!$E$12:$M$27,"emissions",'7.1_Resultats Illes Balears'!E$59:E202)/1000-SUM(I$60:I201))</f>
        <v>0</v>
      </c>
      <c r="J202" s="636"/>
      <c r="K202" s="635">
        <f t="shared" si="6"/>
        <v>0</v>
      </c>
      <c r="L202" s="635"/>
      <c r="M202" s="635"/>
      <c r="N202" s="475">
        <f>IF(E202="",0,DSUM('5.1_Abast 2 Illes Balears'!$E$17:$J$39,"emissions",'7.1_Resultats Illes Balears'!E$59:E202)/1000-SUM(N$60:N201))</f>
        <v>0</v>
      </c>
      <c r="O202" s="475">
        <f>IF(E202="",0,DSUM('5.1_Abast 2 Illes Balears'!$E$47:$K$67,"emissions",'7.1_Resultats Illes Balears'!E$59:E202)/1000-SUM(O$60:O201))</f>
        <v>0</v>
      </c>
      <c r="P202" s="475">
        <f>IF(E202="",0,DSUM('5.1_Abast 2 Illes Balears'!$E$75:$J$95,"emissions",'7.1_Resultats Illes Balears'!E$59:E202)/1000-SUM(P$60:P201))</f>
        <v>0</v>
      </c>
      <c r="Q202" s="636">
        <f t="shared" si="7"/>
        <v>0</v>
      </c>
      <c r="R202" s="635"/>
      <c r="S202" s="635">
        <f t="shared" si="8"/>
        <v>0</v>
      </c>
      <c r="T202" s="635"/>
      <c r="U202" s="635"/>
    </row>
    <row r="203" spans="1:21" x14ac:dyDescent="0.3">
      <c r="A203" s="169"/>
      <c r="E203" s="168" t="str">
        <f>IF(Dades!E872="","",Dades!E872)</f>
        <v/>
      </c>
      <c r="F203" s="475">
        <f>IF(E203="",0,(DSUM('1_Instal·lacions fixes'!$E$14:$R$36,"emissions",'7.1_Resultats Illes Balears'!E$59:E203)+DSUM('1_Instal·lacions fixes'!$E$43:$L$58,"emissions",'7.1_Resultats Illes Balears'!E$59:E203))/1000-SUM(F$60:F202))</f>
        <v>0</v>
      </c>
      <c r="G203" s="475">
        <f>IF(E203="",0,(DSUM('2_Vehicles i maquinària'!$E$22:$S$44,"emissions",'7.1_Resultats Illes Balears'!E$59:E203)+DSUM('2_Vehicles i maquinària'!$E$50:$K$70,"emissions",'7.1_Resultats Illes Balears'!E$59:E203)+DSUM('2_Vehicles i maquinària'!$E$82:$S$92,"emissions",'7.1_Resultats Illes Balears'!E$59:E203)+DSUM('2_Vehicles i maquinària'!$E$99:$S$109,"emissions",'7.1_Resultats Illes Balears'!E$59:E203))/1000-SUM(G$60:G202))</f>
        <v>0</v>
      </c>
      <c r="H203" s="475">
        <f>IF(E203="",0,(DSUM('3_Emissions fugitives'!$E$14:$O$36,"emissions",'7.1_Resultats Illes Balears'!E$59:E203)+DSUM('3_Emissions fugitives'!$E$48:$N$58,"emissions",'7.1_Resultats Illes Balears'!E$59:E203))/1000-SUM(H$60:H202))</f>
        <v>0</v>
      </c>
      <c r="I203" s="636">
        <f>IF(E203="",0,DSUM('4_Emissions de procés'!$E$12:$M$27,"emissions",'7.1_Resultats Illes Balears'!E$59:E203)/1000-SUM(I$60:I202))</f>
        <v>0</v>
      </c>
      <c r="J203" s="636"/>
      <c r="K203" s="635">
        <f t="shared" si="6"/>
        <v>0</v>
      </c>
      <c r="L203" s="635"/>
      <c r="M203" s="635"/>
      <c r="N203" s="475">
        <f>IF(E203="",0,DSUM('5.1_Abast 2 Illes Balears'!$E$17:$J$39,"emissions",'7.1_Resultats Illes Balears'!E$59:E203)/1000-SUM(N$60:N202))</f>
        <v>0</v>
      </c>
      <c r="O203" s="475">
        <f>IF(E203="",0,DSUM('5.1_Abast 2 Illes Balears'!$E$47:$K$67,"emissions",'7.1_Resultats Illes Balears'!E$59:E203)/1000-SUM(O$60:O202))</f>
        <v>0</v>
      </c>
      <c r="P203" s="475">
        <f>IF(E203="",0,DSUM('5.1_Abast 2 Illes Balears'!$E$75:$J$95,"emissions",'7.1_Resultats Illes Balears'!E$59:E203)/1000-SUM(P$60:P202))</f>
        <v>0</v>
      </c>
      <c r="Q203" s="636">
        <f t="shared" si="7"/>
        <v>0</v>
      </c>
      <c r="R203" s="635"/>
      <c r="S203" s="635">
        <f t="shared" si="8"/>
        <v>0</v>
      </c>
      <c r="T203" s="635"/>
      <c r="U203" s="635"/>
    </row>
    <row r="204" spans="1:21" x14ac:dyDescent="0.3">
      <c r="A204" s="169"/>
      <c r="E204" s="168" t="str">
        <f>IF(Dades!E873="","",Dades!E873)</f>
        <v/>
      </c>
      <c r="F204" s="475">
        <f>IF(E204="",0,(DSUM('1_Instal·lacions fixes'!$E$14:$R$36,"emissions",'7.1_Resultats Illes Balears'!E$59:E204)+DSUM('1_Instal·lacions fixes'!$E$43:$L$58,"emissions",'7.1_Resultats Illes Balears'!E$59:E204))/1000-SUM(F$60:F203))</f>
        <v>0</v>
      </c>
      <c r="G204" s="475">
        <f>IF(E204="",0,(DSUM('2_Vehicles i maquinària'!$E$22:$S$44,"emissions",'7.1_Resultats Illes Balears'!E$59:E204)+DSUM('2_Vehicles i maquinària'!$E$50:$K$70,"emissions",'7.1_Resultats Illes Balears'!E$59:E204)+DSUM('2_Vehicles i maquinària'!$E$82:$S$92,"emissions",'7.1_Resultats Illes Balears'!E$59:E204)+DSUM('2_Vehicles i maquinària'!$E$99:$S$109,"emissions",'7.1_Resultats Illes Balears'!E$59:E204))/1000-SUM(G$60:G203))</f>
        <v>0</v>
      </c>
      <c r="H204" s="475">
        <f>IF(E204="",0,(DSUM('3_Emissions fugitives'!$E$14:$O$36,"emissions",'7.1_Resultats Illes Balears'!E$59:E204)+DSUM('3_Emissions fugitives'!$E$48:$N$58,"emissions",'7.1_Resultats Illes Balears'!E$59:E204))/1000-SUM(H$60:H203))</f>
        <v>0</v>
      </c>
      <c r="I204" s="636">
        <f>IF(E204="",0,DSUM('4_Emissions de procés'!$E$12:$M$27,"emissions",'7.1_Resultats Illes Balears'!E$59:E204)/1000-SUM(I$60:I203))</f>
        <v>0</v>
      </c>
      <c r="J204" s="636"/>
      <c r="K204" s="635">
        <f t="shared" si="6"/>
        <v>0</v>
      </c>
      <c r="L204" s="635"/>
      <c r="M204" s="635"/>
      <c r="N204" s="475">
        <f>IF(E204="",0,DSUM('5.1_Abast 2 Illes Balears'!$E$17:$J$39,"emissions",'7.1_Resultats Illes Balears'!E$59:E204)/1000-SUM(N$60:N203))</f>
        <v>0</v>
      </c>
      <c r="O204" s="475">
        <f>IF(E204="",0,DSUM('5.1_Abast 2 Illes Balears'!$E$47:$K$67,"emissions",'7.1_Resultats Illes Balears'!E$59:E204)/1000-SUM(O$60:O203))</f>
        <v>0</v>
      </c>
      <c r="P204" s="475">
        <f>IF(E204="",0,DSUM('5.1_Abast 2 Illes Balears'!$E$75:$J$95,"emissions",'7.1_Resultats Illes Balears'!E$59:E204)/1000-SUM(P$60:P203))</f>
        <v>0</v>
      </c>
      <c r="Q204" s="636">
        <f t="shared" si="7"/>
        <v>0</v>
      </c>
      <c r="R204" s="635"/>
      <c r="S204" s="635">
        <f t="shared" si="8"/>
        <v>0</v>
      </c>
      <c r="T204" s="635"/>
      <c r="U204" s="635"/>
    </row>
    <row r="205" spans="1:21" x14ac:dyDescent="0.3">
      <c r="A205" s="169"/>
      <c r="E205" s="168" t="str">
        <f>IF(Dades!E874="","",Dades!E874)</f>
        <v/>
      </c>
      <c r="F205" s="475">
        <f>IF(E205="",0,(DSUM('1_Instal·lacions fixes'!$E$14:$R$36,"emissions",'7.1_Resultats Illes Balears'!E$59:E205)+DSUM('1_Instal·lacions fixes'!$E$43:$L$58,"emissions",'7.1_Resultats Illes Balears'!E$59:E205))/1000-SUM(F$60:F204))</f>
        <v>0</v>
      </c>
      <c r="G205" s="475">
        <f>IF(E205="",0,(DSUM('2_Vehicles i maquinària'!$E$22:$S$44,"emissions",'7.1_Resultats Illes Balears'!E$59:E205)+DSUM('2_Vehicles i maquinària'!$E$50:$K$70,"emissions",'7.1_Resultats Illes Balears'!E$59:E205)+DSUM('2_Vehicles i maquinària'!$E$82:$S$92,"emissions",'7.1_Resultats Illes Balears'!E$59:E205)+DSUM('2_Vehicles i maquinària'!$E$99:$S$109,"emissions",'7.1_Resultats Illes Balears'!E$59:E205))/1000-SUM(G$60:G204))</f>
        <v>0</v>
      </c>
      <c r="H205" s="475">
        <f>IF(E205="",0,(DSUM('3_Emissions fugitives'!$E$14:$O$36,"emissions",'7.1_Resultats Illes Balears'!E$59:E205)+DSUM('3_Emissions fugitives'!$E$48:$N$58,"emissions",'7.1_Resultats Illes Balears'!E$59:E205))/1000-SUM(H$60:H204))</f>
        <v>0</v>
      </c>
      <c r="I205" s="636">
        <f>IF(E205="",0,DSUM('4_Emissions de procés'!$E$12:$M$27,"emissions",'7.1_Resultats Illes Balears'!E$59:E205)/1000-SUM(I$60:I204))</f>
        <v>0</v>
      </c>
      <c r="J205" s="636"/>
      <c r="K205" s="635">
        <f t="shared" si="6"/>
        <v>0</v>
      </c>
      <c r="L205" s="635"/>
      <c r="M205" s="635"/>
      <c r="N205" s="475">
        <f>IF(E205="",0,DSUM('5.1_Abast 2 Illes Balears'!$E$17:$J$39,"emissions",'7.1_Resultats Illes Balears'!E$59:E205)/1000-SUM(N$60:N204))</f>
        <v>0</v>
      </c>
      <c r="O205" s="475">
        <f>IF(E205="",0,DSUM('5.1_Abast 2 Illes Balears'!$E$47:$K$67,"emissions",'7.1_Resultats Illes Balears'!E$59:E205)/1000-SUM(O$60:O204))</f>
        <v>0</v>
      </c>
      <c r="P205" s="475">
        <f>IF(E205="",0,DSUM('5.1_Abast 2 Illes Balears'!$E$75:$J$95,"emissions",'7.1_Resultats Illes Balears'!E$59:E205)/1000-SUM(P$60:P204))</f>
        <v>0</v>
      </c>
      <c r="Q205" s="636">
        <f t="shared" si="7"/>
        <v>0</v>
      </c>
      <c r="R205" s="635"/>
      <c r="S205" s="635">
        <f t="shared" si="8"/>
        <v>0</v>
      </c>
      <c r="T205" s="635"/>
      <c r="U205" s="635"/>
    </row>
    <row r="206" spans="1:21" x14ac:dyDescent="0.3">
      <c r="A206" s="169"/>
      <c r="E206" s="168" t="str">
        <f>IF(Dades!E875="","",Dades!E875)</f>
        <v/>
      </c>
      <c r="F206" s="475">
        <f>IF(E206="",0,(DSUM('1_Instal·lacions fixes'!$E$14:$R$36,"emissions",'7.1_Resultats Illes Balears'!E$59:E206)+DSUM('1_Instal·lacions fixes'!$E$43:$L$58,"emissions",'7.1_Resultats Illes Balears'!E$59:E206))/1000-SUM(F$60:F205))</f>
        <v>0</v>
      </c>
      <c r="G206" s="475">
        <f>IF(E206="",0,(DSUM('2_Vehicles i maquinària'!$E$22:$S$44,"emissions",'7.1_Resultats Illes Balears'!E$59:E206)+DSUM('2_Vehicles i maquinària'!$E$50:$K$70,"emissions",'7.1_Resultats Illes Balears'!E$59:E206)+DSUM('2_Vehicles i maquinària'!$E$82:$S$92,"emissions",'7.1_Resultats Illes Balears'!E$59:E206)+DSUM('2_Vehicles i maquinària'!$E$99:$S$109,"emissions",'7.1_Resultats Illes Balears'!E$59:E206))/1000-SUM(G$60:G205))</f>
        <v>0</v>
      </c>
      <c r="H206" s="475">
        <f>IF(E206="",0,(DSUM('3_Emissions fugitives'!$E$14:$O$36,"emissions",'7.1_Resultats Illes Balears'!E$59:E206)+DSUM('3_Emissions fugitives'!$E$48:$N$58,"emissions",'7.1_Resultats Illes Balears'!E$59:E206))/1000-SUM(H$60:H205))</f>
        <v>0</v>
      </c>
      <c r="I206" s="636">
        <f>IF(E206="",0,DSUM('4_Emissions de procés'!$E$12:$M$27,"emissions",'7.1_Resultats Illes Balears'!E$59:E206)/1000-SUM(I$60:I205))</f>
        <v>0</v>
      </c>
      <c r="J206" s="636"/>
      <c r="K206" s="635">
        <f t="shared" si="6"/>
        <v>0</v>
      </c>
      <c r="L206" s="635"/>
      <c r="M206" s="635"/>
      <c r="N206" s="475">
        <f>IF(E206="",0,DSUM('5.1_Abast 2 Illes Balears'!$E$17:$J$39,"emissions",'7.1_Resultats Illes Balears'!E$59:E206)/1000-SUM(N$60:N205))</f>
        <v>0</v>
      </c>
      <c r="O206" s="475">
        <f>IF(E206="",0,DSUM('5.1_Abast 2 Illes Balears'!$E$47:$K$67,"emissions",'7.1_Resultats Illes Balears'!E$59:E206)/1000-SUM(O$60:O205))</f>
        <v>0</v>
      </c>
      <c r="P206" s="475">
        <f>IF(E206="",0,DSUM('5.1_Abast 2 Illes Balears'!$E$75:$J$95,"emissions",'7.1_Resultats Illes Balears'!E$59:E206)/1000-SUM(P$60:P205))</f>
        <v>0</v>
      </c>
      <c r="Q206" s="636">
        <f t="shared" si="7"/>
        <v>0</v>
      </c>
      <c r="R206" s="635"/>
      <c r="S206" s="635">
        <f t="shared" si="8"/>
        <v>0</v>
      </c>
      <c r="T206" s="635"/>
      <c r="U206" s="635"/>
    </row>
    <row r="207" spans="1:21" x14ac:dyDescent="0.3">
      <c r="A207" s="169"/>
      <c r="E207" s="168" t="str">
        <f>IF(Dades!E876="","",Dades!E876)</f>
        <v/>
      </c>
      <c r="F207" s="475">
        <f>IF(E207="",0,(DSUM('1_Instal·lacions fixes'!$E$14:$R$36,"emissions",'7.1_Resultats Illes Balears'!E$59:E207)+DSUM('1_Instal·lacions fixes'!$E$43:$L$58,"emissions",'7.1_Resultats Illes Balears'!E$59:E207))/1000-SUM(F$60:F206))</f>
        <v>0</v>
      </c>
      <c r="G207" s="475">
        <f>IF(E207="",0,(DSUM('2_Vehicles i maquinària'!$E$22:$S$44,"emissions",'7.1_Resultats Illes Balears'!E$59:E207)+DSUM('2_Vehicles i maquinària'!$E$50:$K$70,"emissions",'7.1_Resultats Illes Balears'!E$59:E207)+DSUM('2_Vehicles i maquinària'!$E$82:$S$92,"emissions",'7.1_Resultats Illes Balears'!E$59:E207)+DSUM('2_Vehicles i maquinària'!$E$99:$S$109,"emissions",'7.1_Resultats Illes Balears'!E$59:E207))/1000-SUM(G$60:G206))</f>
        <v>0</v>
      </c>
      <c r="H207" s="475">
        <f>IF(E207="",0,(DSUM('3_Emissions fugitives'!$E$14:$O$36,"emissions",'7.1_Resultats Illes Balears'!E$59:E207)+DSUM('3_Emissions fugitives'!$E$48:$N$58,"emissions",'7.1_Resultats Illes Balears'!E$59:E207))/1000-SUM(H$60:H206))</f>
        <v>0</v>
      </c>
      <c r="I207" s="636">
        <f>IF(E207="",0,DSUM('4_Emissions de procés'!$E$12:$M$27,"emissions",'7.1_Resultats Illes Balears'!E$59:E207)/1000-SUM(I$60:I206))</f>
        <v>0</v>
      </c>
      <c r="J207" s="636"/>
      <c r="K207" s="635">
        <f t="shared" si="6"/>
        <v>0</v>
      </c>
      <c r="L207" s="635"/>
      <c r="M207" s="635"/>
      <c r="N207" s="475">
        <f>IF(E207="",0,DSUM('5.1_Abast 2 Illes Balears'!$E$17:$J$39,"emissions",'7.1_Resultats Illes Balears'!E$59:E207)/1000-SUM(N$60:N206))</f>
        <v>0</v>
      </c>
      <c r="O207" s="475">
        <f>IF(E207="",0,DSUM('5.1_Abast 2 Illes Balears'!$E$47:$K$67,"emissions",'7.1_Resultats Illes Balears'!E$59:E207)/1000-SUM(O$60:O206))</f>
        <v>0</v>
      </c>
      <c r="P207" s="475">
        <f>IF(E207="",0,DSUM('5.1_Abast 2 Illes Balears'!$E$75:$J$95,"emissions",'7.1_Resultats Illes Balears'!E$59:E207)/1000-SUM(P$60:P206))</f>
        <v>0</v>
      </c>
      <c r="Q207" s="636">
        <f t="shared" si="7"/>
        <v>0</v>
      </c>
      <c r="R207" s="635"/>
      <c r="S207" s="635">
        <f t="shared" si="8"/>
        <v>0</v>
      </c>
      <c r="T207" s="635"/>
      <c r="U207" s="635"/>
    </row>
    <row r="208" spans="1:21" x14ac:dyDescent="0.3">
      <c r="A208" s="169"/>
      <c r="E208" s="168" t="str">
        <f>IF(Dades!E877="","",Dades!E877)</f>
        <v/>
      </c>
      <c r="F208" s="475">
        <f>IF(E208="",0,(DSUM('1_Instal·lacions fixes'!$E$14:$R$36,"emissions",'7.1_Resultats Illes Balears'!E$59:E208)+DSUM('1_Instal·lacions fixes'!$E$43:$L$58,"emissions",'7.1_Resultats Illes Balears'!E$59:E208))/1000-SUM(F$60:F207))</f>
        <v>0</v>
      </c>
      <c r="G208" s="475">
        <f>IF(E208="",0,(DSUM('2_Vehicles i maquinària'!$E$22:$S$44,"emissions",'7.1_Resultats Illes Balears'!E$59:E208)+DSUM('2_Vehicles i maquinària'!$E$50:$K$70,"emissions",'7.1_Resultats Illes Balears'!E$59:E208)+DSUM('2_Vehicles i maquinària'!$E$82:$S$92,"emissions",'7.1_Resultats Illes Balears'!E$59:E208)+DSUM('2_Vehicles i maquinària'!$E$99:$S$109,"emissions",'7.1_Resultats Illes Balears'!E$59:E208))/1000-SUM(G$60:G207))</f>
        <v>0</v>
      </c>
      <c r="H208" s="475">
        <f>IF(E208="",0,(DSUM('3_Emissions fugitives'!$E$14:$O$36,"emissions",'7.1_Resultats Illes Balears'!E$59:E208)+DSUM('3_Emissions fugitives'!$E$48:$N$58,"emissions",'7.1_Resultats Illes Balears'!E$59:E208))/1000-SUM(H$60:H207))</f>
        <v>0</v>
      </c>
      <c r="I208" s="636">
        <f>IF(E208="",0,DSUM('4_Emissions de procés'!$E$12:$M$27,"emissions",'7.1_Resultats Illes Balears'!E$59:E208)/1000-SUM(I$60:I207))</f>
        <v>0</v>
      </c>
      <c r="J208" s="636"/>
      <c r="K208" s="635">
        <f t="shared" si="6"/>
        <v>0</v>
      </c>
      <c r="L208" s="635"/>
      <c r="M208" s="635"/>
      <c r="N208" s="475">
        <f>IF(E208="",0,DSUM('5.1_Abast 2 Illes Balears'!$E$17:$J$39,"emissions",'7.1_Resultats Illes Balears'!E$59:E208)/1000-SUM(N$60:N207))</f>
        <v>0</v>
      </c>
      <c r="O208" s="475">
        <f>IF(E208="",0,DSUM('5.1_Abast 2 Illes Balears'!$E$47:$K$67,"emissions",'7.1_Resultats Illes Balears'!E$59:E208)/1000-SUM(O$60:O207))</f>
        <v>0</v>
      </c>
      <c r="P208" s="475">
        <f>IF(E208="",0,DSUM('5.1_Abast 2 Illes Balears'!$E$75:$J$95,"emissions",'7.1_Resultats Illes Balears'!E$59:E208)/1000-SUM(P$60:P207))</f>
        <v>0</v>
      </c>
      <c r="Q208" s="636">
        <f t="shared" si="7"/>
        <v>0</v>
      </c>
      <c r="R208" s="635"/>
      <c r="S208" s="635">
        <f t="shared" si="8"/>
        <v>0</v>
      </c>
      <c r="T208" s="635"/>
      <c r="U208" s="635"/>
    </row>
    <row r="209" spans="1:21" x14ac:dyDescent="0.3">
      <c r="A209" s="169"/>
      <c r="E209" s="168" t="str">
        <f>IF(Dades!E878="","",Dades!E878)</f>
        <v/>
      </c>
      <c r="F209" s="475">
        <f>IF(E209="",0,(DSUM('1_Instal·lacions fixes'!$E$14:$R$36,"emissions",'7.1_Resultats Illes Balears'!E$59:E209)+DSUM('1_Instal·lacions fixes'!$E$43:$L$58,"emissions",'7.1_Resultats Illes Balears'!E$59:E209))/1000-SUM(F$60:F208))</f>
        <v>0</v>
      </c>
      <c r="G209" s="475">
        <f>IF(E209="",0,(DSUM('2_Vehicles i maquinària'!$E$22:$S$44,"emissions",'7.1_Resultats Illes Balears'!E$59:E209)+DSUM('2_Vehicles i maquinària'!$E$50:$K$70,"emissions",'7.1_Resultats Illes Balears'!E$59:E209)+DSUM('2_Vehicles i maquinària'!$E$82:$S$92,"emissions",'7.1_Resultats Illes Balears'!E$59:E209)+DSUM('2_Vehicles i maquinària'!$E$99:$S$109,"emissions",'7.1_Resultats Illes Balears'!E$59:E209))/1000-SUM(G$60:G208))</f>
        <v>0</v>
      </c>
      <c r="H209" s="475">
        <f>IF(E209="",0,(DSUM('3_Emissions fugitives'!$E$14:$O$36,"emissions",'7.1_Resultats Illes Balears'!E$59:E209)+DSUM('3_Emissions fugitives'!$E$48:$N$58,"emissions",'7.1_Resultats Illes Balears'!E$59:E209))/1000-SUM(H$60:H208))</f>
        <v>0</v>
      </c>
      <c r="I209" s="636">
        <f>IF(E209="",0,DSUM('4_Emissions de procés'!$E$12:$M$27,"emissions",'7.1_Resultats Illes Balears'!E$59:E209)/1000-SUM(I$60:I208))</f>
        <v>0</v>
      </c>
      <c r="J209" s="636"/>
      <c r="K209" s="635">
        <f t="shared" si="6"/>
        <v>0</v>
      </c>
      <c r="L209" s="635"/>
      <c r="M209" s="635"/>
      <c r="N209" s="475">
        <f>IF(E209="",0,DSUM('5.1_Abast 2 Illes Balears'!$E$17:$J$39,"emissions",'7.1_Resultats Illes Balears'!E$59:E209)/1000-SUM(N$60:N208))</f>
        <v>0</v>
      </c>
      <c r="O209" s="475">
        <f>IF(E209="",0,DSUM('5.1_Abast 2 Illes Balears'!$E$47:$K$67,"emissions",'7.1_Resultats Illes Balears'!E$59:E209)/1000-SUM(O$60:O208))</f>
        <v>0</v>
      </c>
      <c r="P209" s="475">
        <f>IF(E209="",0,DSUM('5.1_Abast 2 Illes Balears'!$E$75:$J$95,"emissions",'7.1_Resultats Illes Balears'!E$59:E209)/1000-SUM(P$60:P208))</f>
        <v>0</v>
      </c>
      <c r="Q209" s="636">
        <f t="shared" si="7"/>
        <v>0</v>
      </c>
      <c r="R209" s="635"/>
      <c r="S209" s="635">
        <f t="shared" si="8"/>
        <v>0</v>
      </c>
      <c r="T209" s="635"/>
      <c r="U209" s="635"/>
    </row>
    <row r="210" spans="1:21" x14ac:dyDescent="0.3">
      <c r="A210" s="169"/>
      <c r="E210" s="168" t="str">
        <f>IF(Dades!E879="","",Dades!E879)</f>
        <v/>
      </c>
      <c r="F210" s="475">
        <f>IF(E210="",0,(DSUM('1_Instal·lacions fixes'!$E$14:$R$36,"emissions",'7.1_Resultats Illes Balears'!E$59:E210)+DSUM('1_Instal·lacions fixes'!$E$43:$L$58,"emissions",'7.1_Resultats Illes Balears'!E$59:E210))/1000-SUM(F$60:F209))</f>
        <v>0</v>
      </c>
      <c r="G210" s="475">
        <f>IF(E210="",0,(DSUM('2_Vehicles i maquinària'!$E$22:$S$44,"emissions",'7.1_Resultats Illes Balears'!E$59:E210)+DSUM('2_Vehicles i maquinària'!$E$50:$K$70,"emissions",'7.1_Resultats Illes Balears'!E$59:E210)+DSUM('2_Vehicles i maquinària'!$E$82:$S$92,"emissions",'7.1_Resultats Illes Balears'!E$59:E210)+DSUM('2_Vehicles i maquinària'!$E$99:$S$109,"emissions",'7.1_Resultats Illes Balears'!E$59:E210))/1000-SUM(G$60:G209))</f>
        <v>0</v>
      </c>
      <c r="H210" s="475">
        <f>IF(E210="",0,(DSUM('3_Emissions fugitives'!$E$14:$O$36,"emissions",'7.1_Resultats Illes Balears'!E$59:E210)+DSUM('3_Emissions fugitives'!$E$48:$N$58,"emissions",'7.1_Resultats Illes Balears'!E$59:E210))/1000-SUM(H$60:H209))</f>
        <v>0</v>
      </c>
      <c r="I210" s="636">
        <f>IF(E210="",0,DSUM('4_Emissions de procés'!$E$12:$M$27,"emissions",'7.1_Resultats Illes Balears'!E$59:E210)/1000-SUM(I$60:I209))</f>
        <v>0</v>
      </c>
      <c r="J210" s="636"/>
      <c r="K210" s="635">
        <f t="shared" si="6"/>
        <v>0</v>
      </c>
      <c r="L210" s="635"/>
      <c r="M210" s="635"/>
      <c r="N210" s="475">
        <f>IF(E210="",0,DSUM('5.1_Abast 2 Illes Balears'!$E$17:$J$39,"emissions",'7.1_Resultats Illes Balears'!E$59:E210)/1000-SUM(N$60:N209))</f>
        <v>0</v>
      </c>
      <c r="O210" s="475">
        <f>IF(E210="",0,DSUM('5.1_Abast 2 Illes Balears'!$E$47:$K$67,"emissions",'7.1_Resultats Illes Balears'!E$59:E210)/1000-SUM(O$60:O209))</f>
        <v>0</v>
      </c>
      <c r="P210" s="475">
        <f>IF(E210="",0,DSUM('5.1_Abast 2 Illes Balears'!$E$75:$J$95,"emissions",'7.1_Resultats Illes Balears'!E$59:E210)/1000-SUM(P$60:P209))</f>
        <v>0</v>
      </c>
      <c r="Q210" s="636">
        <f t="shared" si="7"/>
        <v>0</v>
      </c>
      <c r="R210" s="635"/>
      <c r="S210" s="635">
        <f t="shared" si="8"/>
        <v>0</v>
      </c>
      <c r="T210" s="635"/>
      <c r="U210" s="635"/>
    </row>
    <row r="211" spans="1:21" x14ac:dyDescent="0.3">
      <c r="A211" s="169"/>
      <c r="E211" s="168" t="str">
        <f>IF(Dades!E880="","",Dades!E880)</f>
        <v/>
      </c>
      <c r="F211" s="475">
        <f>IF(E211="",0,(DSUM('1_Instal·lacions fixes'!$E$14:$R$36,"emissions",'7.1_Resultats Illes Balears'!E$59:E211)+DSUM('1_Instal·lacions fixes'!$E$43:$L$58,"emissions",'7.1_Resultats Illes Balears'!E$59:E211))/1000-SUM(F$60:F210))</f>
        <v>0</v>
      </c>
      <c r="G211" s="475">
        <f>IF(E211="",0,(DSUM('2_Vehicles i maquinària'!$E$22:$S$44,"emissions",'7.1_Resultats Illes Balears'!E$59:E211)+DSUM('2_Vehicles i maquinària'!$E$50:$K$70,"emissions",'7.1_Resultats Illes Balears'!E$59:E211)+DSUM('2_Vehicles i maquinària'!$E$82:$S$92,"emissions",'7.1_Resultats Illes Balears'!E$59:E211)+DSUM('2_Vehicles i maquinària'!$E$99:$S$109,"emissions",'7.1_Resultats Illes Balears'!E$59:E211))/1000-SUM(G$60:G210))</f>
        <v>0</v>
      </c>
      <c r="H211" s="475">
        <f>IF(E211="",0,(DSUM('3_Emissions fugitives'!$E$14:$O$36,"emissions",'7.1_Resultats Illes Balears'!E$59:E211)+DSUM('3_Emissions fugitives'!$E$48:$N$58,"emissions",'7.1_Resultats Illes Balears'!E$59:E211))/1000-SUM(H$60:H210))</f>
        <v>0</v>
      </c>
      <c r="I211" s="636">
        <f>IF(E211="",0,DSUM('4_Emissions de procés'!$E$12:$M$27,"emissions",'7.1_Resultats Illes Balears'!E$59:E211)/1000-SUM(I$60:I210))</f>
        <v>0</v>
      </c>
      <c r="J211" s="636"/>
      <c r="K211" s="635">
        <f t="shared" si="6"/>
        <v>0</v>
      </c>
      <c r="L211" s="635"/>
      <c r="M211" s="635"/>
      <c r="N211" s="475">
        <f>IF(E211="",0,DSUM('5.1_Abast 2 Illes Balears'!$E$17:$J$39,"emissions",'7.1_Resultats Illes Balears'!E$59:E211)/1000-SUM(N$60:N210))</f>
        <v>0</v>
      </c>
      <c r="O211" s="475">
        <f>IF(E211="",0,DSUM('5.1_Abast 2 Illes Balears'!$E$47:$K$67,"emissions",'7.1_Resultats Illes Balears'!E$59:E211)/1000-SUM(O$60:O210))</f>
        <v>0</v>
      </c>
      <c r="P211" s="475">
        <f>IF(E211="",0,DSUM('5.1_Abast 2 Illes Balears'!$E$75:$J$95,"emissions",'7.1_Resultats Illes Balears'!E$59:E211)/1000-SUM(P$60:P210))</f>
        <v>0</v>
      </c>
      <c r="Q211" s="636">
        <f t="shared" si="7"/>
        <v>0</v>
      </c>
      <c r="R211" s="635"/>
      <c r="S211" s="635">
        <f t="shared" si="8"/>
        <v>0</v>
      </c>
      <c r="T211" s="635"/>
      <c r="U211" s="635"/>
    </row>
    <row r="212" spans="1:21" x14ac:dyDescent="0.3">
      <c r="A212" s="169"/>
      <c r="E212" s="168" t="str">
        <f>IF(Dades!E881="","",Dades!E881)</f>
        <v/>
      </c>
      <c r="F212" s="475">
        <f>IF(E212="",0,(DSUM('1_Instal·lacions fixes'!$E$14:$R$36,"emissions",'7.1_Resultats Illes Balears'!E$59:E212)+DSUM('1_Instal·lacions fixes'!$E$43:$L$58,"emissions",'7.1_Resultats Illes Balears'!E$59:E212))/1000-SUM(F$60:F211))</f>
        <v>0</v>
      </c>
      <c r="G212" s="475">
        <f>IF(E212="",0,(DSUM('2_Vehicles i maquinària'!$E$22:$S$44,"emissions",'7.1_Resultats Illes Balears'!E$59:E212)+DSUM('2_Vehicles i maquinària'!$E$50:$K$70,"emissions",'7.1_Resultats Illes Balears'!E$59:E212)+DSUM('2_Vehicles i maquinària'!$E$82:$S$92,"emissions",'7.1_Resultats Illes Balears'!E$59:E212)+DSUM('2_Vehicles i maquinària'!$E$99:$S$109,"emissions",'7.1_Resultats Illes Balears'!E$59:E212))/1000-SUM(G$60:G211))</f>
        <v>0</v>
      </c>
      <c r="H212" s="475">
        <f>IF(E212="",0,(DSUM('3_Emissions fugitives'!$E$14:$O$36,"emissions",'7.1_Resultats Illes Balears'!E$59:E212)+DSUM('3_Emissions fugitives'!$E$48:$N$58,"emissions",'7.1_Resultats Illes Balears'!E$59:E212))/1000-SUM(H$60:H211))</f>
        <v>0</v>
      </c>
      <c r="I212" s="636">
        <f>IF(E212="",0,DSUM('4_Emissions de procés'!$E$12:$M$27,"emissions",'7.1_Resultats Illes Balears'!E$59:E212)/1000-SUM(I$60:I211))</f>
        <v>0</v>
      </c>
      <c r="J212" s="636"/>
      <c r="K212" s="635">
        <f t="shared" si="6"/>
        <v>0</v>
      </c>
      <c r="L212" s="635"/>
      <c r="M212" s="635"/>
      <c r="N212" s="475">
        <f>IF(E212="",0,DSUM('5.1_Abast 2 Illes Balears'!$E$17:$J$39,"emissions",'7.1_Resultats Illes Balears'!E$59:E212)/1000-SUM(N$60:N211))</f>
        <v>0</v>
      </c>
      <c r="O212" s="475">
        <f>IF(E212="",0,DSUM('5.1_Abast 2 Illes Balears'!$E$47:$K$67,"emissions",'7.1_Resultats Illes Balears'!E$59:E212)/1000-SUM(O$60:O211))</f>
        <v>0</v>
      </c>
      <c r="P212" s="475">
        <f>IF(E212="",0,DSUM('5.1_Abast 2 Illes Balears'!$E$75:$J$95,"emissions",'7.1_Resultats Illes Balears'!E$59:E212)/1000-SUM(P$60:P211))</f>
        <v>0</v>
      </c>
      <c r="Q212" s="636">
        <f t="shared" si="7"/>
        <v>0</v>
      </c>
      <c r="R212" s="635"/>
      <c r="S212" s="635">
        <f t="shared" si="8"/>
        <v>0</v>
      </c>
      <c r="T212" s="635"/>
      <c r="U212" s="635"/>
    </row>
    <row r="213" spans="1:21" x14ac:dyDescent="0.3">
      <c r="A213" s="169"/>
      <c r="E213" s="168" t="str">
        <f>IF(Dades!E882="","",Dades!E882)</f>
        <v/>
      </c>
      <c r="F213" s="475">
        <f>IF(E213="",0,(DSUM('1_Instal·lacions fixes'!$E$14:$R$36,"emissions",'7.1_Resultats Illes Balears'!E$59:E213)+DSUM('1_Instal·lacions fixes'!$E$43:$L$58,"emissions",'7.1_Resultats Illes Balears'!E$59:E213))/1000-SUM(F$60:F212))</f>
        <v>0</v>
      </c>
      <c r="G213" s="475">
        <f>IF(E213="",0,(DSUM('2_Vehicles i maquinària'!$E$22:$S$44,"emissions",'7.1_Resultats Illes Balears'!E$59:E213)+DSUM('2_Vehicles i maquinària'!$E$50:$K$70,"emissions",'7.1_Resultats Illes Balears'!E$59:E213)+DSUM('2_Vehicles i maquinària'!$E$82:$S$92,"emissions",'7.1_Resultats Illes Balears'!E$59:E213)+DSUM('2_Vehicles i maquinària'!$E$99:$S$109,"emissions",'7.1_Resultats Illes Balears'!E$59:E213))/1000-SUM(G$60:G212))</f>
        <v>0</v>
      </c>
      <c r="H213" s="475">
        <f>IF(E213="",0,(DSUM('3_Emissions fugitives'!$E$14:$O$36,"emissions",'7.1_Resultats Illes Balears'!E$59:E213)+DSUM('3_Emissions fugitives'!$E$48:$N$58,"emissions",'7.1_Resultats Illes Balears'!E$59:E213))/1000-SUM(H$60:H212))</f>
        <v>0</v>
      </c>
      <c r="I213" s="636">
        <f>IF(E213="",0,DSUM('4_Emissions de procés'!$E$12:$M$27,"emissions",'7.1_Resultats Illes Balears'!E$59:E213)/1000-SUM(I$60:I212))</f>
        <v>0</v>
      </c>
      <c r="J213" s="636"/>
      <c r="K213" s="635">
        <f t="shared" si="6"/>
        <v>0</v>
      </c>
      <c r="L213" s="635"/>
      <c r="M213" s="635"/>
      <c r="N213" s="475">
        <f>IF(E213="",0,DSUM('5.1_Abast 2 Illes Balears'!$E$17:$J$39,"emissions",'7.1_Resultats Illes Balears'!E$59:E213)/1000-SUM(N$60:N212))</f>
        <v>0</v>
      </c>
      <c r="O213" s="475">
        <f>IF(E213="",0,DSUM('5.1_Abast 2 Illes Balears'!$E$47:$K$67,"emissions",'7.1_Resultats Illes Balears'!E$59:E213)/1000-SUM(O$60:O212))</f>
        <v>0</v>
      </c>
      <c r="P213" s="475">
        <f>IF(E213="",0,DSUM('5.1_Abast 2 Illes Balears'!$E$75:$J$95,"emissions",'7.1_Resultats Illes Balears'!E$59:E213)/1000-SUM(P$60:P212))</f>
        <v>0</v>
      </c>
      <c r="Q213" s="636">
        <f t="shared" si="7"/>
        <v>0</v>
      </c>
      <c r="R213" s="635"/>
      <c r="S213" s="635">
        <f t="shared" si="8"/>
        <v>0</v>
      </c>
      <c r="T213" s="635"/>
      <c r="U213" s="635"/>
    </row>
    <row r="214" spans="1:21" x14ac:dyDescent="0.3">
      <c r="A214" s="169"/>
      <c r="E214" s="168" t="str">
        <f>IF(Dades!E883="","",Dades!E883)</f>
        <v/>
      </c>
      <c r="F214" s="475">
        <f>IF(E214="",0,(DSUM('1_Instal·lacions fixes'!$E$14:$R$36,"emissions",'7.1_Resultats Illes Balears'!E$59:E214)+DSUM('1_Instal·lacions fixes'!$E$43:$L$58,"emissions",'7.1_Resultats Illes Balears'!E$59:E214))/1000-SUM(F$60:F213))</f>
        <v>0</v>
      </c>
      <c r="G214" s="475">
        <f>IF(E214="",0,(DSUM('2_Vehicles i maquinària'!$E$22:$S$44,"emissions",'7.1_Resultats Illes Balears'!E$59:E214)+DSUM('2_Vehicles i maquinària'!$E$50:$K$70,"emissions",'7.1_Resultats Illes Balears'!E$59:E214)+DSUM('2_Vehicles i maquinària'!$E$82:$S$92,"emissions",'7.1_Resultats Illes Balears'!E$59:E214)+DSUM('2_Vehicles i maquinària'!$E$99:$S$109,"emissions",'7.1_Resultats Illes Balears'!E$59:E214))/1000-SUM(G$60:G213))</f>
        <v>0</v>
      </c>
      <c r="H214" s="475">
        <f>IF(E214="",0,(DSUM('3_Emissions fugitives'!$E$14:$O$36,"emissions",'7.1_Resultats Illes Balears'!E$59:E214)+DSUM('3_Emissions fugitives'!$E$48:$N$58,"emissions",'7.1_Resultats Illes Balears'!E$59:E214))/1000-SUM(H$60:H213))</f>
        <v>0</v>
      </c>
      <c r="I214" s="636">
        <f>IF(E214="",0,DSUM('4_Emissions de procés'!$E$12:$M$27,"emissions",'7.1_Resultats Illes Balears'!E$59:E214)/1000-SUM(I$60:I213))</f>
        <v>0</v>
      </c>
      <c r="J214" s="636"/>
      <c r="K214" s="635">
        <f t="shared" si="6"/>
        <v>0</v>
      </c>
      <c r="L214" s="635"/>
      <c r="M214" s="635"/>
      <c r="N214" s="475">
        <f>IF(E214="",0,DSUM('5.1_Abast 2 Illes Balears'!$E$17:$J$39,"emissions",'7.1_Resultats Illes Balears'!E$59:E214)/1000-SUM(N$60:N213))</f>
        <v>0</v>
      </c>
      <c r="O214" s="475">
        <f>IF(E214="",0,DSUM('5.1_Abast 2 Illes Balears'!$E$47:$K$67,"emissions",'7.1_Resultats Illes Balears'!E$59:E214)/1000-SUM(O$60:O213))</f>
        <v>0</v>
      </c>
      <c r="P214" s="475">
        <f>IF(E214="",0,DSUM('5.1_Abast 2 Illes Balears'!$E$75:$J$95,"emissions",'7.1_Resultats Illes Balears'!E$59:E214)/1000-SUM(P$60:P213))</f>
        <v>0</v>
      </c>
      <c r="Q214" s="636">
        <f t="shared" si="7"/>
        <v>0</v>
      </c>
      <c r="R214" s="635"/>
      <c r="S214" s="635">
        <f t="shared" si="8"/>
        <v>0</v>
      </c>
      <c r="T214" s="635"/>
      <c r="U214" s="635"/>
    </row>
    <row r="215" spans="1:21" x14ac:dyDescent="0.3">
      <c r="A215" s="169"/>
      <c r="E215" s="168" t="str">
        <f>IF(Dades!E884="","",Dades!E884)</f>
        <v/>
      </c>
      <c r="F215" s="475">
        <f>IF(E215="",0,(DSUM('1_Instal·lacions fixes'!$E$14:$R$36,"emissions",'7.1_Resultats Illes Balears'!E$59:E215)+DSUM('1_Instal·lacions fixes'!$E$43:$L$58,"emissions",'7.1_Resultats Illes Balears'!E$59:E215))/1000-SUM(F$60:F214))</f>
        <v>0</v>
      </c>
      <c r="G215" s="475">
        <f>IF(E215="",0,(DSUM('2_Vehicles i maquinària'!$E$22:$S$44,"emissions",'7.1_Resultats Illes Balears'!E$59:E215)+DSUM('2_Vehicles i maquinària'!$E$50:$K$70,"emissions",'7.1_Resultats Illes Balears'!E$59:E215)+DSUM('2_Vehicles i maquinària'!$E$82:$S$92,"emissions",'7.1_Resultats Illes Balears'!E$59:E215)+DSUM('2_Vehicles i maquinària'!$E$99:$S$109,"emissions",'7.1_Resultats Illes Balears'!E$59:E215))/1000-SUM(G$60:G214))</f>
        <v>0</v>
      </c>
      <c r="H215" s="475">
        <f>IF(E215="",0,(DSUM('3_Emissions fugitives'!$E$14:$O$36,"emissions",'7.1_Resultats Illes Balears'!E$59:E215)+DSUM('3_Emissions fugitives'!$E$48:$N$58,"emissions",'7.1_Resultats Illes Balears'!E$59:E215))/1000-SUM(H$60:H214))</f>
        <v>0</v>
      </c>
      <c r="I215" s="636">
        <f>IF(E215="",0,DSUM('4_Emissions de procés'!$E$12:$M$27,"emissions",'7.1_Resultats Illes Balears'!E$59:E215)/1000-SUM(I$60:I214))</f>
        <v>0</v>
      </c>
      <c r="J215" s="636"/>
      <c r="K215" s="635">
        <f t="shared" si="6"/>
        <v>0</v>
      </c>
      <c r="L215" s="635"/>
      <c r="M215" s="635"/>
      <c r="N215" s="475">
        <f>IF(E215="",0,DSUM('5.1_Abast 2 Illes Balears'!$E$17:$J$39,"emissions",'7.1_Resultats Illes Balears'!E$59:E215)/1000-SUM(N$60:N214))</f>
        <v>0</v>
      </c>
      <c r="O215" s="475">
        <f>IF(E215="",0,DSUM('5.1_Abast 2 Illes Balears'!$E$47:$K$67,"emissions",'7.1_Resultats Illes Balears'!E$59:E215)/1000-SUM(O$60:O214))</f>
        <v>0</v>
      </c>
      <c r="P215" s="475">
        <f>IF(E215="",0,DSUM('5.1_Abast 2 Illes Balears'!$E$75:$J$95,"emissions",'7.1_Resultats Illes Balears'!E$59:E215)/1000-SUM(P$60:P214))</f>
        <v>0</v>
      </c>
      <c r="Q215" s="636">
        <f t="shared" si="7"/>
        <v>0</v>
      </c>
      <c r="R215" s="635"/>
      <c r="S215" s="635">
        <f t="shared" si="8"/>
        <v>0</v>
      </c>
      <c r="T215" s="635"/>
      <c r="U215" s="635"/>
    </row>
    <row r="216" spans="1:21" x14ac:dyDescent="0.3">
      <c r="A216" s="169"/>
      <c r="E216" s="168" t="str">
        <f>IF(Dades!E885="","",Dades!E885)</f>
        <v/>
      </c>
      <c r="F216" s="475">
        <f>IF(E216="",0,(DSUM('1_Instal·lacions fixes'!$E$14:$R$36,"emissions",'7.1_Resultats Illes Balears'!E$59:E216)+DSUM('1_Instal·lacions fixes'!$E$43:$L$58,"emissions",'7.1_Resultats Illes Balears'!E$59:E216))/1000-SUM(F$60:F215))</f>
        <v>0</v>
      </c>
      <c r="G216" s="475">
        <f>IF(E216="",0,(DSUM('2_Vehicles i maquinària'!$E$22:$S$44,"emissions",'7.1_Resultats Illes Balears'!E$59:E216)+DSUM('2_Vehicles i maquinària'!$E$50:$K$70,"emissions",'7.1_Resultats Illes Balears'!E$59:E216)+DSUM('2_Vehicles i maquinària'!$E$82:$S$92,"emissions",'7.1_Resultats Illes Balears'!E$59:E216)+DSUM('2_Vehicles i maquinària'!$E$99:$S$109,"emissions",'7.1_Resultats Illes Balears'!E$59:E216))/1000-SUM(G$60:G215))</f>
        <v>0</v>
      </c>
      <c r="H216" s="475">
        <f>IF(E216="",0,(DSUM('3_Emissions fugitives'!$E$14:$O$36,"emissions",'7.1_Resultats Illes Balears'!E$59:E216)+DSUM('3_Emissions fugitives'!$E$48:$N$58,"emissions",'7.1_Resultats Illes Balears'!E$59:E216))/1000-SUM(H$60:H215))</f>
        <v>0</v>
      </c>
      <c r="I216" s="636">
        <f>IF(E216="",0,DSUM('4_Emissions de procés'!$E$12:$M$27,"emissions",'7.1_Resultats Illes Balears'!E$59:E216)/1000-SUM(I$60:I215))</f>
        <v>0</v>
      </c>
      <c r="J216" s="636"/>
      <c r="K216" s="635">
        <f t="shared" si="6"/>
        <v>0</v>
      </c>
      <c r="L216" s="635"/>
      <c r="M216" s="635"/>
      <c r="N216" s="475">
        <f>IF(E216="",0,DSUM('5.1_Abast 2 Illes Balears'!$E$17:$J$39,"emissions",'7.1_Resultats Illes Balears'!E$59:E216)/1000-SUM(N$60:N215))</f>
        <v>0</v>
      </c>
      <c r="O216" s="475">
        <f>IF(E216="",0,DSUM('5.1_Abast 2 Illes Balears'!$E$47:$K$67,"emissions",'7.1_Resultats Illes Balears'!E$59:E216)/1000-SUM(O$60:O215))</f>
        <v>0</v>
      </c>
      <c r="P216" s="475">
        <f>IF(E216="",0,DSUM('5.1_Abast 2 Illes Balears'!$E$75:$J$95,"emissions",'7.1_Resultats Illes Balears'!E$59:E216)/1000-SUM(P$60:P215))</f>
        <v>0</v>
      </c>
      <c r="Q216" s="636">
        <f t="shared" si="7"/>
        <v>0</v>
      </c>
      <c r="R216" s="635"/>
      <c r="S216" s="635">
        <f t="shared" si="8"/>
        <v>0</v>
      </c>
      <c r="T216" s="635"/>
      <c r="U216" s="635"/>
    </row>
    <row r="217" spans="1:21" x14ac:dyDescent="0.3">
      <c r="A217" s="169"/>
      <c r="E217" s="168" t="str">
        <f>IF(Dades!E886="","",Dades!E886)</f>
        <v/>
      </c>
      <c r="F217" s="475">
        <f>IF(E217="",0,(DSUM('1_Instal·lacions fixes'!$E$14:$R$36,"emissions",'7.1_Resultats Illes Balears'!E$59:E217)+DSUM('1_Instal·lacions fixes'!$E$43:$L$58,"emissions",'7.1_Resultats Illes Balears'!E$59:E217))/1000-SUM(F$60:F216))</f>
        <v>0</v>
      </c>
      <c r="G217" s="475">
        <f>IF(E217="",0,(DSUM('2_Vehicles i maquinària'!$E$22:$S$44,"emissions",'7.1_Resultats Illes Balears'!E$59:E217)+DSUM('2_Vehicles i maquinària'!$E$50:$K$70,"emissions",'7.1_Resultats Illes Balears'!E$59:E217)+DSUM('2_Vehicles i maquinària'!$E$82:$S$92,"emissions",'7.1_Resultats Illes Balears'!E$59:E217)+DSUM('2_Vehicles i maquinària'!$E$99:$S$109,"emissions",'7.1_Resultats Illes Balears'!E$59:E217))/1000-SUM(G$60:G216))</f>
        <v>0</v>
      </c>
      <c r="H217" s="475">
        <f>IF(E217="",0,(DSUM('3_Emissions fugitives'!$E$14:$O$36,"emissions",'7.1_Resultats Illes Balears'!E$59:E217)+DSUM('3_Emissions fugitives'!$E$48:$N$58,"emissions",'7.1_Resultats Illes Balears'!E$59:E217))/1000-SUM(H$60:H216))</f>
        <v>0</v>
      </c>
      <c r="I217" s="636">
        <f>IF(E217="",0,DSUM('4_Emissions de procés'!$E$12:$M$27,"emissions",'7.1_Resultats Illes Balears'!E$59:E217)/1000-SUM(I$60:I216))</f>
        <v>0</v>
      </c>
      <c r="J217" s="636"/>
      <c r="K217" s="635">
        <f t="shared" si="6"/>
        <v>0</v>
      </c>
      <c r="L217" s="635"/>
      <c r="M217" s="635"/>
      <c r="N217" s="475">
        <f>IF(E217="",0,DSUM('5.1_Abast 2 Illes Balears'!$E$17:$J$39,"emissions",'7.1_Resultats Illes Balears'!E$59:E217)/1000-SUM(N$60:N216))</f>
        <v>0</v>
      </c>
      <c r="O217" s="475">
        <f>IF(E217="",0,DSUM('5.1_Abast 2 Illes Balears'!$E$47:$K$67,"emissions",'7.1_Resultats Illes Balears'!E$59:E217)/1000-SUM(O$60:O216))</f>
        <v>0</v>
      </c>
      <c r="P217" s="475">
        <f>IF(E217="",0,DSUM('5.1_Abast 2 Illes Balears'!$E$75:$J$95,"emissions",'7.1_Resultats Illes Balears'!E$59:E217)/1000-SUM(P$60:P216))</f>
        <v>0</v>
      </c>
      <c r="Q217" s="636">
        <f t="shared" si="7"/>
        <v>0</v>
      </c>
      <c r="R217" s="635"/>
      <c r="S217" s="635">
        <f t="shared" si="8"/>
        <v>0</v>
      </c>
      <c r="T217" s="635"/>
      <c r="U217" s="635"/>
    </row>
    <row r="218" spans="1:21" x14ac:dyDescent="0.3">
      <c r="A218" s="169"/>
      <c r="E218" s="168" t="str">
        <f>IF(Dades!E887="","",Dades!E887)</f>
        <v/>
      </c>
      <c r="F218" s="475">
        <f>IF(E218="",0,(DSUM('1_Instal·lacions fixes'!$E$14:$R$36,"emissions",'7.1_Resultats Illes Balears'!E$59:E218)+DSUM('1_Instal·lacions fixes'!$E$43:$L$58,"emissions",'7.1_Resultats Illes Balears'!E$59:E218))/1000-SUM(F$60:F217))</f>
        <v>0</v>
      </c>
      <c r="G218" s="475">
        <f>IF(E218="",0,(DSUM('2_Vehicles i maquinària'!$E$22:$S$44,"emissions",'7.1_Resultats Illes Balears'!E$59:E218)+DSUM('2_Vehicles i maquinària'!$E$50:$K$70,"emissions",'7.1_Resultats Illes Balears'!E$59:E218)+DSUM('2_Vehicles i maquinària'!$E$82:$S$92,"emissions",'7.1_Resultats Illes Balears'!E$59:E218)+DSUM('2_Vehicles i maquinària'!$E$99:$S$109,"emissions",'7.1_Resultats Illes Balears'!E$59:E218))/1000-SUM(G$60:G217))</f>
        <v>0</v>
      </c>
      <c r="H218" s="475">
        <f>IF(E218="",0,(DSUM('3_Emissions fugitives'!$E$14:$O$36,"emissions",'7.1_Resultats Illes Balears'!E$59:E218)+DSUM('3_Emissions fugitives'!$E$48:$N$58,"emissions",'7.1_Resultats Illes Balears'!E$59:E218))/1000-SUM(H$60:H217))</f>
        <v>0</v>
      </c>
      <c r="I218" s="636">
        <f>IF(E218="",0,DSUM('4_Emissions de procés'!$E$12:$M$27,"emissions",'7.1_Resultats Illes Balears'!E$59:E218)/1000-SUM(I$60:I217))</f>
        <v>0</v>
      </c>
      <c r="J218" s="636"/>
      <c r="K218" s="635">
        <f t="shared" si="6"/>
        <v>0</v>
      </c>
      <c r="L218" s="635"/>
      <c r="M218" s="635"/>
      <c r="N218" s="475">
        <f>IF(E218="",0,DSUM('5.1_Abast 2 Illes Balears'!$E$17:$J$39,"emissions",'7.1_Resultats Illes Balears'!E$59:E218)/1000-SUM(N$60:N217))</f>
        <v>0</v>
      </c>
      <c r="O218" s="475">
        <f>IF(E218="",0,DSUM('5.1_Abast 2 Illes Balears'!$E$47:$K$67,"emissions",'7.1_Resultats Illes Balears'!E$59:E218)/1000-SUM(O$60:O217))</f>
        <v>0</v>
      </c>
      <c r="P218" s="475">
        <f>IF(E218="",0,DSUM('5.1_Abast 2 Illes Balears'!$E$75:$J$95,"emissions",'7.1_Resultats Illes Balears'!E$59:E218)/1000-SUM(P$60:P217))</f>
        <v>0</v>
      </c>
      <c r="Q218" s="636">
        <f t="shared" si="7"/>
        <v>0</v>
      </c>
      <c r="R218" s="635"/>
      <c r="S218" s="635">
        <f t="shared" si="8"/>
        <v>0</v>
      </c>
      <c r="T218" s="635"/>
      <c r="U218" s="635"/>
    </row>
    <row r="219" spans="1:21" x14ac:dyDescent="0.3">
      <c r="A219" s="169"/>
      <c r="E219" s="168" t="str">
        <f>IF(Dades!E888="","",Dades!E888)</f>
        <v/>
      </c>
      <c r="F219" s="475">
        <f>IF(E219="",0,(DSUM('1_Instal·lacions fixes'!$E$14:$R$36,"emissions",'7.1_Resultats Illes Balears'!E$59:E219)+DSUM('1_Instal·lacions fixes'!$E$43:$L$58,"emissions",'7.1_Resultats Illes Balears'!E$59:E219))/1000-SUM(F$60:F218))</f>
        <v>0</v>
      </c>
      <c r="G219" s="475">
        <f>IF(E219="",0,(DSUM('2_Vehicles i maquinària'!$E$22:$S$44,"emissions",'7.1_Resultats Illes Balears'!E$59:E219)+DSUM('2_Vehicles i maquinària'!$E$50:$K$70,"emissions",'7.1_Resultats Illes Balears'!E$59:E219)+DSUM('2_Vehicles i maquinària'!$E$82:$S$92,"emissions",'7.1_Resultats Illes Balears'!E$59:E219)+DSUM('2_Vehicles i maquinària'!$E$99:$S$109,"emissions",'7.1_Resultats Illes Balears'!E$59:E219))/1000-SUM(G$60:G218))</f>
        <v>0</v>
      </c>
      <c r="H219" s="475">
        <f>IF(E219="",0,(DSUM('3_Emissions fugitives'!$E$14:$O$36,"emissions",'7.1_Resultats Illes Balears'!E$59:E219)+DSUM('3_Emissions fugitives'!$E$48:$N$58,"emissions",'7.1_Resultats Illes Balears'!E$59:E219))/1000-SUM(H$60:H218))</f>
        <v>0</v>
      </c>
      <c r="I219" s="636">
        <f>IF(E219="",0,DSUM('4_Emissions de procés'!$E$12:$M$27,"emissions",'7.1_Resultats Illes Balears'!E$59:E219)/1000-SUM(I$60:I218))</f>
        <v>0</v>
      </c>
      <c r="J219" s="636"/>
      <c r="K219" s="635">
        <f t="shared" si="6"/>
        <v>0</v>
      </c>
      <c r="L219" s="635"/>
      <c r="M219" s="635"/>
      <c r="N219" s="475">
        <f>IF(E219="",0,DSUM('5.1_Abast 2 Illes Balears'!$E$17:$J$39,"emissions",'7.1_Resultats Illes Balears'!E$59:E219)/1000-SUM(N$60:N218))</f>
        <v>0</v>
      </c>
      <c r="O219" s="475">
        <f>IF(E219="",0,DSUM('5.1_Abast 2 Illes Balears'!$E$47:$K$67,"emissions",'7.1_Resultats Illes Balears'!E$59:E219)/1000-SUM(O$60:O218))</f>
        <v>0</v>
      </c>
      <c r="P219" s="475">
        <f>IF(E219="",0,DSUM('5.1_Abast 2 Illes Balears'!$E$75:$J$95,"emissions",'7.1_Resultats Illes Balears'!E$59:E219)/1000-SUM(P$60:P218))</f>
        <v>0</v>
      </c>
      <c r="Q219" s="636">
        <f t="shared" si="7"/>
        <v>0</v>
      </c>
      <c r="R219" s="635"/>
      <c r="S219" s="635">
        <f t="shared" si="8"/>
        <v>0</v>
      </c>
      <c r="T219" s="635"/>
      <c r="U219" s="635"/>
    </row>
    <row r="220" spans="1:21" x14ac:dyDescent="0.3">
      <c r="A220" s="169"/>
      <c r="E220" s="168" t="str">
        <f>IF(Dades!E889="","",Dades!E889)</f>
        <v/>
      </c>
      <c r="F220" s="475">
        <f>IF(E220="",0,(DSUM('1_Instal·lacions fixes'!$E$14:$R$36,"emissions",'7.1_Resultats Illes Balears'!E$59:E220)+DSUM('1_Instal·lacions fixes'!$E$43:$L$58,"emissions",'7.1_Resultats Illes Balears'!E$59:E220))/1000-SUM(F$60:F219))</f>
        <v>0</v>
      </c>
      <c r="G220" s="475">
        <f>IF(E220="",0,(DSUM('2_Vehicles i maquinària'!$E$22:$S$44,"emissions",'7.1_Resultats Illes Balears'!E$59:E220)+DSUM('2_Vehicles i maquinària'!$E$50:$K$70,"emissions",'7.1_Resultats Illes Balears'!E$59:E220)+DSUM('2_Vehicles i maquinària'!$E$82:$S$92,"emissions",'7.1_Resultats Illes Balears'!E$59:E220)+DSUM('2_Vehicles i maquinària'!$E$99:$S$109,"emissions",'7.1_Resultats Illes Balears'!E$59:E220))/1000-SUM(G$60:G219))</f>
        <v>0</v>
      </c>
      <c r="H220" s="475">
        <f>IF(E220="",0,(DSUM('3_Emissions fugitives'!$E$14:$O$36,"emissions",'7.1_Resultats Illes Balears'!E$59:E220)+DSUM('3_Emissions fugitives'!$E$48:$N$58,"emissions",'7.1_Resultats Illes Balears'!E$59:E220))/1000-SUM(H$60:H219))</f>
        <v>0</v>
      </c>
      <c r="I220" s="636">
        <f>IF(E220="",0,DSUM('4_Emissions de procés'!$E$12:$M$27,"emissions",'7.1_Resultats Illes Balears'!E$59:E220)/1000-SUM(I$60:I219))</f>
        <v>0</v>
      </c>
      <c r="J220" s="636"/>
      <c r="K220" s="635">
        <f t="shared" si="6"/>
        <v>0</v>
      </c>
      <c r="L220" s="635"/>
      <c r="M220" s="635"/>
      <c r="N220" s="475">
        <f>IF(E220="",0,DSUM('5.1_Abast 2 Illes Balears'!$E$17:$J$39,"emissions",'7.1_Resultats Illes Balears'!E$59:E220)/1000-SUM(N$60:N219))</f>
        <v>0</v>
      </c>
      <c r="O220" s="475">
        <f>IF(E220="",0,DSUM('5.1_Abast 2 Illes Balears'!$E$47:$K$67,"emissions",'7.1_Resultats Illes Balears'!E$59:E220)/1000-SUM(O$60:O219))</f>
        <v>0</v>
      </c>
      <c r="P220" s="475">
        <f>IF(E220="",0,DSUM('5.1_Abast 2 Illes Balears'!$E$75:$J$95,"emissions",'7.1_Resultats Illes Balears'!E$59:E220)/1000-SUM(P$60:P219))</f>
        <v>0</v>
      </c>
      <c r="Q220" s="636">
        <f t="shared" si="7"/>
        <v>0</v>
      </c>
      <c r="R220" s="635"/>
      <c r="S220" s="635">
        <f t="shared" si="8"/>
        <v>0</v>
      </c>
      <c r="T220" s="635"/>
      <c r="U220" s="635"/>
    </row>
    <row r="221" spans="1:21" x14ac:dyDescent="0.3">
      <c r="A221" s="169"/>
      <c r="E221" s="168" t="str">
        <f>IF(Dades!E890="","",Dades!E890)</f>
        <v/>
      </c>
      <c r="F221" s="475">
        <f>IF(E221="",0,(DSUM('1_Instal·lacions fixes'!$E$14:$R$36,"emissions",'7.1_Resultats Illes Balears'!E$59:E221)+DSUM('1_Instal·lacions fixes'!$E$43:$L$58,"emissions",'7.1_Resultats Illes Balears'!E$59:E221))/1000-SUM(F$60:F220))</f>
        <v>0</v>
      </c>
      <c r="G221" s="475">
        <f>IF(E221="",0,(DSUM('2_Vehicles i maquinària'!$E$22:$S$44,"emissions",'7.1_Resultats Illes Balears'!E$59:E221)+DSUM('2_Vehicles i maquinària'!$E$50:$K$70,"emissions",'7.1_Resultats Illes Balears'!E$59:E221)+DSUM('2_Vehicles i maquinària'!$E$82:$S$92,"emissions",'7.1_Resultats Illes Balears'!E$59:E221)+DSUM('2_Vehicles i maquinària'!$E$99:$S$109,"emissions",'7.1_Resultats Illes Balears'!E$59:E221))/1000-SUM(G$60:G220))</f>
        <v>0</v>
      </c>
      <c r="H221" s="475">
        <f>IF(E221="",0,(DSUM('3_Emissions fugitives'!$E$14:$O$36,"emissions",'7.1_Resultats Illes Balears'!E$59:E221)+DSUM('3_Emissions fugitives'!$E$48:$N$58,"emissions",'7.1_Resultats Illes Balears'!E$59:E221))/1000-SUM(H$60:H220))</f>
        <v>0</v>
      </c>
      <c r="I221" s="636">
        <f>IF(E221="",0,DSUM('4_Emissions de procés'!$E$12:$M$27,"emissions",'7.1_Resultats Illes Balears'!E$59:E221)/1000-SUM(I$60:I220))</f>
        <v>0</v>
      </c>
      <c r="J221" s="636"/>
      <c r="K221" s="635">
        <f t="shared" si="6"/>
        <v>0</v>
      </c>
      <c r="L221" s="635"/>
      <c r="M221" s="635"/>
      <c r="N221" s="475">
        <f>IF(E221="",0,DSUM('5.1_Abast 2 Illes Balears'!$E$17:$J$39,"emissions",'7.1_Resultats Illes Balears'!E$59:E221)/1000-SUM(N$60:N220))</f>
        <v>0</v>
      </c>
      <c r="O221" s="475">
        <f>IF(E221="",0,DSUM('5.1_Abast 2 Illes Balears'!$E$47:$K$67,"emissions",'7.1_Resultats Illes Balears'!E$59:E221)/1000-SUM(O$60:O220))</f>
        <v>0</v>
      </c>
      <c r="P221" s="475">
        <f>IF(E221="",0,DSUM('5.1_Abast 2 Illes Balears'!$E$75:$J$95,"emissions",'7.1_Resultats Illes Balears'!E$59:E221)/1000-SUM(P$60:P220))</f>
        <v>0</v>
      </c>
      <c r="Q221" s="636">
        <f t="shared" si="7"/>
        <v>0</v>
      </c>
      <c r="R221" s="635"/>
      <c r="S221" s="635">
        <f t="shared" si="8"/>
        <v>0</v>
      </c>
      <c r="T221" s="635"/>
      <c r="U221" s="635"/>
    </row>
    <row r="222" spans="1:21" x14ac:dyDescent="0.3">
      <c r="A222" s="169"/>
      <c r="E222" s="168" t="str">
        <f>IF(Dades!E891="","",Dades!E891)</f>
        <v/>
      </c>
      <c r="F222" s="475">
        <f>IF(E222="",0,(DSUM('1_Instal·lacions fixes'!$E$14:$R$36,"emissions",'7.1_Resultats Illes Balears'!E$59:E222)+DSUM('1_Instal·lacions fixes'!$E$43:$L$58,"emissions",'7.1_Resultats Illes Balears'!E$59:E222))/1000-SUM(F$60:F221))</f>
        <v>0</v>
      </c>
      <c r="G222" s="475">
        <f>IF(E222="",0,(DSUM('2_Vehicles i maquinària'!$E$22:$S$44,"emissions",'7.1_Resultats Illes Balears'!E$59:E222)+DSUM('2_Vehicles i maquinària'!$E$50:$K$70,"emissions",'7.1_Resultats Illes Balears'!E$59:E222)+DSUM('2_Vehicles i maquinària'!$E$82:$S$92,"emissions",'7.1_Resultats Illes Balears'!E$59:E222)+DSUM('2_Vehicles i maquinària'!$E$99:$S$109,"emissions",'7.1_Resultats Illes Balears'!E$59:E222))/1000-SUM(G$60:G221))</f>
        <v>0</v>
      </c>
      <c r="H222" s="475">
        <f>IF(E222="",0,(DSUM('3_Emissions fugitives'!$E$14:$O$36,"emissions",'7.1_Resultats Illes Balears'!E$59:E222)+DSUM('3_Emissions fugitives'!$E$48:$N$58,"emissions",'7.1_Resultats Illes Balears'!E$59:E222))/1000-SUM(H$60:H221))</f>
        <v>0</v>
      </c>
      <c r="I222" s="636">
        <f>IF(E222="",0,DSUM('4_Emissions de procés'!$E$12:$M$27,"emissions",'7.1_Resultats Illes Balears'!E$59:E222)/1000-SUM(I$60:I221))</f>
        <v>0</v>
      </c>
      <c r="J222" s="636"/>
      <c r="K222" s="635">
        <f t="shared" si="6"/>
        <v>0</v>
      </c>
      <c r="L222" s="635"/>
      <c r="M222" s="635"/>
      <c r="N222" s="475">
        <f>IF(E222="",0,DSUM('5.1_Abast 2 Illes Balears'!$E$17:$J$39,"emissions",'7.1_Resultats Illes Balears'!E$59:E222)/1000-SUM(N$60:N221))</f>
        <v>0</v>
      </c>
      <c r="O222" s="475">
        <f>IF(E222="",0,DSUM('5.1_Abast 2 Illes Balears'!$E$47:$K$67,"emissions",'7.1_Resultats Illes Balears'!E$59:E222)/1000-SUM(O$60:O221))</f>
        <v>0</v>
      </c>
      <c r="P222" s="475">
        <f>IF(E222="",0,DSUM('5.1_Abast 2 Illes Balears'!$E$75:$J$95,"emissions",'7.1_Resultats Illes Balears'!E$59:E222)/1000-SUM(P$60:P221))</f>
        <v>0</v>
      </c>
      <c r="Q222" s="636">
        <f t="shared" si="7"/>
        <v>0</v>
      </c>
      <c r="R222" s="635"/>
      <c r="S222" s="635">
        <f t="shared" si="8"/>
        <v>0</v>
      </c>
      <c r="T222" s="635"/>
      <c r="U222" s="635"/>
    </row>
    <row r="223" spans="1:21" x14ac:dyDescent="0.3">
      <c r="A223" s="169"/>
      <c r="E223" s="168" t="str">
        <f>IF(Dades!E892="","",Dades!E892)</f>
        <v/>
      </c>
      <c r="F223" s="475">
        <f>IF(E223="",0,(DSUM('1_Instal·lacions fixes'!$E$14:$R$36,"emissions",'7.1_Resultats Illes Balears'!E$59:E223)+DSUM('1_Instal·lacions fixes'!$E$43:$L$58,"emissions",'7.1_Resultats Illes Balears'!E$59:E223))/1000-SUM(F$60:F222))</f>
        <v>0</v>
      </c>
      <c r="G223" s="475">
        <f>IF(E223="",0,(DSUM('2_Vehicles i maquinària'!$E$22:$S$44,"emissions",'7.1_Resultats Illes Balears'!E$59:E223)+DSUM('2_Vehicles i maquinària'!$E$50:$K$70,"emissions",'7.1_Resultats Illes Balears'!E$59:E223)+DSUM('2_Vehicles i maquinària'!$E$82:$S$92,"emissions",'7.1_Resultats Illes Balears'!E$59:E223)+DSUM('2_Vehicles i maquinària'!$E$99:$S$109,"emissions",'7.1_Resultats Illes Balears'!E$59:E223))/1000-SUM(G$60:G222))</f>
        <v>0</v>
      </c>
      <c r="H223" s="475">
        <f>IF(E223="",0,(DSUM('3_Emissions fugitives'!$E$14:$O$36,"emissions",'7.1_Resultats Illes Balears'!E$59:E223)+DSUM('3_Emissions fugitives'!$E$48:$N$58,"emissions",'7.1_Resultats Illes Balears'!E$59:E223))/1000-SUM(H$60:H222))</f>
        <v>0</v>
      </c>
      <c r="I223" s="636">
        <f>IF(E223="",0,DSUM('4_Emissions de procés'!$E$12:$M$27,"emissions",'7.1_Resultats Illes Balears'!E$59:E223)/1000-SUM(I$60:I222))</f>
        <v>0</v>
      </c>
      <c r="J223" s="636"/>
      <c r="K223" s="635">
        <f t="shared" si="6"/>
        <v>0</v>
      </c>
      <c r="L223" s="635"/>
      <c r="M223" s="635"/>
      <c r="N223" s="475">
        <f>IF(E223="",0,DSUM('5.1_Abast 2 Illes Balears'!$E$17:$J$39,"emissions",'7.1_Resultats Illes Balears'!E$59:E223)/1000-SUM(N$60:N222))</f>
        <v>0</v>
      </c>
      <c r="O223" s="475">
        <f>IF(E223="",0,DSUM('5.1_Abast 2 Illes Balears'!$E$47:$K$67,"emissions",'7.1_Resultats Illes Balears'!E$59:E223)/1000-SUM(O$60:O222))</f>
        <v>0</v>
      </c>
      <c r="P223" s="475">
        <f>IF(E223="",0,DSUM('5.1_Abast 2 Illes Balears'!$E$75:$J$95,"emissions",'7.1_Resultats Illes Balears'!E$59:E223)/1000-SUM(P$60:P222))</f>
        <v>0</v>
      </c>
      <c r="Q223" s="636">
        <f t="shared" si="7"/>
        <v>0</v>
      </c>
      <c r="R223" s="635"/>
      <c r="S223" s="635">
        <f t="shared" si="8"/>
        <v>0</v>
      </c>
      <c r="T223" s="635"/>
      <c r="U223" s="635"/>
    </row>
    <row r="224" spans="1:21" x14ac:dyDescent="0.3">
      <c r="A224" s="169"/>
      <c r="E224" s="168" t="str">
        <f>IF(Dades!E893="","",Dades!E893)</f>
        <v/>
      </c>
      <c r="F224" s="475">
        <f>IF(E224="",0,(DSUM('1_Instal·lacions fixes'!$E$14:$R$36,"emissions",'7.1_Resultats Illes Balears'!E$59:E224)+DSUM('1_Instal·lacions fixes'!$E$43:$L$58,"emissions",'7.1_Resultats Illes Balears'!E$59:E224))/1000-SUM(F$60:F223))</f>
        <v>0</v>
      </c>
      <c r="G224" s="475">
        <f>IF(E224="",0,(DSUM('2_Vehicles i maquinària'!$E$22:$S$44,"emissions",'7.1_Resultats Illes Balears'!E$59:E224)+DSUM('2_Vehicles i maquinària'!$E$50:$K$70,"emissions",'7.1_Resultats Illes Balears'!E$59:E224)+DSUM('2_Vehicles i maquinària'!$E$82:$S$92,"emissions",'7.1_Resultats Illes Balears'!E$59:E224)+DSUM('2_Vehicles i maquinària'!$E$99:$S$109,"emissions",'7.1_Resultats Illes Balears'!E$59:E224))/1000-SUM(G$60:G223))</f>
        <v>0</v>
      </c>
      <c r="H224" s="475">
        <f>IF(E224="",0,(DSUM('3_Emissions fugitives'!$E$14:$O$36,"emissions",'7.1_Resultats Illes Balears'!E$59:E224)+DSUM('3_Emissions fugitives'!$E$48:$N$58,"emissions",'7.1_Resultats Illes Balears'!E$59:E224))/1000-SUM(H$60:H223))</f>
        <v>0</v>
      </c>
      <c r="I224" s="636">
        <f>IF(E224="",0,DSUM('4_Emissions de procés'!$E$12:$M$27,"emissions",'7.1_Resultats Illes Balears'!E$59:E224)/1000-SUM(I$60:I223))</f>
        <v>0</v>
      </c>
      <c r="J224" s="636"/>
      <c r="K224" s="635">
        <f t="shared" si="6"/>
        <v>0</v>
      </c>
      <c r="L224" s="635"/>
      <c r="M224" s="635"/>
      <c r="N224" s="475">
        <f>IF(E224="",0,DSUM('5.1_Abast 2 Illes Balears'!$E$17:$J$39,"emissions",'7.1_Resultats Illes Balears'!E$59:E224)/1000-SUM(N$60:N223))</f>
        <v>0</v>
      </c>
      <c r="O224" s="475">
        <f>IF(E224="",0,DSUM('5.1_Abast 2 Illes Balears'!$E$47:$K$67,"emissions",'7.1_Resultats Illes Balears'!E$59:E224)/1000-SUM(O$60:O223))</f>
        <v>0</v>
      </c>
      <c r="P224" s="475">
        <f>IF(E224="",0,DSUM('5.1_Abast 2 Illes Balears'!$E$75:$J$95,"emissions",'7.1_Resultats Illes Balears'!E$59:E224)/1000-SUM(P$60:P223))</f>
        <v>0</v>
      </c>
      <c r="Q224" s="636">
        <f t="shared" si="7"/>
        <v>0</v>
      </c>
      <c r="R224" s="635"/>
      <c r="S224" s="635">
        <f t="shared" si="8"/>
        <v>0</v>
      </c>
      <c r="T224" s="635"/>
      <c r="U224" s="635"/>
    </row>
    <row r="225" spans="1:21" x14ac:dyDescent="0.3">
      <c r="A225" s="169"/>
      <c r="E225" s="168" t="str">
        <f>IF(Dades!E894="","",Dades!E894)</f>
        <v/>
      </c>
      <c r="F225" s="475">
        <f>IF(E225="",0,(DSUM('1_Instal·lacions fixes'!$E$14:$R$36,"emissions",'7.1_Resultats Illes Balears'!E$59:E225)+DSUM('1_Instal·lacions fixes'!$E$43:$L$58,"emissions",'7.1_Resultats Illes Balears'!E$59:E225))/1000-SUM(F$60:F224))</f>
        <v>0</v>
      </c>
      <c r="G225" s="475">
        <f>IF(E225="",0,(DSUM('2_Vehicles i maquinària'!$E$22:$S$44,"emissions",'7.1_Resultats Illes Balears'!E$59:E225)+DSUM('2_Vehicles i maquinària'!$E$50:$K$70,"emissions",'7.1_Resultats Illes Balears'!E$59:E225)+DSUM('2_Vehicles i maquinària'!$E$82:$S$92,"emissions",'7.1_Resultats Illes Balears'!E$59:E225)+DSUM('2_Vehicles i maquinària'!$E$99:$S$109,"emissions",'7.1_Resultats Illes Balears'!E$59:E225))/1000-SUM(G$60:G224))</f>
        <v>0</v>
      </c>
      <c r="H225" s="475">
        <f>IF(E225="",0,(DSUM('3_Emissions fugitives'!$E$14:$O$36,"emissions",'7.1_Resultats Illes Balears'!E$59:E225)+DSUM('3_Emissions fugitives'!$E$48:$N$58,"emissions",'7.1_Resultats Illes Balears'!E$59:E225))/1000-SUM(H$60:H224))</f>
        <v>0</v>
      </c>
      <c r="I225" s="636">
        <f>IF(E225="",0,DSUM('4_Emissions de procés'!$E$12:$M$27,"emissions",'7.1_Resultats Illes Balears'!E$59:E225)/1000-SUM(I$60:I224))</f>
        <v>0</v>
      </c>
      <c r="J225" s="636"/>
      <c r="K225" s="635">
        <f t="shared" si="6"/>
        <v>0</v>
      </c>
      <c r="L225" s="635"/>
      <c r="M225" s="635"/>
      <c r="N225" s="475">
        <f>IF(E225="",0,DSUM('5.1_Abast 2 Illes Balears'!$E$17:$J$39,"emissions",'7.1_Resultats Illes Balears'!E$59:E225)/1000-SUM(N$60:N224))</f>
        <v>0</v>
      </c>
      <c r="O225" s="475">
        <f>IF(E225="",0,DSUM('5.1_Abast 2 Illes Balears'!$E$47:$K$67,"emissions",'7.1_Resultats Illes Balears'!E$59:E225)/1000-SUM(O$60:O224))</f>
        <v>0</v>
      </c>
      <c r="P225" s="475">
        <f>IF(E225="",0,DSUM('5.1_Abast 2 Illes Balears'!$E$75:$J$95,"emissions",'7.1_Resultats Illes Balears'!E$59:E225)/1000-SUM(P$60:P224))</f>
        <v>0</v>
      </c>
      <c r="Q225" s="636">
        <f t="shared" si="7"/>
        <v>0</v>
      </c>
      <c r="R225" s="635"/>
      <c r="S225" s="635">
        <f t="shared" si="8"/>
        <v>0</v>
      </c>
      <c r="T225" s="635"/>
      <c r="U225" s="635"/>
    </row>
    <row r="226" spans="1:21" x14ac:dyDescent="0.3">
      <c r="A226" s="169"/>
      <c r="E226" s="168" t="str">
        <f>IF(Dades!E895="","",Dades!E895)</f>
        <v/>
      </c>
      <c r="F226" s="475">
        <f>IF(E226="",0,(DSUM('1_Instal·lacions fixes'!$E$14:$R$36,"emissions",'7.1_Resultats Illes Balears'!E$59:E226)+DSUM('1_Instal·lacions fixes'!$E$43:$L$58,"emissions",'7.1_Resultats Illes Balears'!E$59:E226))/1000-SUM(F$60:F225))</f>
        <v>0</v>
      </c>
      <c r="G226" s="475">
        <f>IF(E226="",0,(DSUM('2_Vehicles i maquinària'!$E$22:$S$44,"emissions",'7.1_Resultats Illes Balears'!E$59:E226)+DSUM('2_Vehicles i maquinària'!$E$50:$K$70,"emissions",'7.1_Resultats Illes Balears'!E$59:E226)+DSUM('2_Vehicles i maquinària'!$E$82:$S$92,"emissions",'7.1_Resultats Illes Balears'!E$59:E226)+DSUM('2_Vehicles i maquinària'!$E$99:$S$109,"emissions",'7.1_Resultats Illes Balears'!E$59:E226))/1000-SUM(G$60:G225))</f>
        <v>0</v>
      </c>
      <c r="H226" s="475">
        <f>IF(E226="",0,(DSUM('3_Emissions fugitives'!$E$14:$O$36,"emissions",'7.1_Resultats Illes Balears'!E$59:E226)+DSUM('3_Emissions fugitives'!$E$48:$N$58,"emissions",'7.1_Resultats Illes Balears'!E$59:E226))/1000-SUM(H$60:H225))</f>
        <v>0</v>
      </c>
      <c r="I226" s="636">
        <f>IF(E226="",0,DSUM('4_Emissions de procés'!$E$12:$M$27,"emissions",'7.1_Resultats Illes Balears'!E$59:E226)/1000-SUM(I$60:I225))</f>
        <v>0</v>
      </c>
      <c r="J226" s="636"/>
      <c r="K226" s="635">
        <f t="shared" si="6"/>
        <v>0</v>
      </c>
      <c r="L226" s="635"/>
      <c r="M226" s="635"/>
      <c r="N226" s="475">
        <f>IF(E226="",0,DSUM('5.1_Abast 2 Illes Balears'!$E$17:$J$39,"emissions",'7.1_Resultats Illes Balears'!E$59:E226)/1000-SUM(N$60:N225))</f>
        <v>0</v>
      </c>
      <c r="O226" s="475">
        <f>IF(E226="",0,DSUM('5.1_Abast 2 Illes Balears'!$E$47:$K$67,"emissions",'7.1_Resultats Illes Balears'!E$59:E226)/1000-SUM(O$60:O225))</f>
        <v>0</v>
      </c>
      <c r="P226" s="475">
        <f>IF(E226="",0,DSUM('5.1_Abast 2 Illes Balears'!$E$75:$J$95,"emissions",'7.1_Resultats Illes Balears'!E$59:E226)/1000-SUM(P$60:P225))</f>
        <v>0</v>
      </c>
      <c r="Q226" s="636">
        <f t="shared" si="7"/>
        <v>0</v>
      </c>
      <c r="R226" s="635"/>
      <c r="S226" s="635">
        <f t="shared" si="8"/>
        <v>0</v>
      </c>
      <c r="T226" s="635"/>
      <c r="U226" s="635"/>
    </row>
    <row r="227" spans="1:21" x14ac:dyDescent="0.3">
      <c r="A227" s="169"/>
      <c r="E227" s="168" t="str">
        <f>IF(Dades!E896="","",Dades!E896)</f>
        <v/>
      </c>
      <c r="F227" s="475">
        <f>IF(E227="",0,(DSUM('1_Instal·lacions fixes'!$E$14:$R$36,"emissions",'7.1_Resultats Illes Balears'!E$59:E227)+DSUM('1_Instal·lacions fixes'!$E$43:$L$58,"emissions",'7.1_Resultats Illes Balears'!E$59:E227))/1000-SUM(F$60:F226))</f>
        <v>0</v>
      </c>
      <c r="G227" s="475">
        <f>IF(E227="",0,(DSUM('2_Vehicles i maquinària'!$E$22:$S$44,"emissions",'7.1_Resultats Illes Balears'!E$59:E227)+DSUM('2_Vehicles i maquinària'!$E$50:$K$70,"emissions",'7.1_Resultats Illes Balears'!E$59:E227)+DSUM('2_Vehicles i maquinària'!$E$82:$S$92,"emissions",'7.1_Resultats Illes Balears'!E$59:E227)+DSUM('2_Vehicles i maquinària'!$E$99:$S$109,"emissions",'7.1_Resultats Illes Balears'!E$59:E227))/1000-SUM(G$60:G226))</f>
        <v>0</v>
      </c>
      <c r="H227" s="475">
        <f>IF(E227="",0,(DSUM('3_Emissions fugitives'!$E$14:$O$36,"emissions",'7.1_Resultats Illes Balears'!E$59:E227)+DSUM('3_Emissions fugitives'!$E$48:$N$58,"emissions",'7.1_Resultats Illes Balears'!E$59:E227))/1000-SUM(H$60:H226))</f>
        <v>0</v>
      </c>
      <c r="I227" s="636">
        <f>IF(E227="",0,DSUM('4_Emissions de procés'!$E$12:$M$27,"emissions",'7.1_Resultats Illes Balears'!E$59:E227)/1000-SUM(I$60:I226))</f>
        <v>0</v>
      </c>
      <c r="J227" s="636"/>
      <c r="K227" s="635">
        <f t="shared" si="6"/>
        <v>0</v>
      </c>
      <c r="L227" s="635"/>
      <c r="M227" s="635"/>
      <c r="N227" s="475">
        <f>IF(E227="",0,DSUM('5.1_Abast 2 Illes Balears'!$E$17:$J$39,"emissions",'7.1_Resultats Illes Balears'!E$59:E227)/1000-SUM(N$60:N226))</f>
        <v>0</v>
      </c>
      <c r="O227" s="475">
        <f>IF(E227="",0,DSUM('5.1_Abast 2 Illes Balears'!$E$47:$K$67,"emissions",'7.1_Resultats Illes Balears'!E$59:E227)/1000-SUM(O$60:O226))</f>
        <v>0</v>
      </c>
      <c r="P227" s="475">
        <f>IF(E227="",0,DSUM('5.1_Abast 2 Illes Balears'!$E$75:$J$95,"emissions",'7.1_Resultats Illes Balears'!E$59:E227)/1000-SUM(P$60:P226))</f>
        <v>0</v>
      </c>
      <c r="Q227" s="636">
        <f t="shared" si="7"/>
        <v>0</v>
      </c>
      <c r="R227" s="635"/>
      <c r="S227" s="635">
        <f t="shared" si="8"/>
        <v>0</v>
      </c>
      <c r="T227" s="635"/>
      <c r="U227" s="635"/>
    </row>
    <row r="228" spans="1:21" x14ac:dyDescent="0.3">
      <c r="A228" s="169"/>
      <c r="E228" s="168" t="str">
        <f>IF(Dades!E897="","",Dades!E897)</f>
        <v/>
      </c>
      <c r="F228" s="475">
        <f>IF(E228="",0,(DSUM('1_Instal·lacions fixes'!$E$14:$R$36,"emissions",'7.1_Resultats Illes Balears'!E$59:E228)+DSUM('1_Instal·lacions fixes'!$E$43:$L$58,"emissions",'7.1_Resultats Illes Balears'!E$59:E228))/1000-SUM(F$60:F227))</f>
        <v>0</v>
      </c>
      <c r="G228" s="475">
        <f>IF(E228="",0,(DSUM('2_Vehicles i maquinària'!$E$22:$S$44,"emissions",'7.1_Resultats Illes Balears'!E$59:E228)+DSUM('2_Vehicles i maquinària'!$E$50:$K$70,"emissions",'7.1_Resultats Illes Balears'!E$59:E228)+DSUM('2_Vehicles i maquinària'!$E$82:$S$92,"emissions",'7.1_Resultats Illes Balears'!E$59:E228)+DSUM('2_Vehicles i maquinària'!$E$99:$S$109,"emissions",'7.1_Resultats Illes Balears'!E$59:E228))/1000-SUM(G$60:G227))</f>
        <v>0</v>
      </c>
      <c r="H228" s="475">
        <f>IF(E228="",0,(DSUM('3_Emissions fugitives'!$E$14:$O$36,"emissions",'7.1_Resultats Illes Balears'!E$59:E228)+DSUM('3_Emissions fugitives'!$E$48:$N$58,"emissions",'7.1_Resultats Illes Balears'!E$59:E228))/1000-SUM(H$60:H227))</f>
        <v>0</v>
      </c>
      <c r="I228" s="636">
        <f>IF(E228="",0,DSUM('4_Emissions de procés'!$E$12:$M$27,"emissions",'7.1_Resultats Illes Balears'!E$59:E228)/1000-SUM(I$60:I227))</f>
        <v>0</v>
      </c>
      <c r="J228" s="636"/>
      <c r="K228" s="635">
        <f t="shared" si="6"/>
        <v>0</v>
      </c>
      <c r="L228" s="635"/>
      <c r="M228" s="635"/>
      <c r="N228" s="475">
        <f>IF(E228="",0,DSUM('5.1_Abast 2 Illes Balears'!$E$17:$J$39,"emissions",'7.1_Resultats Illes Balears'!E$59:E228)/1000-SUM(N$60:N227))</f>
        <v>0</v>
      </c>
      <c r="O228" s="475">
        <f>IF(E228="",0,DSUM('5.1_Abast 2 Illes Balears'!$E$47:$K$67,"emissions",'7.1_Resultats Illes Balears'!E$59:E228)/1000-SUM(O$60:O227))</f>
        <v>0</v>
      </c>
      <c r="P228" s="475">
        <f>IF(E228="",0,DSUM('5.1_Abast 2 Illes Balears'!$E$75:$J$95,"emissions",'7.1_Resultats Illes Balears'!E$59:E228)/1000-SUM(P$60:P227))</f>
        <v>0</v>
      </c>
      <c r="Q228" s="636">
        <f t="shared" si="7"/>
        <v>0</v>
      </c>
      <c r="R228" s="635"/>
      <c r="S228" s="635">
        <f t="shared" si="8"/>
        <v>0</v>
      </c>
      <c r="T228" s="635"/>
      <c r="U228" s="635"/>
    </row>
    <row r="229" spans="1:21" x14ac:dyDescent="0.3">
      <c r="A229" s="169"/>
      <c r="E229" s="168" t="str">
        <f>IF(Dades!E898="","",Dades!E898)</f>
        <v/>
      </c>
      <c r="F229" s="475">
        <f>IF(E229="",0,(DSUM('1_Instal·lacions fixes'!$E$14:$R$36,"emissions",'7.1_Resultats Illes Balears'!E$59:E229)+DSUM('1_Instal·lacions fixes'!$E$43:$L$58,"emissions",'7.1_Resultats Illes Balears'!E$59:E229))/1000-SUM(F$60:F228))</f>
        <v>0</v>
      </c>
      <c r="G229" s="475">
        <f>IF(E229="",0,(DSUM('2_Vehicles i maquinària'!$E$22:$S$44,"emissions",'7.1_Resultats Illes Balears'!E$59:E229)+DSUM('2_Vehicles i maquinària'!$E$50:$K$70,"emissions",'7.1_Resultats Illes Balears'!E$59:E229)+DSUM('2_Vehicles i maquinària'!$E$82:$S$92,"emissions",'7.1_Resultats Illes Balears'!E$59:E229)+DSUM('2_Vehicles i maquinària'!$E$99:$S$109,"emissions",'7.1_Resultats Illes Balears'!E$59:E229))/1000-SUM(G$60:G228))</f>
        <v>0</v>
      </c>
      <c r="H229" s="475">
        <f>IF(E229="",0,(DSUM('3_Emissions fugitives'!$E$14:$O$36,"emissions",'7.1_Resultats Illes Balears'!E$59:E229)+DSUM('3_Emissions fugitives'!$E$48:$N$58,"emissions",'7.1_Resultats Illes Balears'!E$59:E229))/1000-SUM(H$60:H228))</f>
        <v>0</v>
      </c>
      <c r="I229" s="636">
        <f>IF(E229="",0,DSUM('4_Emissions de procés'!$E$12:$M$27,"emissions",'7.1_Resultats Illes Balears'!E$59:E229)/1000-SUM(I$60:I228))</f>
        <v>0</v>
      </c>
      <c r="J229" s="636"/>
      <c r="K229" s="635">
        <f t="shared" si="6"/>
        <v>0</v>
      </c>
      <c r="L229" s="635"/>
      <c r="M229" s="635"/>
      <c r="N229" s="475">
        <f>IF(E229="",0,DSUM('5.1_Abast 2 Illes Balears'!$E$17:$J$39,"emissions",'7.1_Resultats Illes Balears'!E$59:E229)/1000-SUM(N$60:N228))</f>
        <v>0</v>
      </c>
      <c r="O229" s="475">
        <f>IF(E229="",0,DSUM('5.1_Abast 2 Illes Balears'!$E$47:$K$67,"emissions",'7.1_Resultats Illes Balears'!E$59:E229)/1000-SUM(O$60:O228))</f>
        <v>0</v>
      </c>
      <c r="P229" s="475">
        <f>IF(E229="",0,DSUM('5.1_Abast 2 Illes Balears'!$E$75:$J$95,"emissions",'7.1_Resultats Illes Balears'!E$59:E229)/1000-SUM(P$60:P228))</f>
        <v>0</v>
      </c>
      <c r="Q229" s="636">
        <f t="shared" si="7"/>
        <v>0</v>
      </c>
      <c r="R229" s="635"/>
      <c r="S229" s="635">
        <f t="shared" si="8"/>
        <v>0</v>
      </c>
      <c r="T229" s="635"/>
      <c r="U229" s="635"/>
    </row>
    <row r="230" spans="1:21" x14ac:dyDescent="0.3">
      <c r="A230" s="169"/>
      <c r="E230" s="168" t="str">
        <f>IF(Dades!E899="","",Dades!E899)</f>
        <v/>
      </c>
      <c r="F230" s="475">
        <f>IF(E230="",0,(DSUM('1_Instal·lacions fixes'!$E$14:$R$36,"emissions",'7.1_Resultats Illes Balears'!E$59:E230)+DSUM('1_Instal·lacions fixes'!$E$43:$L$58,"emissions",'7.1_Resultats Illes Balears'!E$59:E230))/1000-SUM(F$60:F229))</f>
        <v>0</v>
      </c>
      <c r="G230" s="475">
        <f>IF(E230="",0,(DSUM('2_Vehicles i maquinària'!$E$22:$S$44,"emissions",'7.1_Resultats Illes Balears'!E$59:E230)+DSUM('2_Vehicles i maquinària'!$E$50:$K$70,"emissions",'7.1_Resultats Illes Balears'!E$59:E230)+DSUM('2_Vehicles i maquinària'!$E$82:$S$92,"emissions",'7.1_Resultats Illes Balears'!E$59:E230)+DSUM('2_Vehicles i maquinària'!$E$99:$S$109,"emissions",'7.1_Resultats Illes Balears'!E$59:E230))/1000-SUM(G$60:G229))</f>
        <v>0</v>
      </c>
      <c r="H230" s="475">
        <f>IF(E230="",0,(DSUM('3_Emissions fugitives'!$E$14:$O$36,"emissions",'7.1_Resultats Illes Balears'!E$59:E230)+DSUM('3_Emissions fugitives'!$E$48:$N$58,"emissions",'7.1_Resultats Illes Balears'!E$59:E230))/1000-SUM(H$60:H229))</f>
        <v>0</v>
      </c>
      <c r="I230" s="636">
        <f>IF(E230="",0,DSUM('4_Emissions de procés'!$E$12:$M$27,"emissions",'7.1_Resultats Illes Balears'!E$59:E230)/1000-SUM(I$60:I229))</f>
        <v>0</v>
      </c>
      <c r="J230" s="636"/>
      <c r="K230" s="635">
        <f t="shared" si="6"/>
        <v>0</v>
      </c>
      <c r="L230" s="635"/>
      <c r="M230" s="635"/>
      <c r="N230" s="475">
        <f>IF(E230="",0,DSUM('5.1_Abast 2 Illes Balears'!$E$17:$J$39,"emissions",'7.1_Resultats Illes Balears'!E$59:E230)/1000-SUM(N$60:N229))</f>
        <v>0</v>
      </c>
      <c r="O230" s="475">
        <f>IF(E230="",0,DSUM('5.1_Abast 2 Illes Balears'!$E$47:$K$67,"emissions",'7.1_Resultats Illes Balears'!E$59:E230)/1000-SUM(O$60:O229))</f>
        <v>0</v>
      </c>
      <c r="P230" s="475">
        <f>IF(E230="",0,DSUM('5.1_Abast 2 Illes Balears'!$E$75:$J$95,"emissions",'7.1_Resultats Illes Balears'!E$59:E230)/1000-SUM(P$60:P229))</f>
        <v>0</v>
      </c>
      <c r="Q230" s="636">
        <f t="shared" si="7"/>
        <v>0</v>
      </c>
      <c r="R230" s="635"/>
      <c r="S230" s="635">
        <f t="shared" si="8"/>
        <v>0</v>
      </c>
      <c r="T230" s="635"/>
      <c r="U230" s="635"/>
    </row>
    <row r="231" spans="1:21" x14ac:dyDescent="0.3">
      <c r="A231" s="169"/>
      <c r="E231" s="168" t="str">
        <f>IF(Dades!E900="","",Dades!E900)</f>
        <v/>
      </c>
      <c r="F231" s="475">
        <f>IF(E231="",0,(DSUM('1_Instal·lacions fixes'!$E$14:$R$36,"emissions",'7.1_Resultats Illes Balears'!E$59:E231)+DSUM('1_Instal·lacions fixes'!$E$43:$L$58,"emissions",'7.1_Resultats Illes Balears'!E$59:E231))/1000-SUM(F$60:F230))</f>
        <v>0</v>
      </c>
      <c r="G231" s="475">
        <f>IF(E231="",0,(DSUM('2_Vehicles i maquinària'!$E$22:$S$44,"emissions",'7.1_Resultats Illes Balears'!E$59:E231)+DSUM('2_Vehicles i maquinària'!$E$50:$K$70,"emissions",'7.1_Resultats Illes Balears'!E$59:E231)+DSUM('2_Vehicles i maquinària'!$E$82:$S$92,"emissions",'7.1_Resultats Illes Balears'!E$59:E231)+DSUM('2_Vehicles i maquinària'!$E$99:$S$109,"emissions",'7.1_Resultats Illes Balears'!E$59:E231))/1000-SUM(G$60:G230))</f>
        <v>0</v>
      </c>
      <c r="H231" s="475">
        <f>IF(E231="",0,(DSUM('3_Emissions fugitives'!$E$14:$O$36,"emissions",'7.1_Resultats Illes Balears'!E$59:E231)+DSUM('3_Emissions fugitives'!$E$48:$N$58,"emissions",'7.1_Resultats Illes Balears'!E$59:E231))/1000-SUM(H$60:H230))</f>
        <v>0</v>
      </c>
      <c r="I231" s="636">
        <f>IF(E231="",0,DSUM('4_Emissions de procés'!$E$12:$M$27,"emissions",'7.1_Resultats Illes Balears'!E$59:E231)/1000-SUM(I$60:I230))</f>
        <v>0</v>
      </c>
      <c r="J231" s="636"/>
      <c r="K231" s="635">
        <f t="shared" si="6"/>
        <v>0</v>
      </c>
      <c r="L231" s="635"/>
      <c r="M231" s="635"/>
      <c r="N231" s="475">
        <f>IF(E231="",0,DSUM('5.1_Abast 2 Illes Balears'!$E$17:$J$39,"emissions",'7.1_Resultats Illes Balears'!E$59:E231)/1000-SUM(N$60:N230))</f>
        <v>0</v>
      </c>
      <c r="O231" s="475">
        <f>IF(E231="",0,DSUM('5.1_Abast 2 Illes Balears'!$E$47:$K$67,"emissions",'7.1_Resultats Illes Balears'!E$59:E231)/1000-SUM(O$60:O230))</f>
        <v>0</v>
      </c>
      <c r="P231" s="475">
        <f>IF(E231="",0,DSUM('5.1_Abast 2 Illes Balears'!$E$75:$J$95,"emissions",'7.1_Resultats Illes Balears'!E$59:E231)/1000-SUM(P$60:P230))</f>
        <v>0</v>
      </c>
      <c r="Q231" s="636">
        <f t="shared" si="7"/>
        <v>0</v>
      </c>
      <c r="R231" s="635"/>
      <c r="S231" s="635">
        <f t="shared" si="8"/>
        <v>0</v>
      </c>
      <c r="T231" s="635"/>
      <c r="U231" s="635"/>
    </row>
    <row r="232" spans="1:21" x14ac:dyDescent="0.3">
      <c r="A232" s="169"/>
      <c r="E232" s="168" t="str">
        <f>IF(Dades!E901="","",Dades!E901)</f>
        <v/>
      </c>
      <c r="F232" s="475">
        <f>IF(E232="",0,(DSUM('1_Instal·lacions fixes'!$E$14:$R$36,"emissions",'7.1_Resultats Illes Balears'!E$59:E232)+DSUM('1_Instal·lacions fixes'!$E$43:$L$58,"emissions",'7.1_Resultats Illes Balears'!E$59:E232))/1000-SUM(F$60:F231))</f>
        <v>0</v>
      </c>
      <c r="G232" s="475">
        <f>IF(E232="",0,(DSUM('2_Vehicles i maquinària'!$E$22:$S$44,"emissions",'7.1_Resultats Illes Balears'!E$59:E232)+DSUM('2_Vehicles i maquinària'!$E$50:$K$70,"emissions",'7.1_Resultats Illes Balears'!E$59:E232)+DSUM('2_Vehicles i maquinària'!$E$82:$S$92,"emissions",'7.1_Resultats Illes Balears'!E$59:E232)+DSUM('2_Vehicles i maquinària'!$E$99:$S$109,"emissions",'7.1_Resultats Illes Balears'!E$59:E232))/1000-SUM(G$60:G231))</f>
        <v>0</v>
      </c>
      <c r="H232" s="475">
        <f>IF(E232="",0,(DSUM('3_Emissions fugitives'!$E$14:$O$36,"emissions",'7.1_Resultats Illes Balears'!E$59:E232)+DSUM('3_Emissions fugitives'!$E$48:$N$58,"emissions",'7.1_Resultats Illes Balears'!E$59:E232))/1000-SUM(H$60:H231))</f>
        <v>0</v>
      </c>
      <c r="I232" s="636">
        <f>IF(E232="",0,DSUM('4_Emissions de procés'!$E$12:$M$27,"emissions",'7.1_Resultats Illes Balears'!E$59:E232)/1000-SUM(I$60:I231))</f>
        <v>0</v>
      </c>
      <c r="J232" s="636"/>
      <c r="K232" s="635">
        <f t="shared" si="6"/>
        <v>0</v>
      </c>
      <c r="L232" s="635"/>
      <c r="M232" s="635"/>
      <c r="N232" s="475">
        <f>IF(E232="",0,DSUM('5.1_Abast 2 Illes Balears'!$E$17:$J$39,"emissions",'7.1_Resultats Illes Balears'!E$59:E232)/1000-SUM(N$60:N231))</f>
        <v>0</v>
      </c>
      <c r="O232" s="475">
        <f>IF(E232="",0,DSUM('5.1_Abast 2 Illes Balears'!$E$47:$K$67,"emissions",'7.1_Resultats Illes Balears'!E$59:E232)/1000-SUM(O$60:O231))</f>
        <v>0</v>
      </c>
      <c r="P232" s="475">
        <f>IF(E232="",0,DSUM('5.1_Abast 2 Illes Balears'!$E$75:$J$95,"emissions",'7.1_Resultats Illes Balears'!E$59:E232)/1000-SUM(P$60:P231))</f>
        <v>0</v>
      </c>
      <c r="Q232" s="636">
        <f t="shared" si="7"/>
        <v>0</v>
      </c>
      <c r="R232" s="635"/>
      <c r="S232" s="635">
        <f t="shared" si="8"/>
        <v>0</v>
      </c>
      <c r="T232" s="635"/>
      <c r="U232" s="635"/>
    </row>
    <row r="233" spans="1:21" x14ac:dyDescent="0.3">
      <c r="A233" s="169"/>
      <c r="E233" s="168" t="str">
        <f>IF(Dades!E902="","",Dades!E902)</f>
        <v/>
      </c>
      <c r="F233" s="475">
        <f>IF(E233="",0,(DSUM('1_Instal·lacions fixes'!$E$14:$R$36,"emissions",'7.1_Resultats Illes Balears'!E$59:E233)+DSUM('1_Instal·lacions fixes'!$E$43:$L$58,"emissions",'7.1_Resultats Illes Balears'!E$59:E233))/1000-SUM(F$60:F232))</f>
        <v>0</v>
      </c>
      <c r="G233" s="475">
        <f>IF(E233="",0,(DSUM('2_Vehicles i maquinària'!$E$22:$S$44,"emissions",'7.1_Resultats Illes Balears'!E$59:E233)+DSUM('2_Vehicles i maquinària'!$E$50:$K$70,"emissions",'7.1_Resultats Illes Balears'!E$59:E233)+DSUM('2_Vehicles i maquinària'!$E$82:$S$92,"emissions",'7.1_Resultats Illes Balears'!E$59:E233)+DSUM('2_Vehicles i maquinària'!$E$99:$S$109,"emissions",'7.1_Resultats Illes Balears'!E$59:E233))/1000-SUM(G$60:G232))</f>
        <v>0</v>
      </c>
      <c r="H233" s="475">
        <f>IF(E233="",0,(DSUM('3_Emissions fugitives'!$E$14:$O$36,"emissions",'7.1_Resultats Illes Balears'!E$59:E233)+DSUM('3_Emissions fugitives'!$E$48:$N$58,"emissions",'7.1_Resultats Illes Balears'!E$59:E233))/1000-SUM(H$60:H232))</f>
        <v>0</v>
      </c>
      <c r="I233" s="636">
        <f>IF(E233="",0,DSUM('4_Emissions de procés'!$E$12:$M$27,"emissions",'7.1_Resultats Illes Balears'!E$59:E233)/1000-SUM(I$60:I232))</f>
        <v>0</v>
      </c>
      <c r="J233" s="636"/>
      <c r="K233" s="635">
        <f t="shared" si="6"/>
        <v>0</v>
      </c>
      <c r="L233" s="635"/>
      <c r="M233" s="635"/>
      <c r="N233" s="475">
        <f>IF(E233="",0,DSUM('5.1_Abast 2 Illes Balears'!$E$17:$J$39,"emissions",'7.1_Resultats Illes Balears'!E$59:E233)/1000-SUM(N$60:N232))</f>
        <v>0</v>
      </c>
      <c r="O233" s="475">
        <f>IF(E233="",0,DSUM('5.1_Abast 2 Illes Balears'!$E$47:$K$67,"emissions",'7.1_Resultats Illes Balears'!E$59:E233)/1000-SUM(O$60:O232))</f>
        <v>0</v>
      </c>
      <c r="P233" s="475">
        <f>IF(E233="",0,DSUM('5.1_Abast 2 Illes Balears'!$E$75:$J$95,"emissions",'7.1_Resultats Illes Balears'!E$59:E233)/1000-SUM(P$60:P232))</f>
        <v>0</v>
      </c>
      <c r="Q233" s="636">
        <f t="shared" si="7"/>
        <v>0</v>
      </c>
      <c r="R233" s="635"/>
      <c r="S233" s="635">
        <f t="shared" si="8"/>
        <v>0</v>
      </c>
      <c r="T233" s="635"/>
      <c r="U233" s="635"/>
    </row>
    <row r="234" spans="1:21" x14ac:dyDescent="0.3">
      <c r="A234" s="169"/>
      <c r="E234" s="168" t="str">
        <f>IF(Dades!E903="","",Dades!E903)</f>
        <v/>
      </c>
      <c r="F234" s="475">
        <f>IF(E234="",0,(DSUM('1_Instal·lacions fixes'!$E$14:$R$36,"emissions",'7.1_Resultats Illes Balears'!E$59:E234)+DSUM('1_Instal·lacions fixes'!$E$43:$L$58,"emissions",'7.1_Resultats Illes Balears'!E$59:E234))/1000-SUM(F$60:F233))</f>
        <v>0</v>
      </c>
      <c r="G234" s="475">
        <f>IF(E234="",0,(DSUM('2_Vehicles i maquinària'!$E$22:$S$44,"emissions",'7.1_Resultats Illes Balears'!E$59:E234)+DSUM('2_Vehicles i maquinària'!$E$50:$K$70,"emissions",'7.1_Resultats Illes Balears'!E$59:E234)+DSUM('2_Vehicles i maquinària'!$E$82:$S$92,"emissions",'7.1_Resultats Illes Balears'!E$59:E234)+DSUM('2_Vehicles i maquinària'!$E$99:$S$109,"emissions",'7.1_Resultats Illes Balears'!E$59:E234))/1000-SUM(G$60:G233))</f>
        <v>0</v>
      </c>
      <c r="H234" s="475">
        <f>IF(E234="",0,(DSUM('3_Emissions fugitives'!$E$14:$O$36,"emissions",'7.1_Resultats Illes Balears'!E$59:E234)+DSUM('3_Emissions fugitives'!$E$48:$N$58,"emissions",'7.1_Resultats Illes Balears'!E$59:E234))/1000-SUM(H$60:H233))</f>
        <v>0</v>
      </c>
      <c r="I234" s="636">
        <f>IF(E234="",0,DSUM('4_Emissions de procés'!$E$12:$M$27,"emissions",'7.1_Resultats Illes Balears'!E$59:E234)/1000-SUM(I$60:I233))</f>
        <v>0</v>
      </c>
      <c r="J234" s="636"/>
      <c r="K234" s="635">
        <f t="shared" si="6"/>
        <v>0</v>
      </c>
      <c r="L234" s="635"/>
      <c r="M234" s="635"/>
      <c r="N234" s="475">
        <f>IF(E234="",0,DSUM('5.1_Abast 2 Illes Balears'!$E$17:$J$39,"emissions",'7.1_Resultats Illes Balears'!E$59:E234)/1000-SUM(N$60:N233))</f>
        <v>0</v>
      </c>
      <c r="O234" s="475">
        <f>IF(E234="",0,DSUM('5.1_Abast 2 Illes Balears'!$E$47:$K$67,"emissions",'7.1_Resultats Illes Balears'!E$59:E234)/1000-SUM(O$60:O233))</f>
        <v>0</v>
      </c>
      <c r="P234" s="475">
        <f>IF(E234="",0,DSUM('5.1_Abast 2 Illes Balears'!$E$75:$J$95,"emissions",'7.1_Resultats Illes Balears'!E$59:E234)/1000-SUM(P$60:P233))</f>
        <v>0</v>
      </c>
      <c r="Q234" s="636">
        <f t="shared" si="7"/>
        <v>0</v>
      </c>
      <c r="R234" s="635"/>
      <c r="S234" s="635">
        <f t="shared" si="8"/>
        <v>0</v>
      </c>
      <c r="T234" s="635"/>
      <c r="U234" s="635"/>
    </row>
    <row r="235" spans="1:21" x14ac:dyDescent="0.3">
      <c r="A235" s="169"/>
      <c r="E235" s="168" t="str">
        <f>IF(Dades!E904="","",Dades!E904)</f>
        <v/>
      </c>
      <c r="F235" s="475">
        <f>IF(E235="",0,(DSUM('1_Instal·lacions fixes'!$E$14:$R$36,"emissions",'7.1_Resultats Illes Balears'!E$59:E235)+DSUM('1_Instal·lacions fixes'!$E$43:$L$58,"emissions",'7.1_Resultats Illes Balears'!E$59:E235))/1000-SUM(F$60:F234))</f>
        <v>0</v>
      </c>
      <c r="G235" s="475">
        <f>IF(E235="",0,(DSUM('2_Vehicles i maquinària'!$E$22:$S$44,"emissions",'7.1_Resultats Illes Balears'!E$59:E235)+DSUM('2_Vehicles i maquinària'!$E$50:$K$70,"emissions",'7.1_Resultats Illes Balears'!E$59:E235)+DSUM('2_Vehicles i maquinària'!$E$82:$S$92,"emissions",'7.1_Resultats Illes Balears'!E$59:E235)+DSUM('2_Vehicles i maquinària'!$E$99:$S$109,"emissions",'7.1_Resultats Illes Balears'!E$59:E235))/1000-SUM(G$60:G234))</f>
        <v>0</v>
      </c>
      <c r="H235" s="475">
        <f>IF(E235="",0,(DSUM('3_Emissions fugitives'!$E$14:$O$36,"emissions",'7.1_Resultats Illes Balears'!E$59:E235)+DSUM('3_Emissions fugitives'!$E$48:$N$58,"emissions",'7.1_Resultats Illes Balears'!E$59:E235))/1000-SUM(H$60:H234))</f>
        <v>0</v>
      </c>
      <c r="I235" s="636">
        <f>IF(E235="",0,DSUM('4_Emissions de procés'!$E$12:$M$27,"emissions",'7.1_Resultats Illes Balears'!E$59:E235)/1000-SUM(I$60:I234))</f>
        <v>0</v>
      </c>
      <c r="J235" s="636"/>
      <c r="K235" s="635">
        <f t="shared" si="6"/>
        <v>0</v>
      </c>
      <c r="L235" s="635"/>
      <c r="M235" s="635"/>
      <c r="N235" s="475">
        <f>IF(E235="",0,DSUM('5.1_Abast 2 Illes Balears'!$E$17:$J$39,"emissions",'7.1_Resultats Illes Balears'!E$59:E235)/1000-SUM(N$60:N234))</f>
        <v>0</v>
      </c>
      <c r="O235" s="475">
        <f>IF(E235="",0,DSUM('5.1_Abast 2 Illes Balears'!$E$47:$K$67,"emissions",'7.1_Resultats Illes Balears'!E$59:E235)/1000-SUM(O$60:O234))</f>
        <v>0</v>
      </c>
      <c r="P235" s="475">
        <f>IF(E235="",0,DSUM('5.1_Abast 2 Illes Balears'!$E$75:$J$95,"emissions",'7.1_Resultats Illes Balears'!E$59:E235)/1000-SUM(P$60:P234))</f>
        <v>0</v>
      </c>
      <c r="Q235" s="636">
        <f t="shared" si="7"/>
        <v>0</v>
      </c>
      <c r="R235" s="635"/>
      <c r="S235" s="635">
        <f t="shared" si="8"/>
        <v>0</v>
      </c>
      <c r="T235" s="635"/>
      <c r="U235" s="635"/>
    </row>
    <row r="236" spans="1:21" x14ac:dyDescent="0.3">
      <c r="A236" s="169"/>
      <c r="E236" s="168" t="str">
        <f>IF(Dades!E905="","",Dades!E905)</f>
        <v/>
      </c>
      <c r="F236" s="475">
        <f>IF(E236="",0,(DSUM('1_Instal·lacions fixes'!$E$14:$R$36,"emissions",'7.1_Resultats Illes Balears'!E$59:E236)+DSUM('1_Instal·lacions fixes'!$E$43:$L$58,"emissions",'7.1_Resultats Illes Balears'!E$59:E236))/1000-SUM(F$60:F235))</f>
        <v>0</v>
      </c>
      <c r="G236" s="475">
        <f>IF(E236="",0,(DSUM('2_Vehicles i maquinària'!$E$22:$S$44,"emissions",'7.1_Resultats Illes Balears'!E$59:E236)+DSUM('2_Vehicles i maquinària'!$E$50:$K$70,"emissions",'7.1_Resultats Illes Balears'!E$59:E236)+DSUM('2_Vehicles i maquinària'!$E$82:$S$92,"emissions",'7.1_Resultats Illes Balears'!E$59:E236)+DSUM('2_Vehicles i maquinària'!$E$99:$S$109,"emissions",'7.1_Resultats Illes Balears'!E$59:E236))/1000-SUM(G$60:G235))</f>
        <v>0</v>
      </c>
      <c r="H236" s="475">
        <f>IF(E236="",0,(DSUM('3_Emissions fugitives'!$E$14:$O$36,"emissions",'7.1_Resultats Illes Balears'!E$59:E236)+DSUM('3_Emissions fugitives'!$E$48:$N$58,"emissions",'7.1_Resultats Illes Balears'!E$59:E236))/1000-SUM(H$60:H235))</f>
        <v>0</v>
      </c>
      <c r="I236" s="636">
        <f>IF(E236="",0,DSUM('4_Emissions de procés'!$E$12:$M$27,"emissions",'7.1_Resultats Illes Balears'!E$59:E236)/1000-SUM(I$60:I235))</f>
        <v>0</v>
      </c>
      <c r="J236" s="636"/>
      <c r="K236" s="635">
        <f t="shared" si="6"/>
        <v>0</v>
      </c>
      <c r="L236" s="635"/>
      <c r="M236" s="635"/>
      <c r="N236" s="475">
        <f>IF(E236="",0,DSUM('5.1_Abast 2 Illes Balears'!$E$17:$J$39,"emissions",'7.1_Resultats Illes Balears'!E$59:E236)/1000-SUM(N$60:N235))</f>
        <v>0</v>
      </c>
      <c r="O236" s="475">
        <f>IF(E236="",0,DSUM('5.1_Abast 2 Illes Balears'!$E$47:$K$67,"emissions",'7.1_Resultats Illes Balears'!E$59:E236)/1000-SUM(O$60:O235))</f>
        <v>0</v>
      </c>
      <c r="P236" s="475">
        <f>IF(E236="",0,DSUM('5.1_Abast 2 Illes Balears'!$E$75:$J$95,"emissions",'7.1_Resultats Illes Balears'!E$59:E236)/1000-SUM(P$60:P235))</f>
        <v>0</v>
      </c>
      <c r="Q236" s="636">
        <f t="shared" si="7"/>
        <v>0</v>
      </c>
      <c r="R236" s="635"/>
      <c r="S236" s="635">
        <f t="shared" si="8"/>
        <v>0</v>
      </c>
      <c r="T236" s="635"/>
      <c r="U236" s="635"/>
    </row>
    <row r="237" spans="1:21" x14ac:dyDescent="0.3">
      <c r="A237" s="169"/>
      <c r="E237" s="168" t="str">
        <f>IF(Dades!E906="","",Dades!E906)</f>
        <v/>
      </c>
      <c r="F237" s="475">
        <f>IF(E237="",0,(DSUM('1_Instal·lacions fixes'!$E$14:$R$36,"emissions",'7.1_Resultats Illes Balears'!E$59:E237)+DSUM('1_Instal·lacions fixes'!$E$43:$L$58,"emissions",'7.1_Resultats Illes Balears'!E$59:E237))/1000-SUM(F$60:F236))</f>
        <v>0</v>
      </c>
      <c r="G237" s="475">
        <f>IF(E237="",0,(DSUM('2_Vehicles i maquinària'!$E$22:$S$44,"emissions",'7.1_Resultats Illes Balears'!E$59:E237)+DSUM('2_Vehicles i maquinària'!$E$50:$K$70,"emissions",'7.1_Resultats Illes Balears'!E$59:E237)+DSUM('2_Vehicles i maquinària'!$E$82:$S$92,"emissions",'7.1_Resultats Illes Balears'!E$59:E237)+DSUM('2_Vehicles i maquinària'!$E$99:$S$109,"emissions",'7.1_Resultats Illes Balears'!E$59:E237))/1000-SUM(G$60:G236))</f>
        <v>0</v>
      </c>
      <c r="H237" s="475">
        <f>IF(E237="",0,(DSUM('3_Emissions fugitives'!$E$14:$O$36,"emissions",'7.1_Resultats Illes Balears'!E$59:E237)+DSUM('3_Emissions fugitives'!$E$48:$N$58,"emissions",'7.1_Resultats Illes Balears'!E$59:E237))/1000-SUM(H$60:H236))</f>
        <v>0</v>
      </c>
      <c r="I237" s="636">
        <f>IF(E237="",0,DSUM('4_Emissions de procés'!$E$12:$M$27,"emissions",'7.1_Resultats Illes Balears'!E$59:E237)/1000-SUM(I$60:I236))</f>
        <v>0</v>
      </c>
      <c r="J237" s="636"/>
      <c r="K237" s="635">
        <f t="shared" si="6"/>
        <v>0</v>
      </c>
      <c r="L237" s="635"/>
      <c r="M237" s="635"/>
      <c r="N237" s="475">
        <f>IF(E237="",0,DSUM('5.1_Abast 2 Illes Balears'!$E$17:$J$39,"emissions",'7.1_Resultats Illes Balears'!E$59:E237)/1000-SUM(N$60:N236))</f>
        <v>0</v>
      </c>
      <c r="O237" s="475">
        <f>IF(E237="",0,DSUM('5.1_Abast 2 Illes Balears'!$E$47:$K$67,"emissions",'7.1_Resultats Illes Balears'!E$59:E237)/1000-SUM(O$60:O236))</f>
        <v>0</v>
      </c>
      <c r="P237" s="475">
        <f>IF(E237="",0,DSUM('5.1_Abast 2 Illes Balears'!$E$75:$J$95,"emissions",'7.1_Resultats Illes Balears'!E$59:E237)/1000-SUM(P$60:P236))</f>
        <v>0</v>
      </c>
      <c r="Q237" s="636">
        <f t="shared" si="7"/>
        <v>0</v>
      </c>
      <c r="R237" s="635"/>
      <c r="S237" s="635">
        <f t="shared" si="8"/>
        <v>0</v>
      </c>
      <c r="T237" s="635"/>
      <c r="U237" s="635"/>
    </row>
    <row r="238" spans="1:21" x14ac:dyDescent="0.3">
      <c r="A238" s="169"/>
      <c r="E238" s="168" t="str">
        <f>IF(Dades!E907="","",Dades!E907)</f>
        <v/>
      </c>
      <c r="F238" s="475">
        <f>IF(E238="",0,(DSUM('1_Instal·lacions fixes'!$E$14:$R$36,"emissions",'7.1_Resultats Illes Balears'!E$59:E238)+DSUM('1_Instal·lacions fixes'!$E$43:$L$58,"emissions",'7.1_Resultats Illes Balears'!E$59:E238))/1000-SUM(F$60:F237))</f>
        <v>0</v>
      </c>
      <c r="G238" s="475">
        <f>IF(E238="",0,(DSUM('2_Vehicles i maquinària'!$E$22:$S$44,"emissions",'7.1_Resultats Illes Balears'!E$59:E238)+DSUM('2_Vehicles i maquinària'!$E$50:$K$70,"emissions",'7.1_Resultats Illes Balears'!E$59:E238)+DSUM('2_Vehicles i maquinària'!$E$82:$S$92,"emissions",'7.1_Resultats Illes Balears'!E$59:E238)+DSUM('2_Vehicles i maquinària'!$E$99:$S$109,"emissions",'7.1_Resultats Illes Balears'!E$59:E238))/1000-SUM(G$60:G237))</f>
        <v>0</v>
      </c>
      <c r="H238" s="475">
        <f>IF(E238="",0,(DSUM('3_Emissions fugitives'!$E$14:$O$36,"emissions",'7.1_Resultats Illes Balears'!E$59:E238)+DSUM('3_Emissions fugitives'!$E$48:$N$58,"emissions",'7.1_Resultats Illes Balears'!E$59:E238))/1000-SUM(H$60:H237))</f>
        <v>0</v>
      </c>
      <c r="I238" s="636">
        <f>IF(E238="",0,DSUM('4_Emissions de procés'!$E$12:$M$27,"emissions",'7.1_Resultats Illes Balears'!E$59:E238)/1000-SUM(I$60:I237))</f>
        <v>0</v>
      </c>
      <c r="J238" s="636"/>
      <c r="K238" s="635">
        <f t="shared" si="6"/>
        <v>0</v>
      </c>
      <c r="L238" s="635"/>
      <c r="M238" s="635"/>
      <c r="N238" s="475">
        <f>IF(E238="",0,DSUM('5.1_Abast 2 Illes Balears'!$E$17:$J$39,"emissions",'7.1_Resultats Illes Balears'!E$59:E238)/1000-SUM(N$60:N237))</f>
        <v>0</v>
      </c>
      <c r="O238" s="475">
        <f>IF(E238="",0,DSUM('5.1_Abast 2 Illes Balears'!$E$47:$K$67,"emissions",'7.1_Resultats Illes Balears'!E$59:E238)/1000-SUM(O$60:O237))</f>
        <v>0</v>
      </c>
      <c r="P238" s="475">
        <f>IF(E238="",0,DSUM('5.1_Abast 2 Illes Balears'!$E$75:$J$95,"emissions",'7.1_Resultats Illes Balears'!E$59:E238)/1000-SUM(P$60:P237))</f>
        <v>0</v>
      </c>
      <c r="Q238" s="636">
        <f t="shared" si="7"/>
        <v>0</v>
      </c>
      <c r="R238" s="635"/>
      <c r="S238" s="635">
        <f t="shared" si="8"/>
        <v>0</v>
      </c>
      <c r="T238" s="635"/>
      <c r="U238" s="635"/>
    </row>
    <row r="239" spans="1:21" x14ac:dyDescent="0.3">
      <c r="A239" s="169"/>
      <c r="E239" s="168" t="str">
        <f>IF(Dades!E908="","",Dades!E908)</f>
        <v/>
      </c>
      <c r="F239" s="475">
        <f>IF(E239="",0,(DSUM('1_Instal·lacions fixes'!$E$14:$R$36,"emissions",'7.1_Resultats Illes Balears'!E$59:E239)+DSUM('1_Instal·lacions fixes'!$E$43:$L$58,"emissions",'7.1_Resultats Illes Balears'!E$59:E239))/1000-SUM(F$60:F238))</f>
        <v>0</v>
      </c>
      <c r="G239" s="475">
        <f>IF(E239="",0,(DSUM('2_Vehicles i maquinària'!$E$22:$S$44,"emissions",'7.1_Resultats Illes Balears'!E$59:E239)+DSUM('2_Vehicles i maquinària'!$E$50:$K$70,"emissions",'7.1_Resultats Illes Balears'!E$59:E239)+DSUM('2_Vehicles i maquinària'!$E$82:$S$92,"emissions",'7.1_Resultats Illes Balears'!E$59:E239)+DSUM('2_Vehicles i maquinària'!$E$99:$S$109,"emissions",'7.1_Resultats Illes Balears'!E$59:E239))/1000-SUM(G$60:G238))</f>
        <v>0</v>
      </c>
      <c r="H239" s="475">
        <f>IF(E239="",0,(DSUM('3_Emissions fugitives'!$E$14:$O$36,"emissions",'7.1_Resultats Illes Balears'!E$59:E239)+DSUM('3_Emissions fugitives'!$E$48:$N$58,"emissions",'7.1_Resultats Illes Balears'!E$59:E239))/1000-SUM(H$60:H238))</f>
        <v>0</v>
      </c>
      <c r="I239" s="636">
        <f>IF(E239="",0,DSUM('4_Emissions de procés'!$E$12:$M$27,"emissions",'7.1_Resultats Illes Balears'!E$59:E239)/1000-SUM(I$60:I238))</f>
        <v>0</v>
      </c>
      <c r="J239" s="636"/>
      <c r="K239" s="635">
        <f t="shared" si="6"/>
        <v>0</v>
      </c>
      <c r="L239" s="635"/>
      <c r="M239" s="635"/>
      <c r="N239" s="475">
        <f>IF(E239="",0,DSUM('5.1_Abast 2 Illes Balears'!$E$17:$J$39,"emissions",'7.1_Resultats Illes Balears'!E$59:E239)/1000-SUM(N$60:N238))</f>
        <v>0</v>
      </c>
      <c r="O239" s="475">
        <f>IF(E239="",0,DSUM('5.1_Abast 2 Illes Balears'!$E$47:$K$67,"emissions",'7.1_Resultats Illes Balears'!E$59:E239)/1000-SUM(O$60:O238))</f>
        <v>0</v>
      </c>
      <c r="P239" s="475">
        <f>IF(E239="",0,DSUM('5.1_Abast 2 Illes Balears'!$E$75:$J$95,"emissions",'7.1_Resultats Illes Balears'!E$59:E239)/1000-SUM(P$60:P238))</f>
        <v>0</v>
      </c>
      <c r="Q239" s="636">
        <f t="shared" si="7"/>
        <v>0</v>
      </c>
      <c r="R239" s="635"/>
      <c r="S239" s="635">
        <f t="shared" si="8"/>
        <v>0</v>
      </c>
      <c r="T239" s="635"/>
      <c r="U239" s="635"/>
    </row>
    <row r="240" spans="1:21" x14ac:dyDescent="0.3">
      <c r="A240" s="169"/>
      <c r="E240" s="168" t="str">
        <f>IF(Dades!E909="","",Dades!E909)</f>
        <v/>
      </c>
      <c r="F240" s="475">
        <f>IF(E240="",0,(DSUM('1_Instal·lacions fixes'!$E$14:$R$36,"emissions",'7.1_Resultats Illes Balears'!E$59:E240)+DSUM('1_Instal·lacions fixes'!$E$43:$L$58,"emissions",'7.1_Resultats Illes Balears'!E$59:E240))/1000-SUM(F$60:F239))</f>
        <v>0</v>
      </c>
      <c r="G240" s="475">
        <f>IF(E240="",0,(DSUM('2_Vehicles i maquinària'!$E$22:$S$44,"emissions",'7.1_Resultats Illes Balears'!E$59:E240)+DSUM('2_Vehicles i maquinària'!$E$50:$K$70,"emissions",'7.1_Resultats Illes Balears'!E$59:E240)+DSUM('2_Vehicles i maquinària'!$E$82:$S$92,"emissions",'7.1_Resultats Illes Balears'!E$59:E240)+DSUM('2_Vehicles i maquinària'!$E$99:$S$109,"emissions",'7.1_Resultats Illes Balears'!E$59:E240))/1000-SUM(G$60:G239))</f>
        <v>0</v>
      </c>
      <c r="H240" s="475">
        <f>IF(E240="",0,(DSUM('3_Emissions fugitives'!$E$14:$O$36,"emissions",'7.1_Resultats Illes Balears'!E$59:E240)+DSUM('3_Emissions fugitives'!$E$48:$N$58,"emissions",'7.1_Resultats Illes Balears'!E$59:E240))/1000-SUM(H$60:H239))</f>
        <v>0</v>
      </c>
      <c r="I240" s="636">
        <f>IF(E240="",0,DSUM('4_Emissions de procés'!$E$12:$M$27,"emissions",'7.1_Resultats Illes Balears'!E$59:E240)/1000-SUM(I$60:I239))</f>
        <v>0</v>
      </c>
      <c r="J240" s="636"/>
      <c r="K240" s="635">
        <f t="shared" si="6"/>
        <v>0</v>
      </c>
      <c r="L240" s="635"/>
      <c r="M240" s="635"/>
      <c r="N240" s="475">
        <f>IF(E240="",0,DSUM('5.1_Abast 2 Illes Balears'!$E$17:$J$39,"emissions",'7.1_Resultats Illes Balears'!E$59:E240)/1000-SUM(N$60:N239))</f>
        <v>0</v>
      </c>
      <c r="O240" s="475">
        <f>IF(E240="",0,DSUM('5.1_Abast 2 Illes Balears'!$E$47:$K$67,"emissions",'7.1_Resultats Illes Balears'!E$59:E240)/1000-SUM(O$60:O239))</f>
        <v>0</v>
      </c>
      <c r="P240" s="475">
        <f>IF(E240="",0,DSUM('5.1_Abast 2 Illes Balears'!$E$75:$J$95,"emissions",'7.1_Resultats Illes Balears'!E$59:E240)/1000-SUM(P$60:P239))</f>
        <v>0</v>
      </c>
      <c r="Q240" s="636">
        <f t="shared" si="7"/>
        <v>0</v>
      </c>
      <c r="R240" s="635"/>
      <c r="S240" s="635">
        <f t="shared" si="8"/>
        <v>0</v>
      </c>
      <c r="T240" s="635"/>
      <c r="U240" s="635"/>
    </row>
    <row r="241" spans="1:21" x14ac:dyDescent="0.3">
      <c r="A241" s="169"/>
      <c r="E241" s="168" t="str">
        <f>IF(Dades!E910="","",Dades!E910)</f>
        <v/>
      </c>
      <c r="F241" s="475">
        <f>IF(E241="",0,(DSUM('1_Instal·lacions fixes'!$E$14:$R$36,"emissions",'7.1_Resultats Illes Balears'!E$59:E241)+DSUM('1_Instal·lacions fixes'!$E$43:$L$58,"emissions",'7.1_Resultats Illes Balears'!E$59:E241))/1000-SUM(F$60:F240))</f>
        <v>0</v>
      </c>
      <c r="G241" s="475">
        <f>IF(E241="",0,(DSUM('2_Vehicles i maquinària'!$E$22:$S$44,"emissions",'7.1_Resultats Illes Balears'!E$59:E241)+DSUM('2_Vehicles i maquinària'!$E$50:$K$70,"emissions",'7.1_Resultats Illes Balears'!E$59:E241)+DSUM('2_Vehicles i maquinària'!$E$82:$S$92,"emissions",'7.1_Resultats Illes Balears'!E$59:E241)+DSUM('2_Vehicles i maquinària'!$E$99:$S$109,"emissions",'7.1_Resultats Illes Balears'!E$59:E241))/1000-SUM(G$60:G240))</f>
        <v>0</v>
      </c>
      <c r="H241" s="475">
        <f>IF(E241="",0,(DSUM('3_Emissions fugitives'!$E$14:$O$36,"emissions",'7.1_Resultats Illes Balears'!E$59:E241)+DSUM('3_Emissions fugitives'!$E$48:$N$58,"emissions",'7.1_Resultats Illes Balears'!E$59:E241))/1000-SUM(H$60:H240))</f>
        <v>0</v>
      </c>
      <c r="I241" s="636">
        <f>IF(E241="",0,DSUM('4_Emissions de procés'!$E$12:$M$27,"emissions",'7.1_Resultats Illes Balears'!E$59:E241)/1000-SUM(I$60:I240))</f>
        <v>0</v>
      </c>
      <c r="J241" s="636"/>
      <c r="K241" s="635">
        <f t="shared" si="6"/>
        <v>0</v>
      </c>
      <c r="L241" s="635"/>
      <c r="M241" s="635"/>
      <c r="N241" s="475">
        <f>IF(E241="",0,DSUM('5.1_Abast 2 Illes Balears'!$E$17:$J$39,"emissions",'7.1_Resultats Illes Balears'!E$59:E241)/1000-SUM(N$60:N240))</f>
        <v>0</v>
      </c>
      <c r="O241" s="475">
        <f>IF(E241="",0,DSUM('5.1_Abast 2 Illes Balears'!$E$47:$K$67,"emissions",'7.1_Resultats Illes Balears'!E$59:E241)/1000-SUM(O$60:O240))</f>
        <v>0</v>
      </c>
      <c r="P241" s="475">
        <f>IF(E241="",0,DSUM('5.1_Abast 2 Illes Balears'!$E$75:$J$95,"emissions",'7.1_Resultats Illes Balears'!E$59:E241)/1000-SUM(P$60:P240))</f>
        <v>0</v>
      </c>
      <c r="Q241" s="636">
        <f t="shared" si="7"/>
        <v>0</v>
      </c>
      <c r="R241" s="635"/>
      <c r="S241" s="635">
        <f t="shared" si="8"/>
        <v>0</v>
      </c>
      <c r="T241" s="635"/>
      <c r="U241" s="635"/>
    </row>
    <row r="242" spans="1:21" x14ac:dyDescent="0.3">
      <c r="A242" s="169"/>
      <c r="E242" s="168" t="str">
        <f>IF(Dades!E911="","",Dades!E911)</f>
        <v/>
      </c>
      <c r="F242" s="475">
        <f>IF(E242="",0,(DSUM('1_Instal·lacions fixes'!$E$14:$R$36,"emissions",'7.1_Resultats Illes Balears'!E$59:E242)+DSUM('1_Instal·lacions fixes'!$E$43:$L$58,"emissions",'7.1_Resultats Illes Balears'!E$59:E242))/1000-SUM(F$60:F241))</f>
        <v>0</v>
      </c>
      <c r="G242" s="475">
        <f>IF(E242="",0,(DSUM('2_Vehicles i maquinària'!$E$22:$S$44,"emissions",'7.1_Resultats Illes Balears'!E$59:E242)+DSUM('2_Vehicles i maquinària'!$E$50:$K$70,"emissions",'7.1_Resultats Illes Balears'!E$59:E242)+DSUM('2_Vehicles i maquinària'!$E$82:$S$92,"emissions",'7.1_Resultats Illes Balears'!E$59:E242)+DSUM('2_Vehicles i maquinària'!$E$99:$S$109,"emissions",'7.1_Resultats Illes Balears'!E$59:E242))/1000-SUM(G$60:G241))</f>
        <v>0</v>
      </c>
      <c r="H242" s="475">
        <f>IF(E242="",0,(DSUM('3_Emissions fugitives'!$E$14:$O$36,"emissions",'7.1_Resultats Illes Balears'!E$59:E242)+DSUM('3_Emissions fugitives'!$E$48:$N$58,"emissions",'7.1_Resultats Illes Balears'!E$59:E242))/1000-SUM(H$60:H241))</f>
        <v>0</v>
      </c>
      <c r="I242" s="636">
        <f>IF(E242="",0,DSUM('4_Emissions de procés'!$E$12:$M$27,"emissions",'7.1_Resultats Illes Balears'!E$59:E242)/1000-SUM(I$60:I241))</f>
        <v>0</v>
      </c>
      <c r="J242" s="636"/>
      <c r="K242" s="635">
        <f t="shared" si="6"/>
        <v>0</v>
      </c>
      <c r="L242" s="635"/>
      <c r="M242" s="635"/>
      <c r="N242" s="475">
        <f>IF(E242="",0,DSUM('5.1_Abast 2 Illes Balears'!$E$17:$J$39,"emissions",'7.1_Resultats Illes Balears'!E$59:E242)/1000-SUM(N$60:N241))</f>
        <v>0</v>
      </c>
      <c r="O242" s="475">
        <f>IF(E242="",0,DSUM('5.1_Abast 2 Illes Balears'!$E$47:$K$67,"emissions",'7.1_Resultats Illes Balears'!E$59:E242)/1000-SUM(O$60:O241))</f>
        <v>0</v>
      </c>
      <c r="P242" s="475">
        <f>IF(E242="",0,DSUM('5.1_Abast 2 Illes Balears'!$E$75:$J$95,"emissions",'7.1_Resultats Illes Balears'!E$59:E242)/1000-SUM(P$60:P241))</f>
        <v>0</v>
      </c>
      <c r="Q242" s="636">
        <f t="shared" si="7"/>
        <v>0</v>
      </c>
      <c r="R242" s="635"/>
      <c r="S242" s="635">
        <f t="shared" si="8"/>
        <v>0</v>
      </c>
      <c r="T242" s="635"/>
      <c r="U242" s="635"/>
    </row>
    <row r="243" spans="1:21" x14ac:dyDescent="0.3">
      <c r="A243" s="169"/>
      <c r="E243" s="168" t="str">
        <f>IF(Dades!E912="","",Dades!E912)</f>
        <v/>
      </c>
      <c r="F243" s="475">
        <f>IF(E243="",0,(DSUM('1_Instal·lacions fixes'!$E$14:$R$36,"emissions",'7.1_Resultats Illes Balears'!E$59:E243)+DSUM('1_Instal·lacions fixes'!$E$43:$L$58,"emissions",'7.1_Resultats Illes Balears'!E$59:E243))/1000-SUM(F$60:F242))</f>
        <v>0</v>
      </c>
      <c r="G243" s="475">
        <f>IF(E243="",0,(DSUM('2_Vehicles i maquinària'!$E$22:$S$44,"emissions",'7.1_Resultats Illes Balears'!E$59:E243)+DSUM('2_Vehicles i maquinària'!$E$50:$K$70,"emissions",'7.1_Resultats Illes Balears'!E$59:E243)+DSUM('2_Vehicles i maquinària'!$E$82:$S$92,"emissions",'7.1_Resultats Illes Balears'!E$59:E243)+DSUM('2_Vehicles i maquinària'!$E$99:$S$109,"emissions",'7.1_Resultats Illes Balears'!E$59:E243))/1000-SUM(G$60:G242))</f>
        <v>0</v>
      </c>
      <c r="H243" s="475">
        <f>IF(E243="",0,(DSUM('3_Emissions fugitives'!$E$14:$O$36,"emissions",'7.1_Resultats Illes Balears'!E$59:E243)+DSUM('3_Emissions fugitives'!$E$48:$N$58,"emissions",'7.1_Resultats Illes Balears'!E$59:E243))/1000-SUM(H$60:H242))</f>
        <v>0</v>
      </c>
      <c r="I243" s="636">
        <f>IF(E243="",0,DSUM('4_Emissions de procés'!$E$12:$M$27,"emissions",'7.1_Resultats Illes Balears'!E$59:E243)/1000-SUM(I$60:I242))</f>
        <v>0</v>
      </c>
      <c r="J243" s="636"/>
      <c r="K243" s="635">
        <f t="shared" si="6"/>
        <v>0</v>
      </c>
      <c r="L243" s="635"/>
      <c r="M243" s="635"/>
      <c r="N243" s="475">
        <f>IF(E243="",0,DSUM('5.1_Abast 2 Illes Balears'!$E$17:$J$39,"emissions",'7.1_Resultats Illes Balears'!E$59:E243)/1000-SUM(N$60:N242))</f>
        <v>0</v>
      </c>
      <c r="O243" s="475">
        <f>IF(E243="",0,DSUM('5.1_Abast 2 Illes Balears'!$E$47:$K$67,"emissions",'7.1_Resultats Illes Balears'!E$59:E243)/1000-SUM(O$60:O242))</f>
        <v>0</v>
      </c>
      <c r="P243" s="475">
        <f>IF(E243="",0,DSUM('5.1_Abast 2 Illes Balears'!$E$75:$J$95,"emissions",'7.1_Resultats Illes Balears'!E$59:E243)/1000-SUM(P$60:P242))</f>
        <v>0</v>
      </c>
      <c r="Q243" s="636">
        <f t="shared" si="7"/>
        <v>0</v>
      </c>
      <c r="R243" s="635"/>
      <c r="S243" s="635">
        <f t="shared" si="8"/>
        <v>0</v>
      </c>
      <c r="T243" s="635"/>
      <c r="U243" s="635"/>
    </row>
    <row r="244" spans="1:21" x14ac:dyDescent="0.3">
      <c r="A244" s="169"/>
      <c r="E244" s="168" t="str">
        <f>IF(Dades!E913="","",Dades!E913)</f>
        <v/>
      </c>
      <c r="F244" s="475">
        <f>IF(E244="",0,(DSUM('1_Instal·lacions fixes'!$E$14:$R$36,"emissions",'7.1_Resultats Illes Balears'!E$59:E244)+DSUM('1_Instal·lacions fixes'!$E$43:$L$58,"emissions",'7.1_Resultats Illes Balears'!E$59:E244))/1000-SUM(F$60:F243))</f>
        <v>0</v>
      </c>
      <c r="G244" s="475">
        <f>IF(E244="",0,(DSUM('2_Vehicles i maquinària'!$E$22:$S$44,"emissions",'7.1_Resultats Illes Balears'!E$59:E244)+DSUM('2_Vehicles i maquinària'!$E$50:$K$70,"emissions",'7.1_Resultats Illes Balears'!E$59:E244)+DSUM('2_Vehicles i maquinària'!$E$82:$S$92,"emissions",'7.1_Resultats Illes Balears'!E$59:E244)+DSUM('2_Vehicles i maquinària'!$E$99:$S$109,"emissions",'7.1_Resultats Illes Balears'!E$59:E244))/1000-SUM(G$60:G243))</f>
        <v>0</v>
      </c>
      <c r="H244" s="475">
        <f>IF(E244="",0,(DSUM('3_Emissions fugitives'!$E$14:$O$36,"emissions",'7.1_Resultats Illes Balears'!E$59:E244)+DSUM('3_Emissions fugitives'!$E$48:$N$58,"emissions",'7.1_Resultats Illes Balears'!E$59:E244))/1000-SUM(H$60:H243))</f>
        <v>0</v>
      </c>
      <c r="I244" s="636">
        <f>IF(E244="",0,DSUM('4_Emissions de procés'!$E$12:$M$27,"emissions",'7.1_Resultats Illes Balears'!E$59:E244)/1000-SUM(I$60:I243))</f>
        <v>0</v>
      </c>
      <c r="J244" s="636"/>
      <c r="K244" s="635">
        <f t="shared" si="6"/>
        <v>0</v>
      </c>
      <c r="L244" s="635"/>
      <c r="M244" s="635"/>
      <c r="N244" s="475">
        <f>IF(E244="",0,DSUM('5.1_Abast 2 Illes Balears'!$E$17:$J$39,"emissions",'7.1_Resultats Illes Balears'!E$59:E244)/1000-SUM(N$60:N243))</f>
        <v>0</v>
      </c>
      <c r="O244" s="475">
        <f>IF(E244="",0,DSUM('5.1_Abast 2 Illes Balears'!$E$47:$K$67,"emissions",'7.1_Resultats Illes Balears'!E$59:E244)/1000-SUM(O$60:O243))</f>
        <v>0</v>
      </c>
      <c r="P244" s="475">
        <f>IF(E244="",0,DSUM('5.1_Abast 2 Illes Balears'!$E$75:$J$95,"emissions",'7.1_Resultats Illes Balears'!E$59:E244)/1000-SUM(P$60:P243))</f>
        <v>0</v>
      </c>
      <c r="Q244" s="636">
        <f t="shared" si="7"/>
        <v>0</v>
      </c>
      <c r="R244" s="635"/>
      <c r="S244" s="635">
        <f t="shared" si="8"/>
        <v>0</v>
      </c>
      <c r="T244" s="635"/>
      <c r="U244" s="635"/>
    </row>
    <row r="245" spans="1:21" x14ac:dyDescent="0.3">
      <c r="A245" s="169"/>
      <c r="E245" s="168" t="str">
        <f>IF(Dades!E914="","",Dades!E914)</f>
        <v/>
      </c>
      <c r="F245" s="475">
        <f>IF(E245="",0,(DSUM('1_Instal·lacions fixes'!$E$14:$R$36,"emissions",'7.1_Resultats Illes Balears'!E$59:E245)+DSUM('1_Instal·lacions fixes'!$E$43:$L$58,"emissions",'7.1_Resultats Illes Balears'!E$59:E245))/1000-SUM(F$60:F244))</f>
        <v>0</v>
      </c>
      <c r="G245" s="475">
        <f>IF(E245="",0,(DSUM('2_Vehicles i maquinària'!$E$22:$S$44,"emissions",'7.1_Resultats Illes Balears'!E$59:E245)+DSUM('2_Vehicles i maquinària'!$E$50:$K$70,"emissions",'7.1_Resultats Illes Balears'!E$59:E245)+DSUM('2_Vehicles i maquinària'!$E$82:$S$92,"emissions",'7.1_Resultats Illes Balears'!E$59:E245)+DSUM('2_Vehicles i maquinària'!$E$99:$S$109,"emissions",'7.1_Resultats Illes Balears'!E$59:E245))/1000-SUM(G$60:G244))</f>
        <v>0</v>
      </c>
      <c r="H245" s="475">
        <f>IF(E245="",0,(DSUM('3_Emissions fugitives'!$E$14:$O$36,"emissions",'7.1_Resultats Illes Balears'!E$59:E245)+DSUM('3_Emissions fugitives'!$E$48:$N$58,"emissions",'7.1_Resultats Illes Balears'!E$59:E245))/1000-SUM(H$60:H244))</f>
        <v>0</v>
      </c>
      <c r="I245" s="636">
        <f>IF(E245="",0,DSUM('4_Emissions de procés'!$E$12:$M$27,"emissions",'7.1_Resultats Illes Balears'!E$59:E245)/1000-SUM(I$60:I244))</f>
        <v>0</v>
      </c>
      <c r="J245" s="636"/>
      <c r="K245" s="635">
        <f t="shared" si="6"/>
        <v>0</v>
      </c>
      <c r="L245" s="635"/>
      <c r="M245" s="635"/>
      <c r="N245" s="475">
        <f>IF(E245="",0,DSUM('5.1_Abast 2 Illes Balears'!$E$17:$J$39,"emissions",'7.1_Resultats Illes Balears'!E$59:E245)/1000-SUM(N$60:N244))</f>
        <v>0</v>
      </c>
      <c r="O245" s="475">
        <f>IF(E245="",0,DSUM('5.1_Abast 2 Illes Balears'!$E$47:$K$67,"emissions",'7.1_Resultats Illes Balears'!E$59:E245)/1000-SUM(O$60:O244))</f>
        <v>0</v>
      </c>
      <c r="P245" s="475">
        <f>IF(E245="",0,DSUM('5.1_Abast 2 Illes Balears'!$E$75:$J$95,"emissions",'7.1_Resultats Illes Balears'!E$59:E245)/1000-SUM(P$60:P244))</f>
        <v>0</v>
      </c>
      <c r="Q245" s="636">
        <f t="shared" si="7"/>
        <v>0</v>
      </c>
      <c r="R245" s="635"/>
      <c r="S245" s="635">
        <f t="shared" si="8"/>
        <v>0</v>
      </c>
      <c r="T245" s="635"/>
      <c r="U245" s="635"/>
    </row>
    <row r="246" spans="1:21" x14ac:dyDescent="0.3">
      <c r="A246" s="169"/>
      <c r="E246" s="168" t="str">
        <f>IF(Dades!E915="","",Dades!E915)</f>
        <v/>
      </c>
      <c r="F246" s="475">
        <f>IF(E246="",0,(DSUM('1_Instal·lacions fixes'!$E$14:$R$36,"emissions",'7.1_Resultats Illes Balears'!E$59:E246)+DSUM('1_Instal·lacions fixes'!$E$43:$L$58,"emissions",'7.1_Resultats Illes Balears'!E$59:E246))/1000-SUM(F$60:F245))</f>
        <v>0</v>
      </c>
      <c r="G246" s="475">
        <f>IF(E246="",0,(DSUM('2_Vehicles i maquinària'!$E$22:$S$44,"emissions",'7.1_Resultats Illes Balears'!E$59:E246)+DSUM('2_Vehicles i maquinària'!$E$50:$K$70,"emissions",'7.1_Resultats Illes Balears'!E$59:E246)+DSUM('2_Vehicles i maquinària'!$E$82:$S$92,"emissions",'7.1_Resultats Illes Balears'!E$59:E246)+DSUM('2_Vehicles i maquinària'!$E$99:$S$109,"emissions",'7.1_Resultats Illes Balears'!E$59:E246))/1000-SUM(G$60:G245))</f>
        <v>0</v>
      </c>
      <c r="H246" s="475">
        <f>IF(E246="",0,(DSUM('3_Emissions fugitives'!$E$14:$O$36,"emissions",'7.1_Resultats Illes Balears'!E$59:E246)+DSUM('3_Emissions fugitives'!$E$48:$N$58,"emissions",'7.1_Resultats Illes Balears'!E$59:E246))/1000-SUM(H$60:H245))</f>
        <v>0</v>
      </c>
      <c r="I246" s="636">
        <f>IF(E246="",0,DSUM('4_Emissions de procés'!$E$12:$M$27,"emissions",'7.1_Resultats Illes Balears'!E$59:E246)/1000-SUM(I$60:I245))</f>
        <v>0</v>
      </c>
      <c r="J246" s="636"/>
      <c r="K246" s="635">
        <f t="shared" si="6"/>
        <v>0</v>
      </c>
      <c r="L246" s="635"/>
      <c r="M246" s="635"/>
      <c r="N246" s="475">
        <f>IF(E246="",0,DSUM('5.1_Abast 2 Illes Balears'!$E$17:$J$39,"emissions",'7.1_Resultats Illes Balears'!E$59:E246)/1000-SUM(N$60:N245))</f>
        <v>0</v>
      </c>
      <c r="O246" s="475">
        <f>IF(E246="",0,DSUM('5.1_Abast 2 Illes Balears'!$E$47:$K$67,"emissions",'7.1_Resultats Illes Balears'!E$59:E246)/1000-SUM(O$60:O245))</f>
        <v>0</v>
      </c>
      <c r="P246" s="475">
        <f>IF(E246="",0,DSUM('5.1_Abast 2 Illes Balears'!$E$75:$J$95,"emissions",'7.1_Resultats Illes Balears'!E$59:E246)/1000-SUM(P$60:P245))</f>
        <v>0</v>
      </c>
      <c r="Q246" s="636">
        <f t="shared" si="7"/>
        <v>0</v>
      </c>
      <c r="R246" s="635"/>
      <c r="S246" s="635">
        <f t="shared" si="8"/>
        <v>0</v>
      </c>
      <c r="T246" s="635"/>
      <c r="U246" s="635"/>
    </row>
    <row r="247" spans="1:21" x14ac:dyDescent="0.3">
      <c r="A247" s="169"/>
      <c r="E247" s="168" t="str">
        <f>IF(Dades!E916="","",Dades!E916)</f>
        <v/>
      </c>
      <c r="F247" s="475">
        <f>IF(E247="",0,(DSUM('1_Instal·lacions fixes'!$E$14:$R$36,"emissions",'7.1_Resultats Illes Balears'!E$59:E247)+DSUM('1_Instal·lacions fixes'!$E$43:$L$58,"emissions",'7.1_Resultats Illes Balears'!E$59:E247))/1000-SUM(F$60:F246))</f>
        <v>0</v>
      </c>
      <c r="G247" s="475">
        <f>IF(E247="",0,(DSUM('2_Vehicles i maquinària'!$E$22:$S$44,"emissions",'7.1_Resultats Illes Balears'!E$59:E247)+DSUM('2_Vehicles i maquinària'!$E$50:$K$70,"emissions",'7.1_Resultats Illes Balears'!E$59:E247)+DSUM('2_Vehicles i maquinària'!$E$82:$S$92,"emissions",'7.1_Resultats Illes Balears'!E$59:E247)+DSUM('2_Vehicles i maquinària'!$E$99:$S$109,"emissions",'7.1_Resultats Illes Balears'!E$59:E247))/1000-SUM(G$60:G246))</f>
        <v>0</v>
      </c>
      <c r="H247" s="475">
        <f>IF(E247="",0,(DSUM('3_Emissions fugitives'!$E$14:$O$36,"emissions",'7.1_Resultats Illes Balears'!E$59:E247)+DSUM('3_Emissions fugitives'!$E$48:$N$58,"emissions",'7.1_Resultats Illes Balears'!E$59:E247))/1000-SUM(H$60:H246))</f>
        <v>0</v>
      </c>
      <c r="I247" s="636">
        <f>IF(E247="",0,DSUM('4_Emissions de procés'!$E$12:$M$27,"emissions",'7.1_Resultats Illes Balears'!E$59:E247)/1000-SUM(I$60:I246))</f>
        <v>0</v>
      </c>
      <c r="J247" s="636"/>
      <c r="K247" s="635">
        <f t="shared" si="6"/>
        <v>0</v>
      </c>
      <c r="L247" s="635"/>
      <c r="M247" s="635"/>
      <c r="N247" s="475">
        <f>IF(E247="",0,DSUM('5.1_Abast 2 Illes Balears'!$E$17:$J$39,"emissions",'7.1_Resultats Illes Balears'!E$59:E247)/1000-SUM(N$60:N246))</f>
        <v>0</v>
      </c>
      <c r="O247" s="475">
        <f>IF(E247="",0,DSUM('5.1_Abast 2 Illes Balears'!$E$47:$K$67,"emissions",'7.1_Resultats Illes Balears'!E$59:E247)/1000-SUM(O$60:O246))</f>
        <v>0</v>
      </c>
      <c r="P247" s="475">
        <f>IF(E247="",0,DSUM('5.1_Abast 2 Illes Balears'!$E$75:$J$95,"emissions",'7.1_Resultats Illes Balears'!E$59:E247)/1000-SUM(P$60:P246))</f>
        <v>0</v>
      </c>
      <c r="Q247" s="636">
        <f t="shared" si="7"/>
        <v>0</v>
      </c>
      <c r="R247" s="635"/>
      <c r="S247" s="635">
        <f t="shared" si="8"/>
        <v>0</v>
      </c>
      <c r="T247" s="635"/>
      <c r="U247" s="635"/>
    </row>
    <row r="248" spans="1:21" x14ac:dyDescent="0.3">
      <c r="A248" s="169"/>
      <c r="E248" s="168" t="str">
        <f>IF(Dades!E917="","",Dades!E917)</f>
        <v/>
      </c>
      <c r="F248" s="475">
        <f>IF(E248="",0,(DSUM('1_Instal·lacions fixes'!$E$14:$R$36,"emissions",'7.1_Resultats Illes Balears'!E$59:E248)+DSUM('1_Instal·lacions fixes'!$E$43:$L$58,"emissions",'7.1_Resultats Illes Balears'!E$59:E248))/1000-SUM(F$60:F247))</f>
        <v>0</v>
      </c>
      <c r="G248" s="475">
        <f>IF(E248="",0,(DSUM('2_Vehicles i maquinària'!$E$22:$S$44,"emissions",'7.1_Resultats Illes Balears'!E$59:E248)+DSUM('2_Vehicles i maquinària'!$E$50:$K$70,"emissions",'7.1_Resultats Illes Balears'!E$59:E248)+DSUM('2_Vehicles i maquinària'!$E$82:$S$92,"emissions",'7.1_Resultats Illes Balears'!E$59:E248)+DSUM('2_Vehicles i maquinària'!$E$99:$S$109,"emissions",'7.1_Resultats Illes Balears'!E$59:E248))/1000-SUM(G$60:G247))</f>
        <v>0</v>
      </c>
      <c r="H248" s="475">
        <f>IF(E248="",0,(DSUM('3_Emissions fugitives'!$E$14:$O$36,"emissions",'7.1_Resultats Illes Balears'!E$59:E248)+DSUM('3_Emissions fugitives'!$E$48:$N$58,"emissions",'7.1_Resultats Illes Balears'!E$59:E248))/1000-SUM(H$60:H247))</f>
        <v>0</v>
      </c>
      <c r="I248" s="636">
        <f>IF(E248="",0,DSUM('4_Emissions de procés'!$E$12:$M$27,"emissions",'7.1_Resultats Illes Balears'!E$59:E248)/1000-SUM(I$60:I247))</f>
        <v>0</v>
      </c>
      <c r="J248" s="636"/>
      <c r="K248" s="635">
        <f t="shared" si="6"/>
        <v>0</v>
      </c>
      <c r="L248" s="635"/>
      <c r="M248" s="635"/>
      <c r="N248" s="475">
        <f>IF(E248="",0,DSUM('5.1_Abast 2 Illes Balears'!$E$17:$J$39,"emissions",'7.1_Resultats Illes Balears'!E$59:E248)/1000-SUM(N$60:N247))</f>
        <v>0</v>
      </c>
      <c r="O248" s="475">
        <f>IF(E248="",0,DSUM('5.1_Abast 2 Illes Balears'!$E$47:$K$67,"emissions",'7.1_Resultats Illes Balears'!E$59:E248)/1000-SUM(O$60:O247))</f>
        <v>0</v>
      </c>
      <c r="P248" s="475">
        <f>IF(E248="",0,DSUM('5.1_Abast 2 Illes Balears'!$E$75:$J$95,"emissions",'7.1_Resultats Illes Balears'!E$59:E248)/1000-SUM(P$60:P247))</f>
        <v>0</v>
      </c>
      <c r="Q248" s="636">
        <f t="shared" si="7"/>
        <v>0</v>
      </c>
      <c r="R248" s="635"/>
      <c r="S248" s="635">
        <f t="shared" si="8"/>
        <v>0</v>
      </c>
      <c r="T248" s="635"/>
      <c r="U248" s="635"/>
    </row>
    <row r="249" spans="1:21" x14ac:dyDescent="0.3">
      <c r="A249" s="169"/>
      <c r="E249" s="168" t="str">
        <f>IF(Dades!E918="","",Dades!E918)</f>
        <v/>
      </c>
      <c r="F249" s="475">
        <f>IF(E249="",0,(DSUM('1_Instal·lacions fixes'!$E$14:$R$36,"emissions",'7.1_Resultats Illes Balears'!E$59:E249)+DSUM('1_Instal·lacions fixes'!$E$43:$L$58,"emissions",'7.1_Resultats Illes Balears'!E$59:E249))/1000-SUM(F$60:F248))</f>
        <v>0</v>
      </c>
      <c r="G249" s="475">
        <f>IF(E249="",0,(DSUM('2_Vehicles i maquinària'!$E$22:$S$44,"emissions",'7.1_Resultats Illes Balears'!E$59:E249)+DSUM('2_Vehicles i maquinària'!$E$50:$K$70,"emissions",'7.1_Resultats Illes Balears'!E$59:E249)+DSUM('2_Vehicles i maquinària'!$E$82:$S$92,"emissions",'7.1_Resultats Illes Balears'!E$59:E249)+DSUM('2_Vehicles i maquinària'!$E$99:$S$109,"emissions",'7.1_Resultats Illes Balears'!E$59:E249))/1000-SUM(G$60:G248))</f>
        <v>0</v>
      </c>
      <c r="H249" s="475">
        <f>IF(E249="",0,(DSUM('3_Emissions fugitives'!$E$14:$O$36,"emissions",'7.1_Resultats Illes Balears'!E$59:E249)+DSUM('3_Emissions fugitives'!$E$48:$N$58,"emissions",'7.1_Resultats Illes Balears'!E$59:E249))/1000-SUM(H$60:H248))</f>
        <v>0</v>
      </c>
      <c r="I249" s="636">
        <f>IF(E249="",0,DSUM('4_Emissions de procés'!$E$12:$M$27,"emissions",'7.1_Resultats Illes Balears'!E$59:E249)/1000-SUM(I$60:I248))</f>
        <v>0</v>
      </c>
      <c r="J249" s="636"/>
      <c r="K249" s="635">
        <f t="shared" si="6"/>
        <v>0</v>
      </c>
      <c r="L249" s="635"/>
      <c r="M249" s="635"/>
      <c r="N249" s="475">
        <f>IF(E249="",0,DSUM('5.1_Abast 2 Illes Balears'!$E$17:$J$39,"emissions",'7.1_Resultats Illes Balears'!E$59:E249)/1000-SUM(N$60:N248))</f>
        <v>0</v>
      </c>
      <c r="O249" s="475">
        <f>IF(E249="",0,DSUM('5.1_Abast 2 Illes Balears'!$E$47:$K$67,"emissions",'7.1_Resultats Illes Balears'!E$59:E249)/1000-SUM(O$60:O248))</f>
        <v>0</v>
      </c>
      <c r="P249" s="475">
        <f>IF(E249="",0,DSUM('5.1_Abast 2 Illes Balears'!$E$75:$J$95,"emissions",'7.1_Resultats Illes Balears'!E$59:E249)/1000-SUM(P$60:P248))</f>
        <v>0</v>
      </c>
      <c r="Q249" s="636">
        <f t="shared" si="7"/>
        <v>0</v>
      </c>
      <c r="R249" s="635"/>
      <c r="S249" s="635">
        <f t="shared" si="8"/>
        <v>0</v>
      </c>
      <c r="T249" s="635"/>
      <c r="U249" s="635"/>
    </row>
    <row r="250" spans="1:21" x14ac:dyDescent="0.3">
      <c r="A250" s="169"/>
      <c r="E250" s="168" t="str">
        <f>IF(Dades!E919="","",Dades!E919)</f>
        <v/>
      </c>
      <c r="F250" s="475">
        <f>IF(E250="",0,(DSUM('1_Instal·lacions fixes'!$E$14:$R$36,"emissions",'7.1_Resultats Illes Balears'!E$59:E250)+DSUM('1_Instal·lacions fixes'!$E$43:$L$58,"emissions",'7.1_Resultats Illes Balears'!E$59:E250))/1000-SUM(F$60:F249))</f>
        <v>0</v>
      </c>
      <c r="G250" s="475">
        <f>IF(E250="",0,(DSUM('2_Vehicles i maquinària'!$E$22:$S$44,"emissions",'7.1_Resultats Illes Balears'!E$59:E250)+DSUM('2_Vehicles i maquinària'!$E$50:$K$70,"emissions",'7.1_Resultats Illes Balears'!E$59:E250)+DSUM('2_Vehicles i maquinària'!$E$82:$S$92,"emissions",'7.1_Resultats Illes Balears'!E$59:E250)+DSUM('2_Vehicles i maquinària'!$E$99:$S$109,"emissions",'7.1_Resultats Illes Balears'!E$59:E250))/1000-SUM(G$60:G249))</f>
        <v>0</v>
      </c>
      <c r="H250" s="475">
        <f>IF(E250="",0,(DSUM('3_Emissions fugitives'!$E$14:$O$36,"emissions",'7.1_Resultats Illes Balears'!E$59:E250)+DSUM('3_Emissions fugitives'!$E$48:$N$58,"emissions",'7.1_Resultats Illes Balears'!E$59:E250))/1000-SUM(H$60:H249))</f>
        <v>0</v>
      </c>
      <c r="I250" s="636">
        <f>IF(E250="",0,DSUM('4_Emissions de procés'!$E$12:$M$27,"emissions",'7.1_Resultats Illes Balears'!E$59:E250)/1000-SUM(I$60:I249))</f>
        <v>0</v>
      </c>
      <c r="J250" s="636"/>
      <c r="K250" s="635">
        <f t="shared" si="6"/>
        <v>0</v>
      </c>
      <c r="L250" s="635"/>
      <c r="M250" s="635"/>
      <c r="N250" s="475">
        <f>IF(E250="",0,DSUM('5.1_Abast 2 Illes Balears'!$E$17:$J$39,"emissions",'7.1_Resultats Illes Balears'!E$59:E250)/1000-SUM(N$60:N249))</f>
        <v>0</v>
      </c>
      <c r="O250" s="475">
        <f>IF(E250="",0,DSUM('5.1_Abast 2 Illes Balears'!$E$47:$K$67,"emissions",'7.1_Resultats Illes Balears'!E$59:E250)/1000-SUM(O$60:O249))</f>
        <v>0</v>
      </c>
      <c r="P250" s="475">
        <f>IF(E250="",0,DSUM('5.1_Abast 2 Illes Balears'!$E$75:$J$95,"emissions",'7.1_Resultats Illes Balears'!E$59:E250)/1000-SUM(P$60:P249))</f>
        <v>0</v>
      </c>
      <c r="Q250" s="636">
        <f t="shared" si="7"/>
        <v>0</v>
      </c>
      <c r="R250" s="635"/>
      <c r="S250" s="635">
        <f t="shared" si="8"/>
        <v>0</v>
      </c>
      <c r="T250" s="635"/>
      <c r="U250" s="635"/>
    </row>
    <row r="251" spans="1:21" x14ac:dyDescent="0.3">
      <c r="A251" s="169"/>
      <c r="E251" s="168" t="str">
        <f>IF(Dades!E920="","",Dades!E920)</f>
        <v/>
      </c>
      <c r="F251" s="475">
        <f>IF(E251="",0,(DSUM('1_Instal·lacions fixes'!$E$14:$R$36,"emissions",'7.1_Resultats Illes Balears'!E$59:E251)+DSUM('1_Instal·lacions fixes'!$E$43:$L$58,"emissions",'7.1_Resultats Illes Balears'!E$59:E251))/1000-SUM(F$60:F250))</f>
        <v>0</v>
      </c>
      <c r="G251" s="475">
        <f>IF(E251="",0,(DSUM('2_Vehicles i maquinària'!$E$22:$S$44,"emissions",'7.1_Resultats Illes Balears'!E$59:E251)+DSUM('2_Vehicles i maquinària'!$E$50:$K$70,"emissions",'7.1_Resultats Illes Balears'!E$59:E251)+DSUM('2_Vehicles i maquinària'!$E$82:$S$92,"emissions",'7.1_Resultats Illes Balears'!E$59:E251)+DSUM('2_Vehicles i maquinària'!$E$99:$S$109,"emissions",'7.1_Resultats Illes Balears'!E$59:E251))/1000-SUM(G$60:G250))</f>
        <v>0</v>
      </c>
      <c r="H251" s="475">
        <f>IF(E251="",0,(DSUM('3_Emissions fugitives'!$E$14:$O$36,"emissions",'7.1_Resultats Illes Balears'!E$59:E251)+DSUM('3_Emissions fugitives'!$E$48:$N$58,"emissions",'7.1_Resultats Illes Balears'!E$59:E251))/1000-SUM(H$60:H250))</f>
        <v>0</v>
      </c>
      <c r="I251" s="636">
        <f>IF(E251="",0,DSUM('4_Emissions de procés'!$E$12:$M$27,"emissions",'7.1_Resultats Illes Balears'!E$59:E251)/1000-SUM(I$60:I250))</f>
        <v>0</v>
      </c>
      <c r="J251" s="636"/>
      <c r="K251" s="635">
        <f t="shared" si="6"/>
        <v>0</v>
      </c>
      <c r="L251" s="635"/>
      <c r="M251" s="635"/>
      <c r="N251" s="475">
        <f>IF(E251="",0,DSUM('5.1_Abast 2 Illes Balears'!$E$17:$J$39,"emissions",'7.1_Resultats Illes Balears'!E$59:E251)/1000-SUM(N$60:N250))</f>
        <v>0</v>
      </c>
      <c r="O251" s="475">
        <f>IF(E251="",0,DSUM('5.1_Abast 2 Illes Balears'!$E$47:$K$67,"emissions",'7.1_Resultats Illes Balears'!E$59:E251)/1000-SUM(O$60:O250))</f>
        <v>0</v>
      </c>
      <c r="P251" s="475">
        <f>IF(E251="",0,DSUM('5.1_Abast 2 Illes Balears'!$E$75:$J$95,"emissions",'7.1_Resultats Illes Balears'!E$59:E251)/1000-SUM(P$60:P250))</f>
        <v>0</v>
      </c>
      <c r="Q251" s="636">
        <f t="shared" si="7"/>
        <v>0</v>
      </c>
      <c r="R251" s="635"/>
      <c r="S251" s="635">
        <f t="shared" si="8"/>
        <v>0</v>
      </c>
      <c r="T251" s="635"/>
      <c r="U251" s="635"/>
    </row>
    <row r="252" spans="1:21" x14ac:dyDescent="0.3">
      <c r="A252" s="169"/>
      <c r="E252" s="168" t="str">
        <f>IF(Dades!E921="","",Dades!E921)</f>
        <v/>
      </c>
      <c r="F252" s="475">
        <f>IF(E252="",0,(DSUM('1_Instal·lacions fixes'!$E$14:$R$36,"emissions",'7.1_Resultats Illes Balears'!E$59:E252)+DSUM('1_Instal·lacions fixes'!$E$43:$L$58,"emissions",'7.1_Resultats Illes Balears'!E$59:E252))/1000-SUM(F$60:F251))</f>
        <v>0</v>
      </c>
      <c r="G252" s="475">
        <f>IF(E252="",0,(DSUM('2_Vehicles i maquinària'!$E$22:$S$44,"emissions",'7.1_Resultats Illes Balears'!E$59:E252)+DSUM('2_Vehicles i maquinària'!$E$50:$K$70,"emissions",'7.1_Resultats Illes Balears'!E$59:E252)+DSUM('2_Vehicles i maquinària'!$E$82:$S$92,"emissions",'7.1_Resultats Illes Balears'!E$59:E252)+DSUM('2_Vehicles i maquinària'!$E$99:$S$109,"emissions",'7.1_Resultats Illes Balears'!E$59:E252))/1000-SUM(G$60:G251))</f>
        <v>0</v>
      </c>
      <c r="H252" s="475">
        <f>IF(E252="",0,(DSUM('3_Emissions fugitives'!$E$14:$O$36,"emissions",'7.1_Resultats Illes Balears'!E$59:E252)+DSUM('3_Emissions fugitives'!$E$48:$N$58,"emissions",'7.1_Resultats Illes Balears'!E$59:E252))/1000-SUM(H$60:H251))</f>
        <v>0</v>
      </c>
      <c r="I252" s="636">
        <f>IF(E252="",0,DSUM('4_Emissions de procés'!$E$12:$M$27,"emissions",'7.1_Resultats Illes Balears'!E$59:E252)/1000-SUM(I$60:I251))</f>
        <v>0</v>
      </c>
      <c r="J252" s="636"/>
      <c r="K252" s="635">
        <f t="shared" si="6"/>
        <v>0</v>
      </c>
      <c r="L252" s="635"/>
      <c r="M252" s="635"/>
      <c r="N252" s="475">
        <f>IF(E252="",0,DSUM('5.1_Abast 2 Illes Balears'!$E$17:$J$39,"emissions",'7.1_Resultats Illes Balears'!E$59:E252)/1000-SUM(N$60:N251))</f>
        <v>0</v>
      </c>
      <c r="O252" s="475">
        <f>IF(E252="",0,DSUM('5.1_Abast 2 Illes Balears'!$E$47:$K$67,"emissions",'7.1_Resultats Illes Balears'!E$59:E252)/1000-SUM(O$60:O251))</f>
        <v>0</v>
      </c>
      <c r="P252" s="475">
        <f>IF(E252="",0,DSUM('5.1_Abast 2 Illes Balears'!$E$75:$J$95,"emissions",'7.1_Resultats Illes Balears'!E$59:E252)/1000-SUM(P$60:P251))</f>
        <v>0</v>
      </c>
      <c r="Q252" s="636">
        <f t="shared" si="7"/>
        <v>0</v>
      </c>
      <c r="R252" s="635"/>
      <c r="S252" s="635">
        <f t="shared" si="8"/>
        <v>0</v>
      </c>
      <c r="T252" s="635"/>
      <c r="U252" s="635"/>
    </row>
    <row r="253" spans="1:21" x14ac:dyDescent="0.3">
      <c r="A253" s="169"/>
      <c r="E253" s="168" t="str">
        <f>IF(Dades!E922="","",Dades!E922)</f>
        <v/>
      </c>
      <c r="F253" s="475">
        <f>IF(E253="",0,(DSUM('1_Instal·lacions fixes'!$E$14:$R$36,"emissions",'7.1_Resultats Illes Balears'!E$59:E253)+DSUM('1_Instal·lacions fixes'!$E$43:$L$58,"emissions",'7.1_Resultats Illes Balears'!E$59:E253))/1000-SUM(F$60:F252))</f>
        <v>0</v>
      </c>
      <c r="G253" s="475">
        <f>IF(E253="",0,(DSUM('2_Vehicles i maquinària'!$E$22:$S$44,"emissions",'7.1_Resultats Illes Balears'!E$59:E253)+DSUM('2_Vehicles i maquinària'!$E$50:$K$70,"emissions",'7.1_Resultats Illes Balears'!E$59:E253)+DSUM('2_Vehicles i maquinària'!$E$82:$S$92,"emissions",'7.1_Resultats Illes Balears'!E$59:E253)+DSUM('2_Vehicles i maquinària'!$E$99:$S$109,"emissions",'7.1_Resultats Illes Balears'!E$59:E253))/1000-SUM(G$60:G252))</f>
        <v>0</v>
      </c>
      <c r="H253" s="475">
        <f>IF(E253="",0,(DSUM('3_Emissions fugitives'!$E$14:$O$36,"emissions",'7.1_Resultats Illes Balears'!E$59:E253)+DSUM('3_Emissions fugitives'!$E$48:$N$58,"emissions",'7.1_Resultats Illes Balears'!E$59:E253))/1000-SUM(H$60:H252))</f>
        <v>0</v>
      </c>
      <c r="I253" s="636">
        <f>IF(E253="",0,DSUM('4_Emissions de procés'!$E$12:$M$27,"emissions",'7.1_Resultats Illes Balears'!E$59:E253)/1000-SUM(I$60:I252))</f>
        <v>0</v>
      </c>
      <c r="J253" s="636"/>
      <c r="K253" s="635">
        <f t="shared" si="6"/>
        <v>0</v>
      </c>
      <c r="L253" s="635"/>
      <c r="M253" s="635"/>
      <c r="N253" s="475">
        <f>IF(E253="",0,DSUM('5.1_Abast 2 Illes Balears'!$E$17:$J$39,"emissions",'7.1_Resultats Illes Balears'!E$59:E253)/1000-SUM(N$60:N252))</f>
        <v>0</v>
      </c>
      <c r="O253" s="475">
        <f>IF(E253="",0,DSUM('5.1_Abast 2 Illes Balears'!$E$47:$K$67,"emissions",'7.1_Resultats Illes Balears'!E$59:E253)/1000-SUM(O$60:O252))</f>
        <v>0</v>
      </c>
      <c r="P253" s="475">
        <f>IF(E253="",0,DSUM('5.1_Abast 2 Illes Balears'!$E$75:$J$95,"emissions",'7.1_Resultats Illes Balears'!E$59:E253)/1000-SUM(P$60:P252))</f>
        <v>0</v>
      </c>
      <c r="Q253" s="636">
        <f t="shared" si="7"/>
        <v>0</v>
      </c>
      <c r="R253" s="635"/>
      <c r="S253" s="635">
        <f t="shared" si="8"/>
        <v>0</v>
      </c>
      <c r="T253" s="635"/>
      <c r="U253" s="635"/>
    </row>
    <row r="254" spans="1:21" x14ac:dyDescent="0.3">
      <c r="A254" s="169"/>
      <c r="E254" s="168" t="str">
        <f>IF(Dades!E923="","",Dades!E923)</f>
        <v/>
      </c>
      <c r="F254" s="475">
        <f>IF(E254="",0,(DSUM('1_Instal·lacions fixes'!$E$14:$R$36,"emissions",'7.1_Resultats Illes Balears'!E$59:E254)+DSUM('1_Instal·lacions fixes'!$E$43:$L$58,"emissions",'7.1_Resultats Illes Balears'!E$59:E254))/1000-SUM(F$60:F253))</f>
        <v>0</v>
      </c>
      <c r="G254" s="475">
        <f>IF(E254="",0,(DSUM('2_Vehicles i maquinària'!$E$22:$S$44,"emissions",'7.1_Resultats Illes Balears'!E$59:E254)+DSUM('2_Vehicles i maquinària'!$E$50:$K$70,"emissions",'7.1_Resultats Illes Balears'!E$59:E254)+DSUM('2_Vehicles i maquinària'!$E$82:$S$92,"emissions",'7.1_Resultats Illes Balears'!E$59:E254)+DSUM('2_Vehicles i maquinària'!$E$99:$S$109,"emissions",'7.1_Resultats Illes Balears'!E$59:E254))/1000-SUM(G$60:G253))</f>
        <v>0</v>
      </c>
      <c r="H254" s="475">
        <f>IF(E254="",0,(DSUM('3_Emissions fugitives'!$E$14:$O$36,"emissions",'7.1_Resultats Illes Balears'!E$59:E254)+DSUM('3_Emissions fugitives'!$E$48:$N$58,"emissions",'7.1_Resultats Illes Balears'!E$59:E254))/1000-SUM(H$60:H253))</f>
        <v>0</v>
      </c>
      <c r="I254" s="636">
        <f>IF(E254="",0,DSUM('4_Emissions de procés'!$E$12:$M$27,"emissions",'7.1_Resultats Illes Balears'!E$59:E254)/1000-SUM(I$60:I253))</f>
        <v>0</v>
      </c>
      <c r="J254" s="636"/>
      <c r="K254" s="635">
        <f t="shared" ref="K254:K309" si="9">SUM(F254:J254)</f>
        <v>0</v>
      </c>
      <c r="L254" s="635"/>
      <c r="M254" s="635"/>
      <c r="N254" s="475">
        <f>IF(E254="",0,DSUM('5.1_Abast 2 Illes Balears'!$E$17:$J$39,"emissions",'7.1_Resultats Illes Balears'!E$59:E254)/1000-SUM(N$60:N253))</f>
        <v>0</v>
      </c>
      <c r="O254" s="475">
        <f>IF(E254="",0,DSUM('5.1_Abast 2 Illes Balears'!$E$47:$K$67,"emissions",'7.1_Resultats Illes Balears'!E$59:E254)/1000-SUM(O$60:O253))</f>
        <v>0</v>
      </c>
      <c r="P254" s="475">
        <f>IF(E254="",0,DSUM('5.1_Abast 2 Illes Balears'!$E$75:$J$95,"emissions",'7.1_Resultats Illes Balears'!E$59:E254)/1000-SUM(P$60:P253))</f>
        <v>0</v>
      </c>
      <c r="Q254" s="636">
        <f t="shared" ref="Q254:Q309" si="10">SUM(N254:P254)</f>
        <v>0</v>
      </c>
      <c r="R254" s="635"/>
      <c r="S254" s="635">
        <f t="shared" ref="S254:S309" si="11">K254+Q254</f>
        <v>0</v>
      </c>
      <c r="T254" s="635"/>
      <c r="U254" s="635"/>
    </row>
    <row r="255" spans="1:21" x14ac:dyDescent="0.3">
      <c r="A255" s="169"/>
      <c r="E255" s="168" t="str">
        <f>IF(Dades!E924="","",Dades!E924)</f>
        <v/>
      </c>
      <c r="F255" s="475">
        <f>IF(E255="",0,(DSUM('1_Instal·lacions fixes'!$E$14:$R$36,"emissions",'7.1_Resultats Illes Balears'!E$59:E255)+DSUM('1_Instal·lacions fixes'!$E$43:$L$58,"emissions",'7.1_Resultats Illes Balears'!E$59:E255))/1000-SUM(F$60:F254))</f>
        <v>0</v>
      </c>
      <c r="G255" s="475">
        <f>IF(E255="",0,(DSUM('2_Vehicles i maquinària'!$E$22:$S$44,"emissions",'7.1_Resultats Illes Balears'!E$59:E255)+DSUM('2_Vehicles i maquinària'!$E$50:$K$70,"emissions",'7.1_Resultats Illes Balears'!E$59:E255)+DSUM('2_Vehicles i maquinària'!$E$82:$S$92,"emissions",'7.1_Resultats Illes Balears'!E$59:E255)+DSUM('2_Vehicles i maquinària'!$E$99:$S$109,"emissions",'7.1_Resultats Illes Balears'!E$59:E255))/1000-SUM(G$60:G254))</f>
        <v>0</v>
      </c>
      <c r="H255" s="475">
        <f>IF(E255="",0,(DSUM('3_Emissions fugitives'!$E$14:$O$36,"emissions",'7.1_Resultats Illes Balears'!E$59:E255)+DSUM('3_Emissions fugitives'!$E$48:$N$58,"emissions",'7.1_Resultats Illes Balears'!E$59:E255))/1000-SUM(H$60:H254))</f>
        <v>0</v>
      </c>
      <c r="I255" s="636">
        <f>IF(E255="",0,DSUM('4_Emissions de procés'!$E$12:$M$27,"emissions",'7.1_Resultats Illes Balears'!E$59:E255)/1000-SUM(I$60:I254))</f>
        <v>0</v>
      </c>
      <c r="J255" s="636"/>
      <c r="K255" s="635">
        <f t="shared" si="9"/>
        <v>0</v>
      </c>
      <c r="L255" s="635"/>
      <c r="M255" s="635"/>
      <c r="N255" s="475">
        <f>IF(E255="",0,DSUM('5.1_Abast 2 Illes Balears'!$E$17:$J$39,"emissions",'7.1_Resultats Illes Balears'!E$59:E255)/1000-SUM(N$60:N254))</f>
        <v>0</v>
      </c>
      <c r="O255" s="475">
        <f>IF(E255="",0,DSUM('5.1_Abast 2 Illes Balears'!$E$47:$K$67,"emissions",'7.1_Resultats Illes Balears'!E$59:E255)/1000-SUM(O$60:O254))</f>
        <v>0</v>
      </c>
      <c r="P255" s="475">
        <f>IF(E255="",0,DSUM('5.1_Abast 2 Illes Balears'!$E$75:$J$95,"emissions",'7.1_Resultats Illes Balears'!E$59:E255)/1000-SUM(P$60:P254))</f>
        <v>0</v>
      </c>
      <c r="Q255" s="636">
        <f t="shared" si="10"/>
        <v>0</v>
      </c>
      <c r="R255" s="635"/>
      <c r="S255" s="635">
        <f t="shared" si="11"/>
        <v>0</v>
      </c>
      <c r="T255" s="635"/>
      <c r="U255" s="635"/>
    </row>
    <row r="256" spans="1:21" x14ac:dyDescent="0.3">
      <c r="A256" s="169"/>
      <c r="E256" s="168" t="str">
        <f>IF(Dades!E925="","",Dades!E925)</f>
        <v/>
      </c>
      <c r="F256" s="475">
        <f>IF(E256="",0,(DSUM('1_Instal·lacions fixes'!$E$14:$R$36,"emissions",'7.1_Resultats Illes Balears'!E$59:E256)+DSUM('1_Instal·lacions fixes'!$E$43:$L$58,"emissions",'7.1_Resultats Illes Balears'!E$59:E256))/1000-SUM(F$60:F255))</f>
        <v>0</v>
      </c>
      <c r="G256" s="475">
        <f>IF(E256="",0,(DSUM('2_Vehicles i maquinària'!$E$22:$S$44,"emissions",'7.1_Resultats Illes Balears'!E$59:E256)+DSUM('2_Vehicles i maquinària'!$E$50:$K$70,"emissions",'7.1_Resultats Illes Balears'!E$59:E256)+DSUM('2_Vehicles i maquinària'!$E$82:$S$92,"emissions",'7.1_Resultats Illes Balears'!E$59:E256)+DSUM('2_Vehicles i maquinària'!$E$99:$S$109,"emissions",'7.1_Resultats Illes Balears'!E$59:E256))/1000-SUM(G$60:G255))</f>
        <v>0</v>
      </c>
      <c r="H256" s="475">
        <f>IF(E256="",0,(DSUM('3_Emissions fugitives'!$E$14:$O$36,"emissions",'7.1_Resultats Illes Balears'!E$59:E256)+DSUM('3_Emissions fugitives'!$E$48:$N$58,"emissions",'7.1_Resultats Illes Balears'!E$59:E256))/1000-SUM(H$60:H255))</f>
        <v>0</v>
      </c>
      <c r="I256" s="636">
        <f>IF(E256="",0,DSUM('4_Emissions de procés'!$E$12:$M$27,"emissions",'7.1_Resultats Illes Balears'!E$59:E256)/1000-SUM(I$60:I255))</f>
        <v>0</v>
      </c>
      <c r="J256" s="636"/>
      <c r="K256" s="635">
        <f t="shared" si="9"/>
        <v>0</v>
      </c>
      <c r="L256" s="635"/>
      <c r="M256" s="635"/>
      <c r="N256" s="475">
        <f>IF(E256="",0,DSUM('5.1_Abast 2 Illes Balears'!$E$17:$J$39,"emissions",'7.1_Resultats Illes Balears'!E$59:E256)/1000-SUM(N$60:N255))</f>
        <v>0</v>
      </c>
      <c r="O256" s="475">
        <f>IF(E256="",0,DSUM('5.1_Abast 2 Illes Balears'!$E$47:$K$67,"emissions",'7.1_Resultats Illes Balears'!E$59:E256)/1000-SUM(O$60:O255))</f>
        <v>0</v>
      </c>
      <c r="P256" s="475">
        <f>IF(E256="",0,DSUM('5.1_Abast 2 Illes Balears'!$E$75:$J$95,"emissions",'7.1_Resultats Illes Balears'!E$59:E256)/1000-SUM(P$60:P255))</f>
        <v>0</v>
      </c>
      <c r="Q256" s="636">
        <f t="shared" si="10"/>
        <v>0</v>
      </c>
      <c r="R256" s="635"/>
      <c r="S256" s="635">
        <f t="shared" si="11"/>
        <v>0</v>
      </c>
      <c r="T256" s="635"/>
      <c r="U256" s="635"/>
    </row>
    <row r="257" spans="1:21" x14ac:dyDescent="0.3">
      <c r="A257" s="169"/>
      <c r="E257" s="168" t="str">
        <f>IF(Dades!E926="","",Dades!E926)</f>
        <v/>
      </c>
      <c r="F257" s="475">
        <f>IF(E257="",0,(DSUM('1_Instal·lacions fixes'!$E$14:$R$36,"emissions",'7.1_Resultats Illes Balears'!E$59:E257)+DSUM('1_Instal·lacions fixes'!$E$43:$L$58,"emissions",'7.1_Resultats Illes Balears'!E$59:E257))/1000-SUM(F$60:F256))</f>
        <v>0</v>
      </c>
      <c r="G257" s="475">
        <f>IF(E257="",0,(DSUM('2_Vehicles i maquinària'!$E$22:$S$44,"emissions",'7.1_Resultats Illes Balears'!E$59:E257)+DSUM('2_Vehicles i maquinària'!$E$50:$K$70,"emissions",'7.1_Resultats Illes Balears'!E$59:E257)+DSUM('2_Vehicles i maquinària'!$E$82:$S$92,"emissions",'7.1_Resultats Illes Balears'!E$59:E257)+DSUM('2_Vehicles i maquinària'!$E$99:$S$109,"emissions",'7.1_Resultats Illes Balears'!E$59:E257))/1000-SUM(G$60:G256))</f>
        <v>0</v>
      </c>
      <c r="H257" s="475">
        <f>IF(E257="",0,(DSUM('3_Emissions fugitives'!$E$14:$O$36,"emissions",'7.1_Resultats Illes Balears'!E$59:E257)+DSUM('3_Emissions fugitives'!$E$48:$N$58,"emissions",'7.1_Resultats Illes Balears'!E$59:E257))/1000-SUM(H$60:H256))</f>
        <v>0</v>
      </c>
      <c r="I257" s="636">
        <f>IF(E257="",0,DSUM('4_Emissions de procés'!$E$12:$M$27,"emissions",'7.1_Resultats Illes Balears'!E$59:E257)/1000-SUM(I$60:I256))</f>
        <v>0</v>
      </c>
      <c r="J257" s="636"/>
      <c r="K257" s="635">
        <f t="shared" si="9"/>
        <v>0</v>
      </c>
      <c r="L257" s="635"/>
      <c r="M257" s="635"/>
      <c r="N257" s="475">
        <f>IF(E257="",0,DSUM('5.1_Abast 2 Illes Balears'!$E$17:$J$39,"emissions",'7.1_Resultats Illes Balears'!E$59:E257)/1000-SUM(N$60:N256))</f>
        <v>0</v>
      </c>
      <c r="O257" s="475">
        <f>IF(E257="",0,DSUM('5.1_Abast 2 Illes Balears'!$E$47:$K$67,"emissions",'7.1_Resultats Illes Balears'!E$59:E257)/1000-SUM(O$60:O256))</f>
        <v>0</v>
      </c>
      <c r="P257" s="475">
        <f>IF(E257="",0,DSUM('5.1_Abast 2 Illes Balears'!$E$75:$J$95,"emissions",'7.1_Resultats Illes Balears'!E$59:E257)/1000-SUM(P$60:P256))</f>
        <v>0</v>
      </c>
      <c r="Q257" s="636">
        <f t="shared" si="10"/>
        <v>0</v>
      </c>
      <c r="R257" s="635"/>
      <c r="S257" s="635">
        <f t="shared" si="11"/>
        <v>0</v>
      </c>
      <c r="T257" s="635"/>
      <c r="U257" s="635"/>
    </row>
    <row r="258" spans="1:21" x14ac:dyDescent="0.3">
      <c r="A258" s="169"/>
      <c r="E258" s="168" t="str">
        <f>IF(Dades!E927="","",Dades!E927)</f>
        <v/>
      </c>
      <c r="F258" s="475">
        <f>IF(E258="",0,(DSUM('1_Instal·lacions fixes'!$E$14:$R$36,"emissions",'7.1_Resultats Illes Balears'!E$59:E258)+DSUM('1_Instal·lacions fixes'!$E$43:$L$58,"emissions",'7.1_Resultats Illes Balears'!E$59:E258))/1000-SUM(F$60:F257))</f>
        <v>0</v>
      </c>
      <c r="G258" s="475">
        <f>IF(E258="",0,(DSUM('2_Vehicles i maquinària'!$E$22:$S$44,"emissions",'7.1_Resultats Illes Balears'!E$59:E258)+DSUM('2_Vehicles i maquinària'!$E$50:$K$70,"emissions",'7.1_Resultats Illes Balears'!E$59:E258)+DSUM('2_Vehicles i maquinària'!$E$82:$S$92,"emissions",'7.1_Resultats Illes Balears'!E$59:E258)+DSUM('2_Vehicles i maquinària'!$E$99:$S$109,"emissions",'7.1_Resultats Illes Balears'!E$59:E258))/1000-SUM(G$60:G257))</f>
        <v>0</v>
      </c>
      <c r="H258" s="475">
        <f>IF(E258="",0,(DSUM('3_Emissions fugitives'!$E$14:$O$36,"emissions",'7.1_Resultats Illes Balears'!E$59:E258)+DSUM('3_Emissions fugitives'!$E$48:$N$58,"emissions",'7.1_Resultats Illes Balears'!E$59:E258))/1000-SUM(H$60:H257))</f>
        <v>0</v>
      </c>
      <c r="I258" s="636">
        <f>IF(E258="",0,DSUM('4_Emissions de procés'!$E$12:$M$27,"emissions",'7.1_Resultats Illes Balears'!E$59:E258)/1000-SUM(I$60:I257))</f>
        <v>0</v>
      </c>
      <c r="J258" s="636"/>
      <c r="K258" s="635">
        <f t="shared" si="9"/>
        <v>0</v>
      </c>
      <c r="L258" s="635"/>
      <c r="M258" s="635"/>
      <c r="N258" s="475">
        <f>IF(E258="",0,DSUM('5.1_Abast 2 Illes Balears'!$E$17:$J$39,"emissions",'7.1_Resultats Illes Balears'!E$59:E258)/1000-SUM(N$60:N257))</f>
        <v>0</v>
      </c>
      <c r="O258" s="475">
        <f>IF(E258="",0,DSUM('5.1_Abast 2 Illes Balears'!$E$47:$K$67,"emissions",'7.1_Resultats Illes Balears'!E$59:E258)/1000-SUM(O$60:O257))</f>
        <v>0</v>
      </c>
      <c r="P258" s="475">
        <f>IF(E258="",0,DSUM('5.1_Abast 2 Illes Balears'!$E$75:$J$95,"emissions",'7.1_Resultats Illes Balears'!E$59:E258)/1000-SUM(P$60:P257))</f>
        <v>0</v>
      </c>
      <c r="Q258" s="636">
        <f t="shared" si="10"/>
        <v>0</v>
      </c>
      <c r="R258" s="635"/>
      <c r="S258" s="635">
        <f t="shared" si="11"/>
        <v>0</v>
      </c>
      <c r="T258" s="635"/>
      <c r="U258" s="635"/>
    </row>
    <row r="259" spans="1:21" x14ac:dyDescent="0.3">
      <c r="A259" s="169"/>
      <c r="E259" s="168" t="str">
        <f>IF(Dades!E928="","",Dades!E928)</f>
        <v/>
      </c>
      <c r="F259" s="475">
        <f>IF(E259="",0,(DSUM('1_Instal·lacions fixes'!$E$14:$R$36,"emissions",'7.1_Resultats Illes Balears'!E$59:E259)+DSUM('1_Instal·lacions fixes'!$E$43:$L$58,"emissions",'7.1_Resultats Illes Balears'!E$59:E259))/1000-SUM(F$60:F258))</f>
        <v>0</v>
      </c>
      <c r="G259" s="475">
        <f>IF(E259="",0,(DSUM('2_Vehicles i maquinària'!$E$22:$S$44,"emissions",'7.1_Resultats Illes Balears'!E$59:E259)+DSUM('2_Vehicles i maquinària'!$E$50:$K$70,"emissions",'7.1_Resultats Illes Balears'!E$59:E259)+DSUM('2_Vehicles i maquinària'!$E$82:$S$92,"emissions",'7.1_Resultats Illes Balears'!E$59:E259)+DSUM('2_Vehicles i maquinària'!$E$99:$S$109,"emissions",'7.1_Resultats Illes Balears'!E$59:E259))/1000-SUM(G$60:G258))</f>
        <v>0</v>
      </c>
      <c r="H259" s="475">
        <f>IF(E259="",0,(DSUM('3_Emissions fugitives'!$E$14:$O$36,"emissions",'7.1_Resultats Illes Balears'!E$59:E259)+DSUM('3_Emissions fugitives'!$E$48:$N$58,"emissions",'7.1_Resultats Illes Balears'!E$59:E259))/1000-SUM(H$60:H258))</f>
        <v>0</v>
      </c>
      <c r="I259" s="636">
        <f>IF(E259="",0,DSUM('4_Emissions de procés'!$E$12:$M$27,"emissions",'7.1_Resultats Illes Balears'!E$59:E259)/1000-SUM(I$60:I258))</f>
        <v>0</v>
      </c>
      <c r="J259" s="636"/>
      <c r="K259" s="635">
        <f t="shared" si="9"/>
        <v>0</v>
      </c>
      <c r="L259" s="635"/>
      <c r="M259" s="635"/>
      <c r="N259" s="475">
        <f>IF(E259="",0,DSUM('5.1_Abast 2 Illes Balears'!$E$17:$J$39,"emissions",'7.1_Resultats Illes Balears'!E$59:E259)/1000-SUM(N$60:N258))</f>
        <v>0</v>
      </c>
      <c r="O259" s="475">
        <f>IF(E259="",0,DSUM('5.1_Abast 2 Illes Balears'!$E$47:$K$67,"emissions",'7.1_Resultats Illes Balears'!E$59:E259)/1000-SUM(O$60:O258))</f>
        <v>0</v>
      </c>
      <c r="P259" s="475">
        <f>IF(E259="",0,DSUM('5.1_Abast 2 Illes Balears'!$E$75:$J$95,"emissions",'7.1_Resultats Illes Balears'!E$59:E259)/1000-SUM(P$60:P258))</f>
        <v>0</v>
      </c>
      <c r="Q259" s="636">
        <f t="shared" si="10"/>
        <v>0</v>
      </c>
      <c r="R259" s="635"/>
      <c r="S259" s="635">
        <f t="shared" si="11"/>
        <v>0</v>
      </c>
      <c r="T259" s="635"/>
      <c r="U259" s="635"/>
    </row>
    <row r="260" spans="1:21" x14ac:dyDescent="0.3">
      <c r="A260" s="169"/>
      <c r="E260" s="168" t="str">
        <f>IF(Dades!E929="","",Dades!E929)</f>
        <v/>
      </c>
      <c r="F260" s="475">
        <f>IF(E260="",0,(DSUM('1_Instal·lacions fixes'!$E$14:$R$36,"emissions",'7.1_Resultats Illes Balears'!E$59:E260)+DSUM('1_Instal·lacions fixes'!$E$43:$L$58,"emissions",'7.1_Resultats Illes Balears'!E$59:E260))/1000-SUM(F$60:F259))</f>
        <v>0</v>
      </c>
      <c r="G260" s="475">
        <f>IF(E260="",0,(DSUM('2_Vehicles i maquinària'!$E$22:$S$44,"emissions",'7.1_Resultats Illes Balears'!E$59:E260)+DSUM('2_Vehicles i maquinària'!$E$50:$K$70,"emissions",'7.1_Resultats Illes Balears'!E$59:E260)+DSUM('2_Vehicles i maquinària'!$E$82:$S$92,"emissions",'7.1_Resultats Illes Balears'!E$59:E260)+DSUM('2_Vehicles i maquinària'!$E$99:$S$109,"emissions",'7.1_Resultats Illes Balears'!E$59:E260))/1000-SUM(G$60:G259))</f>
        <v>0</v>
      </c>
      <c r="H260" s="475">
        <f>IF(E260="",0,(DSUM('3_Emissions fugitives'!$E$14:$O$36,"emissions",'7.1_Resultats Illes Balears'!E$59:E260)+DSUM('3_Emissions fugitives'!$E$48:$N$58,"emissions",'7.1_Resultats Illes Balears'!E$59:E260))/1000-SUM(H$60:H259))</f>
        <v>0</v>
      </c>
      <c r="I260" s="636">
        <f>IF(E260="",0,DSUM('4_Emissions de procés'!$E$12:$M$27,"emissions",'7.1_Resultats Illes Balears'!E$59:E260)/1000-SUM(I$60:I259))</f>
        <v>0</v>
      </c>
      <c r="J260" s="636"/>
      <c r="K260" s="635">
        <f t="shared" si="9"/>
        <v>0</v>
      </c>
      <c r="L260" s="635"/>
      <c r="M260" s="635"/>
      <c r="N260" s="475">
        <f>IF(E260="",0,DSUM('5.1_Abast 2 Illes Balears'!$E$17:$J$39,"emissions",'7.1_Resultats Illes Balears'!E$59:E260)/1000-SUM(N$60:N259))</f>
        <v>0</v>
      </c>
      <c r="O260" s="475">
        <f>IF(E260="",0,DSUM('5.1_Abast 2 Illes Balears'!$E$47:$K$67,"emissions",'7.1_Resultats Illes Balears'!E$59:E260)/1000-SUM(O$60:O259))</f>
        <v>0</v>
      </c>
      <c r="P260" s="475">
        <f>IF(E260="",0,DSUM('5.1_Abast 2 Illes Balears'!$E$75:$J$95,"emissions",'7.1_Resultats Illes Balears'!E$59:E260)/1000-SUM(P$60:P259))</f>
        <v>0</v>
      </c>
      <c r="Q260" s="636">
        <f t="shared" si="10"/>
        <v>0</v>
      </c>
      <c r="R260" s="635"/>
      <c r="S260" s="635">
        <f t="shared" si="11"/>
        <v>0</v>
      </c>
      <c r="T260" s="635"/>
      <c r="U260" s="635"/>
    </row>
    <row r="261" spans="1:21" x14ac:dyDescent="0.3">
      <c r="A261" s="169"/>
      <c r="E261" s="168" t="str">
        <f>IF(Dades!E930="","",Dades!E930)</f>
        <v/>
      </c>
      <c r="F261" s="475">
        <f>IF(E261="",0,(DSUM('1_Instal·lacions fixes'!$E$14:$R$36,"emissions",'7.1_Resultats Illes Balears'!E$59:E261)+DSUM('1_Instal·lacions fixes'!$E$43:$L$58,"emissions",'7.1_Resultats Illes Balears'!E$59:E261))/1000-SUM(F$60:F260))</f>
        <v>0</v>
      </c>
      <c r="G261" s="475">
        <f>IF(E261="",0,(DSUM('2_Vehicles i maquinària'!$E$22:$S$44,"emissions",'7.1_Resultats Illes Balears'!E$59:E261)+DSUM('2_Vehicles i maquinària'!$E$50:$K$70,"emissions",'7.1_Resultats Illes Balears'!E$59:E261)+DSUM('2_Vehicles i maquinària'!$E$82:$S$92,"emissions",'7.1_Resultats Illes Balears'!E$59:E261)+DSUM('2_Vehicles i maquinària'!$E$99:$S$109,"emissions",'7.1_Resultats Illes Balears'!E$59:E261))/1000-SUM(G$60:G260))</f>
        <v>0</v>
      </c>
      <c r="H261" s="475">
        <f>IF(E261="",0,(DSUM('3_Emissions fugitives'!$E$14:$O$36,"emissions",'7.1_Resultats Illes Balears'!E$59:E261)+DSUM('3_Emissions fugitives'!$E$48:$N$58,"emissions",'7.1_Resultats Illes Balears'!E$59:E261))/1000-SUM(H$60:H260))</f>
        <v>0</v>
      </c>
      <c r="I261" s="636">
        <f>IF(E261="",0,DSUM('4_Emissions de procés'!$E$12:$M$27,"emissions",'7.1_Resultats Illes Balears'!E$59:E261)/1000-SUM(I$60:I260))</f>
        <v>0</v>
      </c>
      <c r="J261" s="636"/>
      <c r="K261" s="635">
        <f t="shared" si="9"/>
        <v>0</v>
      </c>
      <c r="L261" s="635"/>
      <c r="M261" s="635"/>
      <c r="N261" s="475">
        <f>IF(E261="",0,DSUM('5.1_Abast 2 Illes Balears'!$E$17:$J$39,"emissions",'7.1_Resultats Illes Balears'!E$59:E261)/1000-SUM(N$60:N260))</f>
        <v>0</v>
      </c>
      <c r="O261" s="475">
        <f>IF(E261="",0,DSUM('5.1_Abast 2 Illes Balears'!$E$47:$K$67,"emissions",'7.1_Resultats Illes Balears'!E$59:E261)/1000-SUM(O$60:O260))</f>
        <v>0</v>
      </c>
      <c r="P261" s="475">
        <f>IF(E261="",0,DSUM('5.1_Abast 2 Illes Balears'!$E$75:$J$95,"emissions",'7.1_Resultats Illes Balears'!E$59:E261)/1000-SUM(P$60:P260))</f>
        <v>0</v>
      </c>
      <c r="Q261" s="636">
        <f t="shared" si="10"/>
        <v>0</v>
      </c>
      <c r="R261" s="635"/>
      <c r="S261" s="635">
        <f t="shared" si="11"/>
        <v>0</v>
      </c>
      <c r="T261" s="635"/>
      <c r="U261" s="635"/>
    </row>
    <row r="262" spans="1:21" x14ac:dyDescent="0.3">
      <c r="A262" s="169"/>
      <c r="E262" s="168" t="str">
        <f>IF(Dades!E931="","",Dades!E931)</f>
        <v/>
      </c>
      <c r="F262" s="475">
        <f>IF(E262="",0,(DSUM('1_Instal·lacions fixes'!$E$14:$R$36,"emissions",'7.1_Resultats Illes Balears'!E$59:E262)+DSUM('1_Instal·lacions fixes'!$E$43:$L$58,"emissions",'7.1_Resultats Illes Balears'!E$59:E262))/1000-SUM(F$60:F261))</f>
        <v>0</v>
      </c>
      <c r="G262" s="475">
        <f>IF(E262="",0,(DSUM('2_Vehicles i maquinària'!$E$22:$S$44,"emissions",'7.1_Resultats Illes Balears'!E$59:E262)+DSUM('2_Vehicles i maquinària'!$E$50:$K$70,"emissions",'7.1_Resultats Illes Balears'!E$59:E262)+DSUM('2_Vehicles i maquinària'!$E$82:$S$92,"emissions",'7.1_Resultats Illes Balears'!E$59:E262)+DSUM('2_Vehicles i maquinària'!$E$99:$S$109,"emissions",'7.1_Resultats Illes Balears'!E$59:E262))/1000-SUM(G$60:G261))</f>
        <v>0</v>
      </c>
      <c r="H262" s="475">
        <f>IF(E262="",0,(DSUM('3_Emissions fugitives'!$E$14:$O$36,"emissions",'7.1_Resultats Illes Balears'!E$59:E262)+DSUM('3_Emissions fugitives'!$E$48:$N$58,"emissions",'7.1_Resultats Illes Balears'!E$59:E262))/1000-SUM(H$60:H261))</f>
        <v>0</v>
      </c>
      <c r="I262" s="636">
        <f>IF(E262="",0,DSUM('4_Emissions de procés'!$E$12:$M$27,"emissions",'7.1_Resultats Illes Balears'!E$59:E262)/1000-SUM(I$60:I261))</f>
        <v>0</v>
      </c>
      <c r="J262" s="636"/>
      <c r="K262" s="635">
        <f t="shared" si="9"/>
        <v>0</v>
      </c>
      <c r="L262" s="635"/>
      <c r="M262" s="635"/>
      <c r="N262" s="475">
        <f>IF(E262="",0,DSUM('5.1_Abast 2 Illes Balears'!$E$17:$J$39,"emissions",'7.1_Resultats Illes Balears'!E$59:E262)/1000-SUM(N$60:N261))</f>
        <v>0</v>
      </c>
      <c r="O262" s="475">
        <f>IF(E262="",0,DSUM('5.1_Abast 2 Illes Balears'!$E$47:$K$67,"emissions",'7.1_Resultats Illes Balears'!E$59:E262)/1000-SUM(O$60:O261))</f>
        <v>0</v>
      </c>
      <c r="P262" s="475">
        <f>IF(E262="",0,DSUM('5.1_Abast 2 Illes Balears'!$E$75:$J$95,"emissions",'7.1_Resultats Illes Balears'!E$59:E262)/1000-SUM(P$60:P261))</f>
        <v>0</v>
      </c>
      <c r="Q262" s="636">
        <f t="shared" si="10"/>
        <v>0</v>
      </c>
      <c r="R262" s="635"/>
      <c r="S262" s="635">
        <f t="shared" si="11"/>
        <v>0</v>
      </c>
      <c r="T262" s="635"/>
      <c r="U262" s="635"/>
    </row>
    <row r="263" spans="1:21" x14ac:dyDescent="0.3">
      <c r="A263" s="169"/>
      <c r="E263" s="168" t="str">
        <f>IF(Dades!E932="","",Dades!E932)</f>
        <v/>
      </c>
      <c r="F263" s="475">
        <f>IF(E263="",0,(DSUM('1_Instal·lacions fixes'!$E$14:$R$36,"emissions",'7.1_Resultats Illes Balears'!E$59:E263)+DSUM('1_Instal·lacions fixes'!$E$43:$L$58,"emissions",'7.1_Resultats Illes Balears'!E$59:E263))/1000-SUM(F$60:F262))</f>
        <v>0</v>
      </c>
      <c r="G263" s="475">
        <f>IF(E263="",0,(DSUM('2_Vehicles i maquinària'!$E$22:$S$44,"emissions",'7.1_Resultats Illes Balears'!E$59:E263)+DSUM('2_Vehicles i maquinària'!$E$50:$K$70,"emissions",'7.1_Resultats Illes Balears'!E$59:E263)+DSUM('2_Vehicles i maquinària'!$E$82:$S$92,"emissions",'7.1_Resultats Illes Balears'!E$59:E263)+DSUM('2_Vehicles i maquinària'!$E$99:$S$109,"emissions",'7.1_Resultats Illes Balears'!E$59:E263))/1000-SUM(G$60:G262))</f>
        <v>0</v>
      </c>
      <c r="H263" s="475">
        <f>IF(E263="",0,(DSUM('3_Emissions fugitives'!$E$14:$O$36,"emissions",'7.1_Resultats Illes Balears'!E$59:E263)+DSUM('3_Emissions fugitives'!$E$48:$N$58,"emissions",'7.1_Resultats Illes Balears'!E$59:E263))/1000-SUM(H$60:H262))</f>
        <v>0</v>
      </c>
      <c r="I263" s="636">
        <f>IF(E263="",0,DSUM('4_Emissions de procés'!$E$12:$M$27,"emissions",'7.1_Resultats Illes Balears'!E$59:E263)/1000-SUM(I$60:I262))</f>
        <v>0</v>
      </c>
      <c r="J263" s="636"/>
      <c r="K263" s="635">
        <f t="shared" si="9"/>
        <v>0</v>
      </c>
      <c r="L263" s="635"/>
      <c r="M263" s="635"/>
      <c r="N263" s="475">
        <f>IF(E263="",0,DSUM('5.1_Abast 2 Illes Balears'!$E$17:$J$39,"emissions",'7.1_Resultats Illes Balears'!E$59:E263)/1000-SUM(N$60:N262))</f>
        <v>0</v>
      </c>
      <c r="O263" s="475">
        <f>IF(E263="",0,DSUM('5.1_Abast 2 Illes Balears'!$E$47:$K$67,"emissions",'7.1_Resultats Illes Balears'!E$59:E263)/1000-SUM(O$60:O262))</f>
        <v>0</v>
      </c>
      <c r="P263" s="475">
        <f>IF(E263="",0,DSUM('5.1_Abast 2 Illes Balears'!$E$75:$J$95,"emissions",'7.1_Resultats Illes Balears'!E$59:E263)/1000-SUM(P$60:P262))</f>
        <v>0</v>
      </c>
      <c r="Q263" s="636">
        <f t="shared" si="10"/>
        <v>0</v>
      </c>
      <c r="R263" s="635"/>
      <c r="S263" s="635">
        <f t="shared" si="11"/>
        <v>0</v>
      </c>
      <c r="T263" s="635"/>
      <c r="U263" s="635"/>
    </row>
    <row r="264" spans="1:21" x14ac:dyDescent="0.3">
      <c r="A264" s="169"/>
      <c r="E264" s="168" t="str">
        <f>IF(Dades!E933="","",Dades!E933)</f>
        <v/>
      </c>
      <c r="F264" s="475">
        <f>IF(E264="",0,(DSUM('1_Instal·lacions fixes'!$E$14:$R$36,"emissions",'7.1_Resultats Illes Balears'!E$59:E264)+DSUM('1_Instal·lacions fixes'!$E$43:$L$58,"emissions",'7.1_Resultats Illes Balears'!E$59:E264))/1000-SUM(F$60:F263))</f>
        <v>0</v>
      </c>
      <c r="G264" s="475">
        <f>IF(E264="",0,(DSUM('2_Vehicles i maquinària'!$E$22:$S$44,"emissions",'7.1_Resultats Illes Balears'!E$59:E264)+DSUM('2_Vehicles i maquinària'!$E$50:$K$70,"emissions",'7.1_Resultats Illes Balears'!E$59:E264)+DSUM('2_Vehicles i maquinària'!$E$82:$S$92,"emissions",'7.1_Resultats Illes Balears'!E$59:E264)+DSUM('2_Vehicles i maquinària'!$E$99:$S$109,"emissions",'7.1_Resultats Illes Balears'!E$59:E264))/1000-SUM(G$60:G263))</f>
        <v>0</v>
      </c>
      <c r="H264" s="475">
        <f>IF(E264="",0,(DSUM('3_Emissions fugitives'!$E$14:$O$36,"emissions",'7.1_Resultats Illes Balears'!E$59:E264)+DSUM('3_Emissions fugitives'!$E$48:$N$58,"emissions",'7.1_Resultats Illes Balears'!E$59:E264))/1000-SUM(H$60:H263))</f>
        <v>0</v>
      </c>
      <c r="I264" s="636">
        <f>IF(E264="",0,DSUM('4_Emissions de procés'!$E$12:$M$27,"emissions",'7.1_Resultats Illes Balears'!E$59:E264)/1000-SUM(I$60:I263))</f>
        <v>0</v>
      </c>
      <c r="J264" s="636"/>
      <c r="K264" s="635">
        <f t="shared" si="9"/>
        <v>0</v>
      </c>
      <c r="L264" s="635"/>
      <c r="M264" s="635"/>
      <c r="N264" s="475">
        <f>IF(E264="",0,DSUM('5.1_Abast 2 Illes Balears'!$E$17:$J$39,"emissions",'7.1_Resultats Illes Balears'!E$59:E264)/1000-SUM(N$60:N263))</f>
        <v>0</v>
      </c>
      <c r="O264" s="475">
        <f>IF(E264="",0,DSUM('5.1_Abast 2 Illes Balears'!$E$47:$K$67,"emissions",'7.1_Resultats Illes Balears'!E$59:E264)/1000-SUM(O$60:O263))</f>
        <v>0</v>
      </c>
      <c r="P264" s="475">
        <f>IF(E264="",0,DSUM('5.1_Abast 2 Illes Balears'!$E$75:$J$95,"emissions",'7.1_Resultats Illes Balears'!E$59:E264)/1000-SUM(P$60:P263))</f>
        <v>0</v>
      </c>
      <c r="Q264" s="636">
        <f t="shared" si="10"/>
        <v>0</v>
      </c>
      <c r="R264" s="635"/>
      <c r="S264" s="635">
        <f t="shared" si="11"/>
        <v>0</v>
      </c>
      <c r="T264" s="635"/>
      <c r="U264" s="635"/>
    </row>
    <row r="265" spans="1:21" x14ac:dyDescent="0.3">
      <c r="A265" s="169"/>
      <c r="E265" s="168" t="str">
        <f>IF(Dades!E934="","",Dades!E934)</f>
        <v/>
      </c>
      <c r="F265" s="475">
        <f>IF(E265="",0,(DSUM('1_Instal·lacions fixes'!$E$14:$R$36,"emissions",'7.1_Resultats Illes Balears'!E$59:E265)+DSUM('1_Instal·lacions fixes'!$E$43:$L$58,"emissions",'7.1_Resultats Illes Balears'!E$59:E265))/1000-SUM(F$60:F264))</f>
        <v>0</v>
      </c>
      <c r="G265" s="475">
        <f>IF(E265="",0,(DSUM('2_Vehicles i maquinària'!$E$22:$S$44,"emissions",'7.1_Resultats Illes Balears'!E$59:E265)+DSUM('2_Vehicles i maquinària'!$E$50:$K$70,"emissions",'7.1_Resultats Illes Balears'!E$59:E265)+DSUM('2_Vehicles i maquinària'!$E$82:$S$92,"emissions",'7.1_Resultats Illes Balears'!E$59:E265)+DSUM('2_Vehicles i maquinària'!$E$99:$S$109,"emissions",'7.1_Resultats Illes Balears'!E$59:E265))/1000-SUM(G$60:G264))</f>
        <v>0</v>
      </c>
      <c r="H265" s="475">
        <f>IF(E265="",0,(DSUM('3_Emissions fugitives'!$E$14:$O$36,"emissions",'7.1_Resultats Illes Balears'!E$59:E265)+DSUM('3_Emissions fugitives'!$E$48:$N$58,"emissions",'7.1_Resultats Illes Balears'!E$59:E265))/1000-SUM(H$60:H264))</f>
        <v>0</v>
      </c>
      <c r="I265" s="636">
        <f>IF(E265="",0,DSUM('4_Emissions de procés'!$E$12:$M$27,"emissions",'7.1_Resultats Illes Balears'!E$59:E265)/1000-SUM(I$60:I264))</f>
        <v>0</v>
      </c>
      <c r="J265" s="636"/>
      <c r="K265" s="635">
        <f t="shared" si="9"/>
        <v>0</v>
      </c>
      <c r="L265" s="635"/>
      <c r="M265" s="635"/>
      <c r="N265" s="475">
        <f>IF(E265="",0,DSUM('5.1_Abast 2 Illes Balears'!$E$17:$J$39,"emissions",'7.1_Resultats Illes Balears'!E$59:E265)/1000-SUM(N$60:N264))</f>
        <v>0</v>
      </c>
      <c r="O265" s="475">
        <f>IF(E265="",0,DSUM('5.1_Abast 2 Illes Balears'!$E$47:$K$67,"emissions",'7.1_Resultats Illes Balears'!E$59:E265)/1000-SUM(O$60:O264))</f>
        <v>0</v>
      </c>
      <c r="P265" s="475">
        <f>IF(E265="",0,DSUM('5.1_Abast 2 Illes Balears'!$E$75:$J$95,"emissions",'7.1_Resultats Illes Balears'!E$59:E265)/1000-SUM(P$60:P264))</f>
        <v>0</v>
      </c>
      <c r="Q265" s="636">
        <f t="shared" si="10"/>
        <v>0</v>
      </c>
      <c r="R265" s="635"/>
      <c r="S265" s="635">
        <f t="shared" si="11"/>
        <v>0</v>
      </c>
      <c r="T265" s="635"/>
      <c r="U265" s="635"/>
    </row>
    <row r="266" spans="1:21" x14ac:dyDescent="0.3">
      <c r="A266" s="169"/>
      <c r="E266" s="168" t="str">
        <f>IF(Dades!E935="","",Dades!E935)</f>
        <v/>
      </c>
      <c r="F266" s="475">
        <f>IF(E266="",0,(DSUM('1_Instal·lacions fixes'!$E$14:$R$36,"emissions",'7.1_Resultats Illes Balears'!E$59:E266)+DSUM('1_Instal·lacions fixes'!$E$43:$L$58,"emissions",'7.1_Resultats Illes Balears'!E$59:E266))/1000-SUM(F$60:F265))</f>
        <v>0</v>
      </c>
      <c r="G266" s="475">
        <f>IF(E266="",0,(DSUM('2_Vehicles i maquinària'!$E$22:$S$44,"emissions",'7.1_Resultats Illes Balears'!E$59:E266)+DSUM('2_Vehicles i maquinària'!$E$50:$K$70,"emissions",'7.1_Resultats Illes Balears'!E$59:E266)+DSUM('2_Vehicles i maquinària'!$E$82:$S$92,"emissions",'7.1_Resultats Illes Balears'!E$59:E266)+DSUM('2_Vehicles i maquinària'!$E$99:$S$109,"emissions",'7.1_Resultats Illes Balears'!E$59:E266))/1000-SUM(G$60:G265))</f>
        <v>0</v>
      </c>
      <c r="H266" s="475">
        <f>IF(E266="",0,(DSUM('3_Emissions fugitives'!$E$14:$O$36,"emissions",'7.1_Resultats Illes Balears'!E$59:E266)+DSUM('3_Emissions fugitives'!$E$48:$N$58,"emissions",'7.1_Resultats Illes Balears'!E$59:E266))/1000-SUM(H$60:H265))</f>
        <v>0</v>
      </c>
      <c r="I266" s="636">
        <f>IF(E266="",0,DSUM('4_Emissions de procés'!$E$12:$M$27,"emissions",'7.1_Resultats Illes Balears'!E$59:E266)/1000-SUM(I$60:I265))</f>
        <v>0</v>
      </c>
      <c r="J266" s="636"/>
      <c r="K266" s="635">
        <f t="shared" si="9"/>
        <v>0</v>
      </c>
      <c r="L266" s="635"/>
      <c r="M266" s="635"/>
      <c r="N266" s="475">
        <f>IF(E266="",0,DSUM('5.1_Abast 2 Illes Balears'!$E$17:$J$39,"emissions",'7.1_Resultats Illes Balears'!E$59:E266)/1000-SUM(N$60:N265))</f>
        <v>0</v>
      </c>
      <c r="O266" s="475">
        <f>IF(E266="",0,DSUM('5.1_Abast 2 Illes Balears'!$E$47:$K$67,"emissions",'7.1_Resultats Illes Balears'!E$59:E266)/1000-SUM(O$60:O265))</f>
        <v>0</v>
      </c>
      <c r="P266" s="475">
        <f>IF(E266="",0,DSUM('5.1_Abast 2 Illes Balears'!$E$75:$J$95,"emissions",'7.1_Resultats Illes Balears'!E$59:E266)/1000-SUM(P$60:P265))</f>
        <v>0</v>
      </c>
      <c r="Q266" s="636">
        <f t="shared" si="10"/>
        <v>0</v>
      </c>
      <c r="R266" s="635"/>
      <c r="S266" s="635">
        <f t="shared" si="11"/>
        <v>0</v>
      </c>
      <c r="T266" s="635"/>
      <c r="U266" s="635"/>
    </row>
    <row r="267" spans="1:21" x14ac:dyDescent="0.3">
      <c r="A267" s="169"/>
      <c r="E267" s="168" t="str">
        <f>IF(Dades!E936="","",Dades!E936)</f>
        <v/>
      </c>
      <c r="F267" s="475">
        <f>IF(E267="",0,(DSUM('1_Instal·lacions fixes'!$E$14:$R$36,"emissions",'7.1_Resultats Illes Balears'!E$59:E267)+DSUM('1_Instal·lacions fixes'!$E$43:$L$58,"emissions",'7.1_Resultats Illes Balears'!E$59:E267))/1000-SUM(F$60:F266))</f>
        <v>0</v>
      </c>
      <c r="G267" s="475">
        <f>IF(E267="",0,(DSUM('2_Vehicles i maquinària'!$E$22:$S$44,"emissions",'7.1_Resultats Illes Balears'!E$59:E267)+DSUM('2_Vehicles i maquinària'!$E$50:$K$70,"emissions",'7.1_Resultats Illes Balears'!E$59:E267)+DSUM('2_Vehicles i maquinària'!$E$82:$S$92,"emissions",'7.1_Resultats Illes Balears'!E$59:E267)+DSUM('2_Vehicles i maquinària'!$E$99:$S$109,"emissions",'7.1_Resultats Illes Balears'!E$59:E267))/1000-SUM(G$60:G266))</f>
        <v>0</v>
      </c>
      <c r="H267" s="475">
        <f>IF(E267="",0,(DSUM('3_Emissions fugitives'!$E$14:$O$36,"emissions",'7.1_Resultats Illes Balears'!E$59:E267)+DSUM('3_Emissions fugitives'!$E$48:$N$58,"emissions",'7.1_Resultats Illes Balears'!E$59:E267))/1000-SUM(H$60:H266))</f>
        <v>0</v>
      </c>
      <c r="I267" s="636">
        <f>IF(E267="",0,DSUM('4_Emissions de procés'!$E$12:$M$27,"emissions",'7.1_Resultats Illes Balears'!E$59:E267)/1000-SUM(I$60:I266))</f>
        <v>0</v>
      </c>
      <c r="J267" s="636"/>
      <c r="K267" s="635">
        <f t="shared" si="9"/>
        <v>0</v>
      </c>
      <c r="L267" s="635"/>
      <c r="M267" s="635"/>
      <c r="N267" s="475">
        <f>IF(E267="",0,DSUM('5.1_Abast 2 Illes Balears'!$E$17:$J$39,"emissions",'7.1_Resultats Illes Balears'!E$59:E267)/1000-SUM(N$60:N266))</f>
        <v>0</v>
      </c>
      <c r="O267" s="475">
        <f>IF(E267="",0,DSUM('5.1_Abast 2 Illes Balears'!$E$47:$K$67,"emissions",'7.1_Resultats Illes Balears'!E$59:E267)/1000-SUM(O$60:O266))</f>
        <v>0</v>
      </c>
      <c r="P267" s="475">
        <f>IF(E267="",0,DSUM('5.1_Abast 2 Illes Balears'!$E$75:$J$95,"emissions",'7.1_Resultats Illes Balears'!E$59:E267)/1000-SUM(P$60:P266))</f>
        <v>0</v>
      </c>
      <c r="Q267" s="636">
        <f t="shared" si="10"/>
        <v>0</v>
      </c>
      <c r="R267" s="635"/>
      <c r="S267" s="635">
        <f t="shared" si="11"/>
        <v>0</v>
      </c>
      <c r="T267" s="635"/>
      <c r="U267" s="635"/>
    </row>
    <row r="268" spans="1:21" x14ac:dyDescent="0.3">
      <c r="A268" s="169"/>
      <c r="E268" s="168" t="str">
        <f>IF(Dades!E937="","",Dades!E937)</f>
        <v/>
      </c>
      <c r="F268" s="475">
        <f>IF(E268="",0,(DSUM('1_Instal·lacions fixes'!$E$14:$R$36,"emissions",'7.1_Resultats Illes Balears'!E$59:E268)+DSUM('1_Instal·lacions fixes'!$E$43:$L$58,"emissions",'7.1_Resultats Illes Balears'!E$59:E268))/1000-SUM(F$60:F267))</f>
        <v>0</v>
      </c>
      <c r="G268" s="475">
        <f>IF(E268="",0,(DSUM('2_Vehicles i maquinària'!$E$22:$S$44,"emissions",'7.1_Resultats Illes Balears'!E$59:E268)+DSUM('2_Vehicles i maquinària'!$E$50:$K$70,"emissions",'7.1_Resultats Illes Balears'!E$59:E268)+DSUM('2_Vehicles i maquinària'!$E$82:$S$92,"emissions",'7.1_Resultats Illes Balears'!E$59:E268)+DSUM('2_Vehicles i maquinària'!$E$99:$S$109,"emissions",'7.1_Resultats Illes Balears'!E$59:E268))/1000-SUM(G$60:G267))</f>
        <v>0</v>
      </c>
      <c r="H268" s="475">
        <f>IF(E268="",0,(DSUM('3_Emissions fugitives'!$E$14:$O$36,"emissions",'7.1_Resultats Illes Balears'!E$59:E268)+DSUM('3_Emissions fugitives'!$E$48:$N$58,"emissions",'7.1_Resultats Illes Balears'!E$59:E268))/1000-SUM(H$60:H267))</f>
        <v>0</v>
      </c>
      <c r="I268" s="636">
        <f>IF(E268="",0,DSUM('4_Emissions de procés'!$E$12:$M$27,"emissions",'7.1_Resultats Illes Balears'!E$59:E268)/1000-SUM(I$60:I267))</f>
        <v>0</v>
      </c>
      <c r="J268" s="636"/>
      <c r="K268" s="635">
        <f t="shared" si="9"/>
        <v>0</v>
      </c>
      <c r="L268" s="635"/>
      <c r="M268" s="635"/>
      <c r="N268" s="475">
        <f>IF(E268="",0,DSUM('5.1_Abast 2 Illes Balears'!$E$17:$J$39,"emissions",'7.1_Resultats Illes Balears'!E$59:E268)/1000-SUM(N$60:N267))</f>
        <v>0</v>
      </c>
      <c r="O268" s="475">
        <f>IF(E268="",0,DSUM('5.1_Abast 2 Illes Balears'!$E$47:$K$67,"emissions",'7.1_Resultats Illes Balears'!E$59:E268)/1000-SUM(O$60:O267))</f>
        <v>0</v>
      </c>
      <c r="P268" s="475">
        <f>IF(E268="",0,DSUM('5.1_Abast 2 Illes Balears'!$E$75:$J$95,"emissions",'7.1_Resultats Illes Balears'!E$59:E268)/1000-SUM(P$60:P267))</f>
        <v>0</v>
      </c>
      <c r="Q268" s="636">
        <f t="shared" si="10"/>
        <v>0</v>
      </c>
      <c r="R268" s="635"/>
      <c r="S268" s="635">
        <f t="shared" si="11"/>
        <v>0</v>
      </c>
      <c r="T268" s="635"/>
      <c r="U268" s="635"/>
    </row>
    <row r="269" spans="1:21" x14ac:dyDescent="0.3">
      <c r="A269" s="169"/>
      <c r="E269" s="168" t="str">
        <f>IF(Dades!E938="","",Dades!E938)</f>
        <v/>
      </c>
      <c r="F269" s="475">
        <f>IF(E269="",0,(DSUM('1_Instal·lacions fixes'!$E$14:$R$36,"emissions",'7.1_Resultats Illes Balears'!E$59:E269)+DSUM('1_Instal·lacions fixes'!$E$43:$L$58,"emissions",'7.1_Resultats Illes Balears'!E$59:E269))/1000-SUM(F$60:F268))</f>
        <v>0</v>
      </c>
      <c r="G269" s="475">
        <f>IF(E269="",0,(DSUM('2_Vehicles i maquinària'!$E$22:$S$44,"emissions",'7.1_Resultats Illes Balears'!E$59:E269)+DSUM('2_Vehicles i maquinària'!$E$50:$K$70,"emissions",'7.1_Resultats Illes Balears'!E$59:E269)+DSUM('2_Vehicles i maquinària'!$E$82:$S$92,"emissions",'7.1_Resultats Illes Balears'!E$59:E269)+DSUM('2_Vehicles i maquinària'!$E$99:$S$109,"emissions",'7.1_Resultats Illes Balears'!E$59:E269))/1000-SUM(G$60:G268))</f>
        <v>0</v>
      </c>
      <c r="H269" s="475">
        <f>IF(E269="",0,(DSUM('3_Emissions fugitives'!$E$14:$O$36,"emissions",'7.1_Resultats Illes Balears'!E$59:E269)+DSUM('3_Emissions fugitives'!$E$48:$N$58,"emissions",'7.1_Resultats Illes Balears'!E$59:E269))/1000-SUM(H$60:H268))</f>
        <v>0</v>
      </c>
      <c r="I269" s="636">
        <f>IF(E269="",0,DSUM('4_Emissions de procés'!$E$12:$M$27,"emissions",'7.1_Resultats Illes Balears'!E$59:E269)/1000-SUM(I$60:I268))</f>
        <v>0</v>
      </c>
      <c r="J269" s="636"/>
      <c r="K269" s="635">
        <f t="shared" si="9"/>
        <v>0</v>
      </c>
      <c r="L269" s="635"/>
      <c r="M269" s="635"/>
      <c r="N269" s="475">
        <f>IF(E269="",0,DSUM('5.1_Abast 2 Illes Balears'!$E$17:$J$39,"emissions",'7.1_Resultats Illes Balears'!E$59:E269)/1000-SUM(N$60:N268))</f>
        <v>0</v>
      </c>
      <c r="O269" s="475">
        <f>IF(E269="",0,DSUM('5.1_Abast 2 Illes Balears'!$E$47:$K$67,"emissions",'7.1_Resultats Illes Balears'!E$59:E269)/1000-SUM(O$60:O268))</f>
        <v>0</v>
      </c>
      <c r="P269" s="475">
        <f>IF(E269="",0,DSUM('5.1_Abast 2 Illes Balears'!$E$75:$J$95,"emissions",'7.1_Resultats Illes Balears'!E$59:E269)/1000-SUM(P$60:P268))</f>
        <v>0</v>
      </c>
      <c r="Q269" s="636">
        <f t="shared" si="10"/>
        <v>0</v>
      </c>
      <c r="R269" s="635"/>
      <c r="S269" s="635">
        <f t="shared" si="11"/>
        <v>0</v>
      </c>
      <c r="T269" s="635"/>
      <c r="U269" s="635"/>
    </row>
    <row r="270" spans="1:21" x14ac:dyDescent="0.3">
      <c r="A270" s="169"/>
      <c r="E270" s="168" t="str">
        <f>IF(Dades!E939="","",Dades!E939)</f>
        <v/>
      </c>
      <c r="F270" s="475">
        <f>IF(E270="",0,(DSUM('1_Instal·lacions fixes'!$E$14:$R$36,"emissions",'7.1_Resultats Illes Balears'!E$59:E270)+DSUM('1_Instal·lacions fixes'!$E$43:$L$58,"emissions",'7.1_Resultats Illes Balears'!E$59:E270))/1000-SUM(F$60:F269))</f>
        <v>0</v>
      </c>
      <c r="G270" s="475">
        <f>IF(E270="",0,(DSUM('2_Vehicles i maquinària'!$E$22:$S$44,"emissions",'7.1_Resultats Illes Balears'!E$59:E270)+DSUM('2_Vehicles i maquinària'!$E$50:$K$70,"emissions",'7.1_Resultats Illes Balears'!E$59:E270)+DSUM('2_Vehicles i maquinària'!$E$82:$S$92,"emissions",'7.1_Resultats Illes Balears'!E$59:E270)+DSUM('2_Vehicles i maquinària'!$E$99:$S$109,"emissions",'7.1_Resultats Illes Balears'!E$59:E270))/1000-SUM(G$60:G269))</f>
        <v>0</v>
      </c>
      <c r="H270" s="475">
        <f>IF(E270="",0,(DSUM('3_Emissions fugitives'!$E$14:$O$36,"emissions",'7.1_Resultats Illes Balears'!E$59:E270)+DSUM('3_Emissions fugitives'!$E$48:$N$58,"emissions",'7.1_Resultats Illes Balears'!E$59:E270))/1000-SUM(H$60:H269))</f>
        <v>0</v>
      </c>
      <c r="I270" s="636">
        <f>IF(E270="",0,DSUM('4_Emissions de procés'!$E$12:$M$27,"emissions",'7.1_Resultats Illes Balears'!E$59:E270)/1000-SUM(I$60:I269))</f>
        <v>0</v>
      </c>
      <c r="J270" s="636"/>
      <c r="K270" s="635">
        <f t="shared" si="9"/>
        <v>0</v>
      </c>
      <c r="L270" s="635"/>
      <c r="M270" s="635"/>
      <c r="N270" s="475">
        <f>IF(E270="",0,DSUM('5.1_Abast 2 Illes Balears'!$E$17:$J$39,"emissions",'7.1_Resultats Illes Balears'!E$59:E270)/1000-SUM(N$60:N269))</f>
        <v>0</v>
      </c>
      <c r="O270" s="475">
        <f>IF(E270="",0,DSUM('5.1_Abast 2 Illes Balears'!$E$47:$K$67,"emissions",'7.1_Resultats Illes Balears'!E$59:E270)/1000-SUM(O$60:O269))</f>
        <v>0</v>
      </c>
      <c r="P270" s="475">
        <f>IF(E270="",0,DSUM('5.1_Abast 2 Illes Balears'!$E$75:$J$95,"emissions",'7.1_Resultats Illes Balears'!E$59:E270)/1000-SUM(P$60:P269))</f>
        <v>0</v>
      </c>
      <c r="Q270" s="636">
        <f t="shared" si="10"/>
        <v>0</v>
      </c>
      <c r="R270" s="635"/>
      <c r="S270" s="635">
        <f t="shared" si="11"/>
        <v>0</v>
      </c>
      <c r="T270" s="635"/>
      <c r="U270" s="635"/>
    </row>
    <row r="271" spans="1:21" x14ac:dyDescent="0.3">
      <c r="A271" s="169"/>
      <c r="E271" s="168" t="str">
        <f>IF(Dades!E940="","",Dades!E940)</f>
        <v/>
      </c>
      <c r="F271" s="475">
        <f>IF(E271="",0,(DSUM('1_Instal·lacions fixes'!$E$14:$R$36,"emissions",'7.1_Resultats Illes Balears'!E$59:E271)+DSUM('1_Instal·lacions fixes'!$E$43:$L$58,"emissions",'7.1_Resultats Illes Balears'!E$59:E271))/1000-SUM(F$60:F270))</f>
        <v>0</v>
      </c>
      <c r="G271" s="475">
        <f>IF(E271="",0,(DSUM('2_Vehicles i maquinària'!$E$22:$S$44,"emissions",'7.1_Resultats Illes Balears'!E$59:E271)+DSUM('2_Vehicles i maquinària'!$E$50:$K$70,"emissions",'7.1_Resultats Illes Balears'!E$59:E271)+DSUM('2_Vehicles i maquinària'!$E$82:$S$92,"emissions",'7.1_Resultats Illes Balears'!E$59:E271)+DSUM('2_Vehicles i maquinària'!$E$99:$S$109,"emissions",'7.1_Resultats Illes Balears'!E$59:E271))/1000-SUM(G$60:G270))</f>
        <v>0</v>
      </c>
      <c r="H271" s="475">
        <f>IF(E271="",0,(DSUM('3_Emissions fugitives'!$E$14:$O$36,"emissions",'7.1_Resultats Illes Balears'!E$59:E271)+DSUM('3_Emissions fugitives'!$E$48:$N$58,"emissions",'7.1_Resultats Illes Balears'!E$59:E271))/1000-SUM(H$60:H270))</f>
        <v>0</v>
      </c>
      <c r="I271" s="636">
        <f>IF(E271="",0,DSUM('4_Emissions de procés'!$E$12:$M$27,"emissions",'7.1_Resultats Illes Balears'!E$59:E271)/1000-SUM(I$60:I270))</f>
        <v>0</v>
      </c>
      <c r="J271" s="636"/>
      <c r="K271" s="635">
        <f t="shared" si="9"/>
        <v>0</v>
      </c>
      <c r="L271" s="635"/>
      <c r="M271" s="635"/>
      <c r="N271" s="475">
        <f>IF(E271="",0,DSUM('5.1_Abast 2 Illes Balears'!$E$17:$J$39,"emissions",'7.1_Resultats Illes Balears'!E$59:E271)/1000-SUM(N$60:N270))</f>
        <v>0</v>
      </c>
      <c r="O271" s="475">
        <f>IF(E271="",0,DSUM('5.1_Abast 2 Illes Balears'!$E$47:$K$67,"emissions",'7.1_Resultats Illes Balears'!E$59:E271)/1000-SUM(O$60:O270))</f>
        <v>0</v>
      </c>
      <c r="P271" s="475">
        <f>IF(E271="",0,DSUM('5.1_Abast 2 Illes Balears'!$E$75:$J$95,"emissions",'7.1_Resultats Illes Balears'!E$59:E271)/1000-SUM(P$60:P270))</f>
        <v>0</v>
      </c>
      <c r="Q271" s="636">
        <f t="shared" si="10"/>
        <v>0</v>
      </c>
      <c r="R271" s="635"/>
      <c r="S271" s="635">
        <f t="shared" si="11"/>
        <v>0</v>
      </c>
      <c r="T271" s="635"/>
      <c r="U271" s="635"/>
    </row>
    <row r="272" spans="1:21" x14ac:dyDescent="0.3">
      <c r="A272" s="169"/>
      <c r="E272" s="168" t="str">
        <f>IF(Dades!E941="","",Dades!E941)</f>
        <v/>
      </c>
      <c r="F272" s="475">
        <f>IF(E272="",0,(DSUM('1_Instal·lacions fixes'!$E$14:$R$36,"emissions",'7.1_Resultats Illes Balears'!E$59:E272)+DSUM('1_Instal·lacions fixes'!$E$43:$L$58,"emissions",'7.1_Resultats Illes Balears'!E$59:E272))/1000-SUM(F$60:F271))</f>
        <v>0</v>
      </c>
      <c r="G272" s="475">
        <f>IF(E272="",0,(DSUM('2_Vehicles i maquinària'!$E$22:$S$44,"emissions",'7.1_Resultats Illes Balears'!E$59:E272)+DSUM('2_Vehicles i maquinària'!$E$50:$K$70,"emissions",'7.1_Resultats Illes Balears'!E$59:E272)+DSUM('2_Vehicles i maquinària'!$E$82:$S$92,"emissions",'7.1_Resultats Illes Balears'!E$59:E272)+DSUM('2_Vehicles i maquinària'!$E$99:$S$109,"emissions",'7.1_Resultats Illes Balears'!E$59:E272))/1000-SUM(G$60:G271))</f>
        <v>0</v>
      </c>
      <c r="H272" s="475">
        <f>IF(E272="",0,(DSUM('3_Emissions fugitives'!$E$14:$O$36,"emissions",'7.1_Resultats Illes Balears'!E$59:E272)+DSUM('3_Emissions fugitives'!$E$48:$N$58,"emissions",'7.1_Resultats Illes Balears'!E$59:E272))/1000-SUM(H$60:H271))</f>
        <v>0</v>
      </c>
      <c r="I272" s="636">
        <f>IF(E272="",0,DSUM('4_Emissions de procés'!$E$12:$M$27,"emissions",'7.1_Resultats Illes Balears'!E$59:E272)/1000-SUM(I$60:I271))</f>
        <v>0</v>
      </c>
      <c r="J272" s="636"/>
      <c r="K272" s="635">
        <f t="shared" si="9"/>
        <v>0</v>
      </c>
      <c r="L272" s="635"/>
      <c r="M272" s="635"/>
      <c r="N272" s="475">
        <f>IF(E272="",0,DSUM('5.1_Abast 2 Illes Balears'!$E$17:$J$39,"emissions",'7.1_Resultats Illes Balears'!E$59:E272)/1000-SUM(N$60:N271))</f>
        <v>0</v>
      </c>
      <c r="O272" s="475">
        <f>IF(E272="",0,DSUM('5.1_Abast 2 Illes Balears'!$E$47:$K$67,"emissions",'7.1_Resultats Illes Balears'!E$59:E272)/1000-SUM(O$60:O271))</f>
        <v>0</v>
      </c>
      <c r="P272" s="475">
        <f>IF(E272="",0,DSUM('5.1_Abast 2 Illes Balears'!$E$75:$J$95,"emissions",'7.1_Resultats Illes Balears'!E$59:E272)/1000-SUM(P$60:P271))</f>
        <v>0</v>
      </c>
      <c r="Q272" s="636">
        <f t="shared" si="10"/>
        <v>0</v>
      </c>
      <c r="R272" s="635"/>
      <c r="S272" s="635">
        <f t="shared" si="11"/>
        <v>0</v>
      </c>
      <c r="T272" s="635"/>
      <c r="U272" s="635"/>
    </row>
    <row r="273" spans="1:21" x14ac:dyDescent="0.3">
      <c r="A273" s="169"/>
      <c r="E273" s="168" t="str">
        <f>IF(Dades!E942="","",Dades!E942)</f>
        <v/>
      </c>
      <c r="F273" s="475">
        <f>IF(E273="",0,(DSUM('1_Instal·lacions fixes'!$E$14:$R$36,"emissions",'7.1_Resultats Illes Balears'!E$59:E273)+DSUM('1_Instal·lacions fixes'!$E$43:$L$58,"emissions",'7.1_Resultats Illes Balears'!E$59:E273))/1000-SUM(F$60:F272))</f>
        <v>0</v>
      </c>
      <c r="G273" s="475">
        <f>IF(E273="",0,(DSUM('2_Vehicles i maquinària'!$E$22:$S$44,"emissions",'7.1_Resultats Illes Balears'!E$59:E273)+DSUM('2_Vehicles i maquinària'!$E$50:$K$70,"emissions",'7.1_Resultats Illes Balears'!E$59:E273)+DSUM('2_Vehicles i maquinària'!$E$82:$S$92,"emissions",'7.1_Resultats Illes Balears'!E$59:E273)+DSUM('2_Vehicles i maquinària'!$E$99:$S$109,"emissions",'7.1_Resultats Illes Balears'!E$59:E273))/1000-SUM(G$60:G272))</f>
        <v>0</v>
      </c>
      <c r="H273" s="475">
        <f>IF(E273="",0,(DSUM('3_Emissions fugitives'!$E$14:$O$36,"emissions",'7.1_Resultats Illes Balears'!E$59:E273)+DSUM('3_Emissions fugitives'!$E$48:$N$58,"emissions",'7.1_Resultats Illes Balears'!E$59:E273))/1000-SUM(H$60:H272))</f>
        <v>0</v>
      </c>
      <c r="I273" s="636">
        <f>IF(E273="",0,DSUM('4_Emissions de procés'!$E$12:$M$27,"emissions",'7.1_Resultats Illes Balears'!E$59:E273)/1000-SUM(I$60:I272))</f>
        <v>0</v>
      </c>
      <c r="J273" s="636"/>
      <c r="K273" s="635">
        <f t="shared" si="9"/>
        <v>0</v>
      </c>
      <c r="L273" s="635"/>
      <c r="M273" s="635"/>
      <c r="N273" s="475">
        <f>IF(E273="",0,DSUM('5.1_Abast 2 Illes Balears'!$E$17:$J$39,"emissions",'7.1_Resultats Illes Balears'!E$59:E273)/1000-SUM(N$60:N272))</f>
        <v>0</v>
      </c>
      <c r="O273" s="475">
        <f>IF(E273="",0,DSUM('5.1_Abast 2 Illes Balears'!$E$47:$K$67,"emissions",'7.1_Resultats Illes Balears'!E$59:E273)/1000-SUM(O$60:O272))</f>
        <v>0</v>
      </c>
      <c r="P273" s="475">
        <f>IF(E273="",0,DSUM('5.1_Abast 2 Illes Balears'!$E$75:$J$95,"emissions",'7.1_Resultats Illes Balears'!E$59:E273)/1000-SUM(P$60:P272))</f>
        <v>0</v>
      </c>
      <c r="Q273" s="636">
        <f t="shared" si="10"/>
        <v>0</v>
      </c>
      <c r="R273" s="635"/>
      <c r="S273" s="635">
        <f t="shared" si="11"/>
        <v>0</v>
      </c>
      <c r="T273" s="635"/>
      <c r="U273" s="635"/>
    </row>
    <row r="274" spans="1:21" x14ac:dyDescent="0.3">
      <c r="A274" s="169"/>
      <c r="E274" s="168" t="str">
        <f>IF(Dades!E943="","",Dades!E943)</f>
        <v/>
      </c>
      <c r="F274" s="475">
        <f>IF(E274="",0,(DSUM('1_Instal·lacions fixes'!$E$14:$R$36,"emissions",'7.1_Resultats Illes Balears'!E$59:E274)+DSUM('1_Instal·lacions fixes'!$E$43:$L$58,"emissions",'7.1_Resultats Illes Balears'!E$59:E274))/1000-SUM(F$60:F273))</f>
        <v>0</v>
      </c>
      <c r="G274" s="475">
        <f>IF(E274="",0,(DSUM('2_Vehicles i maquinària'!$E$22:$S$44,"emissions",'7.1_Resultats Illes Balears'!E$59:E274)+DSUM('2_Vehicles i maquinària'!$E$50:$K$70,"emissions",'7.1_Resultats Illes Balears'!E$59:E274)+DSUM('2_Vehicles i maquinària'!$E$82:$S$92,"emissions",'7.1_Resultats Illes Balears'!E$59:E274)+DSUM('2_Vehicles i maquinària'!$E$99:$S$109,"emissions",'7.1_Resultats Illes Balears'!E$59:E274))/1000-SUM(G$60:G273))</f>
        <v>0</v>
      </c>
      <c r="H274" s="475">
        <f>IF(E274="",0,(DSUM('3_Emissions fugitives'!$E$14:$O$36,"emissions",'7.1_Resultats Illes Balears'!E$59:E274)+DSUM('3_Emissions fugitives'!$E$48:$N$58,"emissions",'7.1_Resultats Illes Balears'!E$59:E274))/1000-SUM(H$60:H273))</f>
        <v>0</v>
      </c>
      <c r="I274" s="636">
        <f>IF(E274="",0,DSUM('4_Emissions de procés'!$E$12:$M$27,"emissions",'7.1_Resultats Illes Balears'!E$59:E274)/1000-SUM(I$60:I273))</f>
        <v>0</v>
      </c>
      <c r="J274" s="636"/>
      <c r="K274" s="635">
        <f t="shared" si="9"/>
        <v>0</v>
      </c>
      <c r="L274" s="635"/>
      <c r="M274" s="635"/>
      <c r="N274" s="475">
        <f>IF(E274="",0,DSUM('5.1_Abast 2 Illes Balears'!$E$17:$J$39,"emissions",'7.1_Resultats Illes Balears'!E$59:E274)/1000-SUM(N$60:N273))</f>
        <v>0</v>
      </c>
      <c r="O274" s="475">
        <f>IF(E274="",0,DSUM('5.1_Abast 2 Illes Balears'!$E$47:$K$67,"emissions",'7.1_Resultats Illes Balears'!E$59:E274)/1000-SUM(O$60:O273))</f>
        <v>0</v>
      </c>
      <c r="P274" s="475">
        <f>IF(E274="",0,DSUM('5.1_Abast 2 Illes Balears'!$E$75:$J$95,"emissions",'7.1_Resultats Illes Balears'!E$59:E274)/1000-SUM(P$60:P273))</f>
        <v>0</v>
      </c>
      <c r="Q274" s="636">
        <f t="shared" si="10"/>
        <v>0</v>
      </c>
      <c r="R274" s="635"/>
      <c r="S274" s="635">
        <f t="shared" si="11"/>
        <v>0</v>
      </c>
      <c r="T274" s="635"/>
      <c r="U274" s="635"/>
    </row>
    <row r="275" spans="1:21" x14ac:dyDescent="0.3">
      <c r="A275" s="169"/>
      <c r="E275" s="168" t="str">
        <f>IF(Dades!E944="","",Dades!E944)</f>
        <v/>
      </c>
      <c r="F275" s="475">
        <f>IF(E275="",0,(DSUM('1_Instal·lacions fixes'!$E$14:$R$36,"emissions",'7.1_Resultats Illes Balears'!E$59:E275)+DSUM('1_Instal·lacions fixes'!$E$43:$L$58,"emissions",'7.1_Resultats Illes Balears'!E$59:E275))/1000-SUM(F$60:F274))</f>
        <v>0</v>
      </c>
      <c r="G275" s="475">
        <f>IF(E275="",0,(DSUM('2_Vehicles i maquinària'!$E$22:$S$44,"emissions",'7.1_Resultats Illes Balears'!E$59:E275)+DSUM('2_Vehicles i maquinària'!$E$50:$K$70,"emissions",'7.1_Resultats Illes Balears'!E$59:E275)+DSUM('2_Vehicles i maquinària'!$E$82:$S$92,"emissions",'7.1_Resultats Illes Balears'!E$59:E275)+DSUM('2_Vehicles i maquinària'!$E$99:$S$109,"emissions",'7.1_Resultats Illes Balears'!E$59:E275))/1000-SUM(G$60:G274))</f>
        <v>0</v>
      </c>
      <c r="H275" s="475">
        <f>IF(E275="",0,(DSUM('3_Emissions fugitives'!$E$14:$O$36,"emissions",'7.1_Resultats Illes Balears'!E$59:E275)+DSUM('3_Emissions fugitives'!$E$48:$N$58,"emissions",'7.1_Resultats Illes Balears'!E$59:E275))/1000-SUM(H$60:H274))</f>
        <v>0</v>
      </c>
      <c r="I275" s="636">
        <f>IF(E275="",0,DSUM('4_Emissions de procés'!$E$12:$M$27,"emissions",'7.1_Resultats Illes Balears'!E$59:E275)/1000-SUM(I$60:I274))</f>
        <v>0</v>
      </c>
      <c r="J275" s="636"/>
      <c r="K275" s="635">
        <f t="shared" si="9"/>
        <v>0</v>
      </c>
      <c r="L275" s="635"/>
      <c r="M275" s="635"/>
      <c r="N275" s="475">
        <f>IF(E275="",0,DSUM('5.1_Abast 2 Illes Balears'!$E$17:$J$39,"emissions",'7.1_Resultats Illes Balears'!E$59:E275)/1000-SUM(N$60:N274))</f>
        <v>0</v>
      </c>
      <c r="O275" s="475">
        <f>IF(E275="",0,DSUM('5.1_Abast 2 Illes Balears'!$E$47:$K$67,"emissions",'7.1_Resultats Illes Balears'!E$59:E275)/1000-SUM(O$60:O274))</f>
        <v>0</v>
      </c>
      <c r="P275" s="475">
        <f>IF(E275="",0,DSUM('5.1_Abast 2 Illes Balears'!$E$75:$J$95,"emissions",'7.1_Resultats Illes Balears'!E$59:E275)/1000-SUM(P$60:P274))</f>
        <v>0</v>
      </c>
      <c r="Q275" s="636">
        <f t="shared" si="10"/>
        <v>0</v>
      </c>
      <c r="R275" s="635"/>
      <c r="S275" s="635">
        <f t="shared" si="11"/>
        <v>0</v>
      </c>
      <c r="T275" s="635"/>
      <c r="U275" s="635"/>
    </row>
    <row r="276" spans="1:21" x14ac:dyDescent="0.3">
      <c r="A276" s="169"/>
      <c r="E276" s="168" t="str">
        <f>IF(Dades!E945="","",Dades!E945)</f>
        <v/>
      </c>
      <c r="F276" s="475">
        <f>IF(E276="",0,(DSUM('1_Instal·lacions fixes'!$E$14:$R$36,"emissions",'7.1_Resultats Illes Balears'!E$59:E276)+DSUM('1_Instal·lacions fixes'!$E$43:$L$58,"emissions",'7.1_Resultats Illes Balears'!E$59:E276))/1000-SUM(F$60:F275))</f>
        <v>0</v>
      </c>
      <c r="G276" s="475">
        <f>IF(E276="",0,(DSUM('2_Vehicles i maquinària'!$E$22:$S$44,"emissions",'7.1_Resultats Illes Balears'!E$59:E276)+DSUM('2_Vehicles i maquinària'!$E$50:$K$70,"emissions",'7.1_Resultats Illes Balears'!E$59:E276)+DSUM('2_Vehicles i maquinària'!$E$82:$S$92,"emissions",'7.1_Resultats Illes Balears'!E$59:E276)+DSUM('2_Vehicles i maquinària'!$E$99:$S$109,"emissions",'7.1_Resultats Illes Balears'!E$59:E276))/1000-SUM(G$60:G275))</f>
        <v>0</v>
      </c>
      <c r="H276" s="475">
        <f>IF(E276="",0,(DSUM('3_Emissions fugitives'!$E$14:$O$36,"emissions",'7.1_Resultats Illes Balears'!E$59:E276)+DSUM('3_Emissions fugitives'!$E$48:$N$58,"emissions",'7.1_Resultats Illes Balears'!E$59:E276))/1000-SUM(H$60:H275))</f>
        <v>0</v>
      </c>
      <c r="I276" s="636">
        <f>IF(E276="",0,DSUM('4_Emissions de procés'!$E$12:$M$27,"emissions",'7.1_Resultats Illes Balears'!E$59:E276)/1000-SUM(I$60:I275))</f>
        <v>0</v>
      </c>
      <c r="J276" s="636"/>
      <c r="K276" s="635">
        <f t="shared" si="9"/>
        <v>0</v>
      </c>
      <c r="L276" s="635"/>
      <c r="M276" s="635"/>
      <c r="N276" s="475">
        <f>IF(E276="",0,DSUM('5.1_Abast 2 Illes Balears'!$E$17:$J$39,"emissions",'7.1_Resultats Illes Balears'!E$59:E276)/1000-SUM(N$60:N275))</f>
        <v>0</v>
      </c>
      <c r="O276" s="475">
        <f>IF(E276="",0,DSUM('5.1_Abast 2 Illes Balears'!$E$47:$K$67,"emissions",'7.1_Resultats Illes Balears'!E$59:E276)/1000-SUM(O$60:O275))</f>
        <v>0</v>
      </c>
      <c r="P276" s="475">
        <f>IF(E276="",0,DSUM('5.1_Abast 2 Illes Balears'!$E$75:$J$95,"emissions",'7.1_Resultats Illes Balears'!E$59:E276)/1000-SUM(P$60:P275))</f>
        <v>0</v>
      </c>
      <c r="Q276" s="636">
        <f t="shared" si="10"/>
        <v>0</v>
      </c>
      <c r="R276" s="635"/>
      <c r="S276" s="635">
        <f t="shared" si="11"/>
        <v>0</v>
      </c>
      <c r="T276" s="635"/>
      <c r="U276" s="635"/>
    </row>
    <row r="277" spans="1:21" x14ac:dyDescent="0.3">
      <c r="A277" s="169"/>
      <c r="E277" s="168" t="str">
        <f>IF(Dades!E946="","",Dades!E946)</f>
        <v/>
      </c>
      <c r="F277" s="475">
        <f>IF(E277="",0,(DSUM('1_Instal·lacions fixes'!$E$14:$R$36,"emissions",'7.1_Resultats Illes Balears'!E$59:E277)+DSUM('1_Instal·lacions fixes'!$E$43:$L$58,"emissions",'7.1_Resultats Illes Balears'!E$59:E277))/1000-SUM(F$60:F276))</f>
        <v>0</v>
      </c>
      <c r="G277" s="475">
        <f>IF(E277="",0,(DSUM('2_Vehicles i maquinària'!$E$22:$S$44,"emissions",'7.1_Resultats Illes Balears'!E$59:E277)+DSUM('2_Vehicles i maquinària'!$E$50:$K$70,"emissions",'7.1_Resultats Illes Balears'!E$59:E277)+DSUM('2_Vehicles i maquinària'!$E$82:$S$92,"emissions",'7.1_Resultats Illes Balears'!E$59:E277)+DSUM('2_Vehicles i maquinària'!$E$99:$S$109,"emissions",'7.1_Resultats Illes Balears'!E$59:E277))/1000-SUM(G$60:G276))</f>
        <v>0</v>
      </c>
      <c r="H277" s="475">
        <f>IF(E277="",0,(DSUM('3_Emissions fugitives'!$E$14:$O$36,"emissions",'7.1_Resultats Illes Balears'!E$59:E277)+DSUM('3_Emissions fugitives'!$E$48:$N$58,"emissions",'7.1_Resultats Illes Balears'!E$59:E277))/1000-SUM(H$60:H276))</f>
        <v>0</v>
      </c>
      <c r="I277" s="636">
        <f>IF(E277="",0,DSUM('4_Emissions de procés'!$E$12:$M$27,"emissions",'7.1_Resultats Illes Balears'!E$59:E277)/1000-SUM(I$60:I276))</f>
        <v>0</v>
      </c>
      <c r="J277" s="636"/>
      <c r="K277" s="635">
        <f t="shared" si="9"/>
        <v>0</v>
      </c>
      <c r="L277" s="635"/>
      <c r="M277" s="635"/>
      <c r="N277" s="475">
        <f>IF(E277="",0,DSUM('5.1_Abast 2 Illes Balears'!$E$17:$J$39,"emissions",'7.1_Resultats Illes Balears'!E$59:E277)/1000-SUM(N$60:N276))</f>
        <v>0</v>
      </c>
      <c r="O277" s="475">
        <f>IF(E277="",0,DSUM('5.1_Abast 2 Illes Balears'!$E$47:$K$67,"emissions",'7.1_Resultats Illes Balears'!E$59:E277)/1000-SUM(O$60:O276))</f>
        <v>0</v>
      </c>
      <c r="P277" s="475">
        <f>IF(E277="",0,DSUM('5.1_Abast 2 Illes Balears'!$E$75:$J$95,"emissions",'7.1_Resultats Illes Balears'!E$59:E277)/1000-SUM(P$60:P276))</f>
        <v>0</v>
      </c>
      <c r="Q277" s="636">
        <f t="shared" si="10"/>
        <v>0</v>
      </c>
      <c r="R277" s="635"/>
      <c r="S277" s="635">
        <f t="shared" si="11"/>
        <v>0</v>
      </c>
      <c r="T277" s="635"/>
      <c r="U277" s="635"/>
    </row>
    <row r="278" spans="1:21" x14ac:dyDescent="0.3">
      <c r="A278" s="169"/>
      <c r="E278" s="168" t="str">
        <f>IF(Dades!E947="","",Dades!E947)</f>
        <v/>
      </c>
      <c r="F278" s="475">
        <f>IF(E278="",0,(DSUM('1_Instal·lacions fixes'!$E$14:$R$36,"emissions",'7.1_Resultats Illes Balears'!E$59:E278)+DSUM('1_Instal·lacions fixes'!$E$43:$L$58,"emissions",'7.1_Resultats Illes Balears'!E$59:E278))/1000-SUM(F$60:F277))</f>
        <v>0</v>
      </c>
      <c r="G278" s="475">
        <f>IF(E278="",0,(DSUM('2_Vehicles i maquinària'!$E$22:$S$44,"emissions",'7.1_Resultats Illes Balears'!E$59:E278)+DSUM('2_Vehicles i maquinària'!$E$50:$K$70,"emissions",'7.1_Resultats Illes Balears'!E$59:E278)+DSUM('2_Vehicles i maquinària'!$E$82:$S$92,"emissions",'7.1_Resultats Illes Balears'!E$59:E278)+DSUM('2_Vehicles i maquinària'!$E$99:$S$109,"emissions",'7.1_Resultats Illes Balears'!E$59:E278))/1000-SUM(G$60:G277))</f>
        <v>0</v>
      </c>
      <c r="H278" s="475">
        <f>IF(E278="",0,(DSUM('3_Emissions fugitives'!$E$14:$O$36,"emissions",'7.1_Resultats Illes Balears'!E$59:E278)+DSUM('3_Emissions fugitives'!$E$48:$N$58,"emissions",'7.1_Resultats Illes Balears'!E$59:E278))/1000-SUM(H$60:H277))</f>
        <v>0</v>
      </c>
      <c r="I278" s="636">
        <f>IF(E278="",0,DSUM('4_Emissions de procés'!$E$12:$M$27,"emissions",'7.1_Resultats Illes Balears'!E$59:E278)/1000-SUM(I$60:I277))</f>
        <v>0</v>
      </c>
      <c r="J278" s="636"/>
      <c r="K278" s="635">
        <f t="shared" si="9"/>
        <v>0</v>
      </c>
      <c r="L278" s="635"/>
      <c r="M278" s="635"/>
      <c r="N278" s="475">
        <f>IF(E278="",0,DSUM('5.1_Abast 2 Illes Balears'!$E$17:$J$39,"emissions",'7.1_Resultats Illes Balears'!E$59:E278)/1000-SUM(N$60:N277))</f>
        <v>0</v>
      </c>
      <c r="O278" s="475">
        <f>IF(E278="",0,DSUM('5.1_Abast 2 Illes Balears'!$E$47:$K$67,"emissions",'7.1_Resultats Illes Balears'!E$59:E278)/1000-SUM(O$60:O277))</f>
        <v>0</v>
      </c>
      <c r="P278" s="475">
        <f>IF(E278="",0,DSUM('5.1_Abast 2 Illes Balears'!$E$75:$J$95,"emissions",'7.1_Resultats Illes Balears'!E$59:E278)/1000-SUM(P$60:P277))</f>
        <v>0</v>
      </c>
      <c r="Q278" s="636">
        <f t="shared" si="10"/>
        <v>0</v>
      </c>
      <c r="R278" s="635"/>
      <c r="S278" s="635">
        <f t="shared" si="11"/>
        <v>0</v>
      </c>
      <c r="T278" s="635"/>
      <c r="U278" s="635"/>
    </row>
    <row r="279" spans="1:21" x14ac:dyDescent="0.3">
      <c r="A279" s="169"/>
      <c r="E279" s="168" t="str">
        <f>IF(Dades!E948="","",Dades!E948)</f>
        <v/>
      </c>
      <c r="F279" s="475">
        <f>IF(E279="",0,(DSUM('1_Instal·lacions fixes'!$E$14:$R$36,"emissions",'7.1_Resultats Illes Balears'!E$59:E279)+DSUM('1_Instal·lacions fixes'!$E$43:$L$58,"emissions",'7.1_Resultats Illes Balears'!E$59:E279))/1000-SUM(F$60:F278))</f>
        <v>0</v>
      </c>
      <c r="G279" s="475">
        <f>IF(E279="",0,(DSUM('2_Vehicles i maquinària'!$E$22:$S$44,"emissions",'7.1_Resultats Illes Balears'!E$59:E279)+DSUM('2_Vehicles i maquinària'!$E$50:$K$70,"emissions",'7.1_Resultats Illes Balears'!E$59:E279)+DSUM('2_Vehicles i maquinària'!$E$82:$S$92,"emissions",'7.1_Resultats Illes Balears'!E$59:E279)+DSUM('2_Vehicles i maquinària'!$E$99:$S$109,"emissions",'7.1_Resultats Illes Balears'!E$59:E279))/1000-SUM(G$60:G278))</f>
        <v>0</v>
      </c>
      <c r="H279" s="475">
        <f>IF(E279="",0,(DSUM('3_Emissions fugitives'!$E$14:$O$36,"emissions",'7.1_Resultats Illes Balears'!E$59:E279)+DSUM('3_Emissions fugitives'!$E$48:$N$58,"emissions",'7.1_Resultats Illes Balears'!E$59:E279))/1000-SUM(H$60:H278))</f>
        <v>0</v>
      </c>
      <c r="I279" s="636">
        <f>IF(E279="",0,DSUM('4_Emissions de procés'!$E$12:$M$27,"emissions",'7.1_Resultats Illes Balears'!E$59:E279)/1000-SUM(I$60:I278))</f>
        <v>0</v>
      </c>
      <c r="J279" s="636"/>
      <c r="K279" s="635">
        <f t="shared" si="9"/>
        <v>0</v>
      </c>
      <c r="L279" s="635"/>
      <c r="M279" s="635"/>
      <c r="N279" s="475">
        <f>IF(E279="",0,DSUM('5.1_Abast 2 Illes Balears'!$E$17:$J$39,"emissions",'7.1_Resultats Illes Balears'!E$59:E279)/1000-SUM(N$60:N278))</f>
        <v>0</v>
      </c>
      <c r="O279" s="475">
        <f>IF(E279="",0,DSUM('5.1_Abast 2 Illes Balears'!$E$47:$K$67,"emissions",'7.1_Resultats Illes Balears'!E$59:E279)/1000-SUM(O$60:O278))</f>
        <v>0</v>
      </c>
      <c r="P279" s="475">
        <f>IF(E279="",0,DSUM('5.1_Abast 2 Illes Balears'!$E$75:$J$95,"emissions",'7.1_Resultats Illes Balears'!E$59:E279)/1000-SUM(P$60:P278))</f>
        <v>0</v>
      </c>
      <c r="Q279" s="636">
        <f t="shared" si="10"/>
        <v>0</v>
      </c>
      <c r="R279" s="635"/>
      <c r="S279" s="635">
        <f t="shared" si="11"/>
        <v>0</v>
      </c>
      <c r="T279" s="635"/>
      <c r="U279" s="635"/>
    </row>
    <row r="280" spans="1:21" x14ac:dyDescent="0.3">
      <c r="A280" s="169"/>
      <c r="E280" s="168" t="str">
        <f>IF(Dades!E949="","",Dades!E949)</f>
        <v/>
      </c>
      <c r="F280" s="475">
        <f>IF(E280="",0,(DSUM('1_Instal·lacions fixes'!$E$14:$R$36,"emissions",'7.1_Resultats Illes Balears'!E$59:E280)+DSUM('1_Instal·lacions fixes'!$E$43:$L$58,"emissions",'7.1_Resultats Illes Balears'!E$59:E280))/1000-SUM(F$60:F279))</f>
        <v>0</v>
      </c>
      <c r="G280" s="475">
        <f>IF(E280="",0,(DSUM('2_Vehicles i maquinària'!$E$22:$S$44,"emissions",'7.1_Resultats Illes Balears'!E$59:E280)+DSUM('2_Vehicles i maquinària'!$E$50:$K$70,"emissions",'7.1_Resultats Illes Balears'!E$59:E280)+DSUM('2_Vehicles i maquinària'!$E$82:$S$92,"emissions",'7.1_Resultats Illes Balears'!E$59:E280)+DSUM('2_Vehicles i maquinària'!$E$99:$S$109,"emissions",'7.1_Resultats Illes Balears'!E$59:E280))/1000-SUM(G$60:G279))</f>
        <v>0</v>
      </c>
      <c r="H280" s="475">
        <f>IF(E280="",0,(DSUM('3_Emissions fugitives'!$E$14:$O$36,"emissions",'7.1_Resultats Illes Balears'!E$59:E280)+DSUM('3_Emissions fugitives'!$E$48:$N$58,"emissions",'7.1_Resultats Illes Balears'!E$59:E280))/1000-SUM(H$60:H279))</f>
        <v>0</v>
      </c>
      <c r="I280" s="636">
        <f>IF(E280="",0,DSUM('4_Emissions de procés'!$E$12:$M$27,"emissions",'7.1_Resultats Illes Balears'!E$59:E280)/1000-SUM(I$60:I279))</f>
        <v>0</v>
      </c>
      <c r="J280" s="636"/>
      <c r="K280" s="635">
        <f t="shared" si="9"/>
        <v>0</v>
      </c>
      <c r="L280" s="635"/>
      <c r="M280" s="635"/>
      <c r="N280" s="475">
        <f>IF(E280="",0,DSUM('5.1_Abast 2 Illes Balears'!$E$17:$J$39,"emissions",'7.1_Resultats Illes Balears'!E$59:E280)/1000-SUM(N$60:N279))</f>
        <v>0</v>
      </c>
      <c r="O280" s="475">
        <f>IF(E280="",0,DSUM('5.1_Abast 2 Illes Balears'!$E$47:$K$67,"emissions",'7.1_Resultats Illes Balears'!E$59:E280)/1000-SUM(O$60:O279))</f>
        <v>0</v>
      </c>
      <c r="P280" s="475">
        <f>IF(E280="",0,DSUM('5.1_Abast 2 Illes Balears'!$E$75:$J$95,"emissions",'7.1_Resultats Illes Balears'!E$59:E280)/1000-SUM(P$60:P279))</f>
        <v>0</v>
      </c>
      <c r="Q280" s="636">
        <f t="shared" si="10"/>
        <v>0</v>
      </c>
      <c r="R280" s="635"/>
      <c r="S280" s="635">
        <f t="shared" si="11"/>
        <v>0</v>
      </c>
      <c r="T280" s="635"/>
      <c r="U280" s="635"/>
    </row>
    <row r="281" spans="1:21" x14ac:dyDescent="0.3">
      <c r="A281" s="169"/>
      <c r="E281" s="168" t="str">
        <f>IF(Dades!E950="","",Dades!E950)</f>
        <v/>
      </c>
      <c r="F281" s="475">
        <f>IF(E281="",0,(DSUM('1_Instal·lacions fixes'!$E$14:$R$36,"emissions",'7.1_Resultats Illes Balears'!E$59:E281)+DSUM('1_Instal·lacions fixes'!$E$43:$L$58,"emissions",'7.1_Resultats Illes Balears'!E$59:E281))/1000-SUM(F$60:F280))</f>
        <v>0</v>
      </c>
      <c r="G281" s="475">
        <f>IF(E281="",0,(DSUM('2_Vehicles i maquinària'!$E$22:$S$44,"emissions",'7.1_Resultats Illes Balears'!E$59:E281)+DSUM('2_Vehicles i maquinària'!$E$50:$K$70,"emissions",'7.1_Resultats Illes Balears'!E$59:E281)+DSUM('2_Vehicles i maquinària'!$E$82:$S$92,"emissions",'7.1_Resultats Illes Balears'!E$59:E281)+DSUM('2_Vehicles i maquinària'!$E$99:$S$109,"emissions",'7.1_Resultats Illes Balears'!E$59:E281))/1000-SUM(G$60:G280))</f>
        <v>0</v>
      </c>
      <c r="H281" s="475">
        <f>IF(E281="",0,(DSUM('3_Emissions fugitives'!$E$14:$O$36,"emissions",'7.1_Resultats Illes Balears'!E$59:E281)+DSUM('3_Emissions fugitives'!$E$48:$N$58,"emissions",'7.1_Resultats Illes Balears'!E$59:E281))/1000-SUM(H$60:H280))</f>
        <v>0</v>
      </c>
      <c r="I281" s="636">
        <f>IF(E281="",0,DSUM('4_Emissions de procés'!$E$12:$M$27,"emissions",'7.1_Resultats Illes Balears'!E$59:E281)/1000-SUM(I$60:I280))</f>
        <v>0</v>
      </c>
      <c r="J281" s="636"/>
      <c r="K281" s="635">
        <f t="shared" si="9"/>
        <v>0</v>
      </c>
      <c r="L281" s="635"/>
      <c r="M281" s="635"/>
      <c r="N281" s="475">
        <f>IF(E281="",0,DSUM('5.1_Abast 2 Illes Balears'!$E$17:$J$39,"emissions",'7.1_Resultats Illes Balears'!E$59:E281)/1000-SUM(N$60:N280))</f>
        <v>0</v>
      </c>
      <c r="O281" s="475">
        <f>IF(E281="",0,DSUM('5.1_Abast 2 Illes Balears'!$E$47:$K$67,"emissions",'7.1_Resultats Illes Balears'!E$59:E281)/1000-SUM(O$60:O280))</f>
        <v>0</v>
      </c>
      <c r="P281" s="475">
        <f>IF(E281="",0,DSUM('5.1_Abast 2 Illes Balears'!$E$75:$J$95,"emissions",'7.1_Resultats Illes Balears'!E$59:E281)/1000-SUM(P$60:P280))</f>
        <v>0</v>
      </c>
      <c r="Q281" s="636">
        <f t="shared" si="10"/>
        <v>0</v>
      </c>
      <c r="R281" s="635"/>
      <c r="S281" s="635">
        <f t="shared" si="11"/>
        <v>0</v>
      </c>
      <c r="T281" s="635"/>
      <c r="U281" s="635"/>
    </row>
    <row r="282" spans="1:21" x14ac:dyDescent="0.3">
      <c r="A282" s="169"/>
      <c r="E282" s="168" t="str">
        <f>IF(Dades!E951="","",Dades!E951)</f>
        <v/>
      </c>
      <c r="F282" s="475">
        <f>IF(E282="",0,(DSUM('1_Instal·lacions fixes'!$E$14:$R$36,"emissions",'7.1_Resultats Illes Balears'!E$59:E282)+DSUM('1_Instal·lacions fixes'!$E$43:$L$58,"emissions",'7.1_Resultats Illes Balears'!E$59:E282))/1000-SUM(F$60:F281))</f>
        <v>0</v>
      </c>
      <c r="G282" s="475">
        <f>IF(E282="",0,(DSUM('2_Vehicles i maquinària'!$E$22:$S$44,"emissions",'7.1_Resultats Illes Balears'!E$59:E282)+DSUM('2_Vehicles i maquinària'!$E$50:$K$70,"emissions",'7.1_Resultats Illes Balears'!E$59:E282)+DSUM('2_Vehicles i maquinària'!$E$82:$S$92,"emissions",'7.1_Resultats Illes Balears'!E$59:E282)+DSUM('2_Vehicles i maquinària'!$E$99:$S$109,"emissions",'7.1_Resultats Illes Balears'!E$59:E282))/1000-SUM(G$60:G281))</f>
        <v>0</v>
      </c>
      <c r="H282" s="475">
        <f>IF(E282="",0,(DSUM('3_Emissions fugitives'!$E$14:$O$36,"emissions",'7.1_Resultats Illes Balears'!E$59:E282)+DSUM('3_Emissions fugitives'!$E$48:$N$58,"emissions",'7.1_Resultats Illes Balears'!E$59:E282))/1000-SUM(H$60:H281))</f>
        <v>0</v>
      </c>
      <c r="I282" s="636">
        <f>IF(E282="",0,DSUM('4_Emissions de procés'!$E$12:$M$27,"emissions",'7.1_Resultats Illes Balears'!E$59:E282)/1000-SUM(I$60:I281))</f>
        <v>0</v>
      </c>
      <c r="J282" s="636"/>
      <c r="K282" s="635">
        <f t="shared" si="9"/>
        <v>0</v>
      </c>
      <c r="L282" s="635"/>
      <c r="M282" s="635"/>
      <c r="N282" s="475">
        <f>IF(E282="",0,DSUM('5.1_Abast 2 Illes Balears'!$E$17:$J$39,"emissions",'7.1_Resultats Illes Balears'!E$59:E282)/1000-SUM(N$60:N281))</f>
        <v>0</v>
      </c>
      <c r="O282" s="475">
        <f>IF(E282="",0,DSUM('5.1_Abast 2 Illes Balears'!$E$47:$K$67,"emissions",'7.1_Resultats Illes Balears'!E$59:E282)/1000-SUM(O$60:O281))</f>
        <v>0</v>
      </c>
      <c r="P282" s="475">
        <f>IF(E282="",0,DSUM('5.1_Abast 2 Illes Balears'!$E$75:$J$95,"emissions",'7.1_Resultats Illes Balears'!E$59:E282)/1000-SUM(P$60:P281))</f>
        <v>0</v>
      </c>
      <c r="Q282" s="636">
        <f t="shared" si="10"/>
        <v>0</v>
      </c>
      <c r="R282" s="635"/>
      <c r="S282" s="635">
        <f t="shared" si="11"/>
        <v>0</v>
      </c>
      <c r="T282" s="635"/>
      <c r="U282" s="635"/>
    </row>
    <row r="283" spans="1:21" x14ac:dyDescent="0.3">
      <c r="A283" s="169"/>
      <c r="E283" s="168" t="str">
        <f>IF(Dades!E952="","",Dades!E952)</f>
        <v/>
      </c>
      <c r="F283" s="475">
        <f>IF(E283="",0,(DSUM('1_Instal·lacions fixes'!$E$14:$R$36,"emissions",'7.1_Resultats Illes Balears'!E$59:E283)+DSUM('1_Instal·lacions fixes'!$E$43:$L$58,"emissions",'7.1_Resultats Illes Balears'!E$59:E283))/1000-SUM(F$60:F282))</f>
        <v>0</v>
      </c>
      <c r="G283" s="475">
        <f>IF(E283="",0,(DSUM('2_Vehicles i maquinària'!$E$22:$S$44,"emissions",'7.1_Resultats Illes Balears'!E$59:E283)+DSUM('2_Vehicles i maquinària'!$E$50:$K$70,"emissions",'7.1_Resultats Illes Balears'!E$59:E283)+DSUM('2_Vehicles i maquinària'!$E$82:$S$92,"emissions",'7.1_Resultats Illes Balears'!E$59:E283)+DSUM('2_Vehicles i maquinària'!$E$99:$S$109,"emissions",'7.1_Resultats Illes Balears'!E$59:E283))/1000-SUM(G$60:G282))</f>
        <v>0</v>
      </c>
      <c r="H283" s="475">
        <f>IF(E283="",0,(DSUM('3_Emissions fugitives'!$E$14:$O$36,"emissions",'7.1_Resultats Illes Balears'!E$59:E283)+DSUM('3_Emissions fugitives'!$E$48:$N$58,"emissions",'7.1_Resultats Illes Balears'!E$59:E283))/1000-SUM(H$60:H282))</f>
        <v>0</v>
      </c>
      <c r="I283" s="636">
        <f>IF(E283="",0,DSUM('4_Emissions de procés'!$E$12:$M$27,"emissions",'7.1_Resultats Illes Balears'!E$59:E283)/1000-SUM(I$60:I282))</f>
        <v>0</v>
      </c>
      <c r="J283" s="636"/>
      <c r="K283" s="635">
        <f t="shared" si="9"/>
        <v>0</v>
      </c>
      <c r="L283" s="635"/>
      <c r="M283" s="635"/>
      <c r="N283" s="475">
        <f>IF(E283="",0,DSUM('5.1_Abast 2 Illes Balears'!$E$17:$J$39,"emissions",'7.1_Resultats Illes Balears'!E$59:E283)/1000-SUM(N$60:N282))</f>
        <v>0</v>
      </c>
      <c r="O283" s="475">
        <f>IF(E283="",0,DSUM('5.1_Abast 2 Illes Balears'!$E$47:$K$67,"emissions",'7.1_Resultats Illes Balears'!E$59:E283)/1000-SUM(O$60:O282))</f>
        <v>0</v>
      </c>
      <c r="P283" s="475">
        <f>IF(E283="",0,DSUM('5.1_Abast 2 Illes Balears'!$E$75:$J$95,"emissions",'7.1_Resultats Illes Balears'!E$59:E283)/1000-SUM(P$60:P282))</f>
        <v>0</v>
      </c>
      <c r="Q283" s="636">
        <f t="shared" si="10"/>
        <v>0</v>
      </c>
      <c r="R283" s="635"/>
      <c r="S283" s="635">
        <f t="shared" si="11"/>
        <v>0</v>
      </c>
      <c r="T283" s="635"/>
      <c r="U283" s="635"/>
    </row>
    <row r="284" spans="1:21" x14ac:dyDescent="0.3">
      <c r="A284" s="169"/>
      <c r="E284" s="168" t="str">
        <f>IF(Dades!E953="","",Dades!E953)</f>
        <v/>
      </c>
      <c r="F284" s="475">
        <f>IF(E284="",0,(DSUM('1_Instal·lacions fixes'!$E$14:$R$36,"emissions",'7.1_Resultats Illes Balears'!E$59:E284)+DSUM('1_Instal·lacions fixes'!$E$43:$L$58,"emissions",'7.1_Resultats Illes Balears'!E$59:E284))/1000-SUM(F$60:F283))</f>
        <v>0</v>
      </c>
      <c r="G284" s="475">
        <f>IF(E284="",0,(DSUM('2_Vehicles i maquinària'!$E$22:$S$44,"emissions",'7.1_Resultats Illes Balears'!E$59:E284)+DSUM('2_Vehicles i maquinària'!$E$50:$K$70,"emissions",'7.1_Resultats Illes Balears'!E$59:E284)+DSUM('2_Vehicles i maquinària'!$E$82:$S$92,"emissions",'7.1_Resultats Illes Balears'!E$59:E284)+DSUM('2_Vehicles i maquinària'!$E$99:$S$109,"emissions",'7.1_Resultats Illes Balears'!E$59:E284))/1000-SUM(G$60:G283))</f>
        <v>0</v>
      </c>
      <c r="H284" s="475">
        <f>IF(E284="",0,(DSUM('3_Emissions fugitives'!$E$14:$O$36,"emissions",'7.1_Resultats Illes Balears'!E$59:E284)+DSUM('3_Emissions fugitives'!$E$48:$N$58,"emissions",'7.1_Resultats Illes Balears'!E$59:E284))/1000-SUM(H$60:H283))</f>
        <v>0</v>
      </c>
      <c r="I284" s="636">
        <f>IF(E284="",0,DSUM('4_Emissions de procés'!$E$12:$M$27,"emissions",'7.1_Resultats Illes Balears'!E$59:E284)/1000-SUM(I$60:I283))</f>
        <v>0</v>
      </c>
      <c r="J284" s="636"/>
      <c r="K284" s="635">
        <f t="shared" si="9"/>
        <v>0</v>
      </c>
      <c r="L284" s="635"/>
      <c r="M284" s="635"/>
      <c r="N284" s="475">
        <f>IF(E284="",0,DSUM('5.1_Abast 2 Illes Balears'!$E$17:$J$39,"emissions",'7.1_Resultats Illes Balears'!E$59:E284)/1000-SUM(N$60:N283))</f>
        <v>0</v>
      </c>
      <c r="O284" s="475">
        <f>IF(E284="",0,DSUM('5.1_Abast 2 Illes Balears'!$E$47:$K$67,"emissions",'7.1_Resultats Illes Balears'!E$59:E284)/1000-SUM(O$60:O283))</f>
        <v>0</v>
      </c>
      <c r="P284" s="475">
        <f>IF(E284="",0,DSUM('5.1_Abast 2 Illes Balears'!$E$75:$J$95,"emissions",'7.1_Resultats Illes Balears'!E$59:E284)/1000-SUM(P$60:P283))</f>
        <v>0</v>
      </c>
      <c r="Q284" s="636">
        <f t="shared" si="10"/>
        <v>0</v>
      </c>
      <c r="R284" s="635"/>
      <c r="S284" s="635">
        <f t="shared" si="11"/>
        <v>0</v>
      </c>
      <c r="T284" s="635"/>
      <c r="U284" s="635"/>
    </row>
    <row r="285" spans="1:21" x14ac:dyDescent="0.3">
      <c r="A285" s="169"/>
      <c r="E285" s="168" t="str">
        <f>IF(Dades!E954="","",Dades!E954)</f>
        <v/>
      </c>
      <c r="F285" s="475">
        <f>IF(E285="",0,(DSUM('1_Instal·lacions fixes'!$E$14:$R$36,"emissions",'7.1_Resultats Illes Balears'!E$59:E285)+DSUM('1_Instal·lacions fixes'!$E$43:$L$58,"emissions",'7.1_Resultats Illes Balears'!E$59:E285))/1000-SUM(F$60:F284))</f>
        <v>0</v>
      </c>
      <c r="G285" s="475">
        <f>IF(E285="",0,(DSUM('2_Vehicles i maquinària'!$E$22:$S$44,"emissions",'7.1_Resultats Illes Balears'!E$59:E285)+DSUM('2_Vehicles i maquinària'!$E$50:$K$70,"emissions",'7.1_Resultats Illes Balears'!E$59:E285)+DSUM('2_Vehicles i maquinària'!$E$82:$S$92,"emissions",'7.1_Resultats Illes Balears'!E$59:E285)+DSUM('2_Vehicles i maquinària'!$E$99:$S$109,"emissions",'7.1_Resultats Illes Balears'!E$59:E285))/1000-SUM(G$60:G284))</f>
        <v>0</v>
      </c>
      <c r="H285" s="475">
        <f>IF(E285="",0,(DSUM('3_Emissions fugitives'!$E$14:$O$36,"emissions",'7.1_Resultats Illes Balears'!E$59:E285)+DSUM('3_Emissions fugitives'!$E$48:$N$58,"emissions",'7.1_Resultats Illes Balears'!E$59:E285))/1000-SUM(H$60:H284))</f>
        <v>0</v>
      </c>
      <c r="I285" s="636">
        <f>IF(E285="",0,DSUM('4_Emissions de procés'!$E$12:$M$27,"emissions",'7.1_Resultats Illes Balears'!E$59:E285)/1000-SUM(I$60:I284))</f>
        <v>0</v>
      </c>
      <c r="J285" s="636"/>
      <c r="K285" s="635">
        <f t="shared" si="9"/>
        <v>0</v>
      </c>
      <c r="L285" s="635"/>
      <c r="M285" s="635"/>
      <c r="N285" s="475">
        <f>IF(E285="",0,DSUM('5.1_Abast 2 Illes Balears'!$E$17:$J$39,"emissions",'7.1_Resultats Illes Balears'!E$59:E285)/1000-SUM(N$60:N284))</f>
        <v>0</v>
      </c>
      <c r="O285" s="475">
        <f>IF(E285="",0,DSUM('5.1_Abast 2 Illes Balears'!$E$47:$K$67,"emissions",'7.1_Resultats Illes Balears'!E$59:E285)/1000-SUM(O$60:O284))</f>
        <v>0</v>
      </c>
      <c r="P285" s="475">
        <f>IF(E285="",0,DSUM('5.1_Abast 2 Illes Balears'!$E$75:$J$95,"emissions",'7.1_Resultats Illes Balears'!E$59:E285)/1000-SUM(P$60:P284))</f>
        <v>0</v>
      </c>
      <c r="Q285" s="636">
        <f t="shared" si="10"/>
        <v>0</v>
      </c>
      <c r="R285" s="635"/>
      <c r="S285" s="635">
        <f t="shared" si="11"/>
        <v>0</v>
      </c>
      <c r="T285" s="635"/>
      <c r="U285" s="635"/>
    </row>
    <row r="286" spans="1:21" x14ac:dyDescent="0.3">
      <c r="A286" s="169"/>
      <c r="E286" s="168" t="str">
        <f>IF(Dades!E955="","",Dades!E955)</f>
        <v/>
      </c>
      <c r="F286" s="475">
        <f>IF(E286="",0,(DSUM('1_Instal·lacions fixes'!$E$14:$R$36,"emissions",'7.1_Resultats Illes Balears'!E$59:E286)+DSUM('1_Instal·lacions fixes'!$E$43:$L$58,"emissions",'7.1_Resultats Illes Balears'!E$59:E286))/1000-SUM(F$60:F285))</f>
        <v>0</v>
      </c>
      <c r="G286" s="475">
        <f>IF(E286="",0,(DSUM('2_Vehicles i maquinària'!$E$22:$S$44,"emissions",'7.1_Resultats Illes Balears'!E$59:E286)+DSUM('2_Vehicles i maquinària'!$E$50:$K$70,"emissions",'7.1_Resultats Illes Balears'!E$59:E286)+DSUM('2_Vehicles i maquinària'!$E$82:$S$92,"emissions",'7.1_Resultats Illes Balears'!E$59:E286)+DSUM('2_Vehicles i maquinària'!$E$99:$S$109,"emissions",'7.1_Resultats Illes Balears'!E$59:E286))/1000-SUM(G$60:G285))</f>
        <v>0</v>
      </c>
      <c r="H286" s="475">
        <f>IF(E286="",0,(DSUM('3_Emissions fugitives'!$E$14:$O$36,"emissions",'7.1_Resultats Illes Balears'!E$59:E286)+DSUM('3_Emissions fugitives'!$E$48:$N$58,"emissions",'7.1_Resultats Illes Balears'!E$59:E286))/1000-SUM(H$60:H285))</f>
        <v>0</v>
      </c>
      <c r="I286" s="636">
        <f>IF(E286="",0,DSUM('4_Emissions de procés'!$E$12:$M$27,"emissions",'7.1_Resultats Illes Balears'!E$59:E286)/1000-SUM(I$60:I285))</f>
        <v>0</v>
      </c>
      <c r="J286" s="636"/>
      <c r="K286" s="635">
        <f t="shared" si="9"/>
        <v>0</v>
      </c>
      <c r="L286" s="635"/>
      <c r="M286" s="635"/>
      <c r="N286" s="475">
        <f>IF(E286="",0,DSUM('5.1_Abast 2 Illes Balears'!$E$17:$J$39,"emissions",'7.1_Resultats Illes Balears'!E$59:E286)/1000-SUM(N$60:N285))</f>
        <v>0</v>
      </c>
      <c r="O286" s="475">
        <f>IF(E286="",0,DSUM('5.1_Abast 2 Illes Balears'!$E$47:$K$67,"emissions",'7.1_Resultats Illes Balears'!E$59:E286)/1000-SUM(O$60:O285))</f>
        <v>0</v>
      </c>
      <c r="P286" s="475">
        <f>IF(E286="",0,DSUM('5.1_Abast 2 Illes Balears'!$E$75:$J$95,"emissions",'7.1_Resultats Illes Balears'!E$59:E286)/1000-SUM(P$60:P285))</f>
        <v>0</v>
      </c>
      <c r="Q286" s="636">
        <f t="shared" si="10"/>
        <v>0</v>
      </c>
      <c r="R286" s="635"/>
      <c r="S286" s="635">
        <f t="shared" si="11"/>
        <v>0</v>
      </c>
      <c r="T286" s="635"/>
      <c r="U286" s="635"/>
    </row>
    <row r="287" spans="1:21" x14ac:dyDescent="0.3">
      <c r="A287" s="169"/>
      <c r="E287" s="168" t="str">
        <f>IF(Dades!E956="","",Dades!E956)</f>
        <v/>
      </c>
      <c r="F287" s="475">
        <f>IF(E287="",0,(DSUM('1_Instal·lacions fixes'!$E$14:$R$36,"emissions",'7.1_Resultats Illes Balears'!E$59:E287)+DSUM('1_Instal·lacions fixes'!$E$43:$L$58,"emissions",'7.1_Resultats Illes Balears'!E$59:E287))/1000-SUM(F$60:F286))</f>
        <v>0</v>
      </c>
      <c r="G287" s="475">
        <f>IF(E287="",0,(DSUM('2_Vehicles i maquinària'!$E$22:$S$44,"emissions",'7.1_Resultats Illes Balears'!E$59:E287)+DSUM('2_Vehicles i maquinària'!$E$50:$K$70,"emissions",'7.1_Resultats Illes Balears'!E$59:E287)+DSUM('2_Vehicles i maquinària'!$E$82:$S$92,"emissions",'7.1_Resultats Illes Balears'!E$59:E287)+DSUM('2_Vehicles i maquinària'!$E$99:$S$109,"emissions",'7.1_Resultats Illes Balears'!E$59:E287))/1000-SUM(G$60:G286))</f>
        <v>0</v>
      </c>
      <c r="H287" s="475">
        <f>IF(E287="",0,(DSUM('3_Emissions fugitives'!$E$14:$O$36,"emissions",'7.1_Resultats Illes Balears'!E$59:E287)+DSUM('3_Emissions fugitives'!$E$48:$N$58,"emissions",'7.1_Resultats Illes Balears'!E$59:E287))/1000-SUM(H$60:H286))</f>
        <v>0</v>
      </c>
      <c r="I287" s="636">
        <f>IF(E287="",0,DSUM('4_Emissions de procés'!$E$12:$M$27,"emissions",'7.1_Resultats Illes Balears'!E$59:E287)/1000-SUM(I$60:I286))</f>
        <v>0</v>
      </c>
      <c r="J287" s="636"/>
      <c r="K287" s="635">
        <f t="shared" si="9"/>
        <v>0</v>
      </c>
      <c r="L287" s="635"/>
      <c r="M287" s="635"/>
      <c r="N287" s="475">
        <f>IF(E287="",0,DSUM('5.1_Abast 2 Illes Balears'!$E$17:$J$39,"emissions",'7.1_Resultats Illes Balears'!E$59:E287)/1000-SUM(N$60:N286))</f>
        <v>0</v>
      </c>
      <c r="O287" s="475">
        <f>IF(E287="",0,DSUM('5.1_Abast 2 Illes Balears'!$E$47:$K$67,"emissions",'7.1_Resultats Illes Balears'!E$59:E287)/1000-SUM(O$60:O286))</f>
        <v>0</v>
      </c>
      <c r="P287" s="475">
        <f>IF(E287="",0,DSUM('5.1_Abast 2 Illes Balears'!$E$75:$J$95,"emissions",'7.1_Resultats Illes Balears'!E$59:E287)/1000-SUM(P$60:P286))</f>
        <v>0</v>
      </c>
      <c r="Q287" s="636">
        <f t="shared" si="10"/>
        <v>0</v>
      </c>
      <c r="R287" s="635"/>
      <c r="S287" s="635">
        <f t="shared" si="11"/>
        <v>0</v>
      </c>
      <c r="T287" s="635"/>
      <c r="U287" s="635"/>
    </row>
    <row r="288" spans="1:21" x14ac:dyDescent="0.3">
      <c r="A288" s="169"/>
      <c r="E288" s="168" t="str">
        <f>IF(Dades!E957="","",Dades!E957)</f>
        <v/>
      </c>
      <c r="F288" s="475">
        <f>IF(E288="",0,(DSUM('1_Instal·lacions fixes'!$E$14:$R$36,"emissions",'7.1_Resultats Illes Balears'!E$59:E288)+DSUM('1_Instal·lacions fixes'!$E$43:$L$58,"emissions",'7.1_Resultats Illes Balears'!E$59:E288))/1000-SUM(F$60:F287))</f>
        <v>0</v>
      </c>
      <c r="G288" s="475">
        <f>IF(E288="",0,(DSUM('2_Vehicles i maquinària'!$E$22:$S$44,"emissions",'7.1_Resultats Illes Balears'!E$59:E288)+DSUM('2_Vehicles i maquinària'!$E$50:$K$70,"emissions",'7.1_Resultats Illes Balears'!E$59:E288)+DSUM('2_Vehicles i maquinària'!$E$82:$S$92,"emissions",'7.1_Resultats Illes Balears'!E$59:E288)+DSUM('2_Vehicles i maquinària'!$E$99:$S$109,"emissions",'7.1_Resultats Illes Balears'!E$59:E288))/1000-SUM(G$60:G287))</f>
        <v>0</v>
      </c>
      <c r="H288" s="475">
        <f>IF(E288="",0,(DSUM('3_Emissions fugitives'!$E$14:$O$36,"emissions",'7.1_Resultats Illes Balears'!E$59:E288)+DSUM('3_Emissions fugitives'!$E$48:$N$58,"emissions",'7.1_Resultats Illes Balears'!E$59:E288))/1000-SUM(H$60:H287))</f>
        <v>0</v>
      </c>
      <c r="I288" s="636">
        <f>IF(E288="",0,DSUM('4_Emissions de procés'!$E$12:$M$27,"emissions",'7.1_Resultats Illes Balears'!E$59:E288)/1000-SUM(I$60:I287))</f>
        <v>0</v>
      </c>
      <c r="J288" s="636"/>
      <c r="K288" s="635">
        <f t="shared" si="9"/>
        <v>0</v>
      </c>
      <c r="L288" s="635"/>
      <c r="M288" s="635"/>
      <c r="N288" s="475">
        <f>IF(E288="",0,DSUM('5.1_Abast 2 Illes Balears'!$E$17:$J$39,"emissions",'7.1_Resultats Illes Balears'!E$59:E288)/1000-SUM(N$60:N287))</f>
        <v>0</v>
      </c>
      <c r="O288" s="475">
        <f>IF(E288="",0,DSUM('5.1_Abast 2 Illes Balears'!$E$47:$K$67,"emissions",'7.1_Resultats Illes Balears'!E$59:E288)/1000-SUM(O$60:O287))</f>
        <v>0</v>
      </c>
      <c r="P288" s="475">
        <f>IF(E288="",0,DSUM('5.1_Abast 2 Illes Balears'!$E$75:$J$95,"emissions",'7.1_Resultats Illes Balears'!E$59:E288)/1000-SUM(P$60:P287))</f>
        <v>0</v>
      </c>
      <c r="Q288" s="636">
        <f t="shared" si="10"/>
        <v>0</v>
      </c>
      <c r="R288" s="635"/>
      <c r="S288" s="635">
        <f t="shared" si="11"/>
        <v>0</v>
      </c>
      <c r="T288" s="635"/>
      <c r="U288" s="635"/>
    </row>
    <row r="289" spans="1:21" x14ac:dyDescent="0.3">
      <c r="A289" s="169"/>
      <c r="E289" s="168" t="str">
        <f>IF(Dades!E958="","",Dades!E958)</f>
        <v/>
      </c>
      <c r="F289" s="475">
        <f>IF(E289="",0,(DSUM('1_Instal·lacions fixes'!$E$14:$R$36,"emissions",'7.1_Resultats Illes Balears'!E$59:E289)+DSUM('1_Instal·lacions fixes'!$E$43:$L$58,"emissions",'7.1_Resultats Illes Balears'!E$59:E289))/1000-SUM(F$60:F288))</f>
        <v>0</v>
      </c>
      <c r="G289" s="475">
        <f>IF(E289="",0,(DSUM('2_Vehicles i maquinària'!$E$22:$S$44,"emissions",'7.1_Resultats Illes Balears'!E$59:E289)+DSUM('2_Vehicles i maquinària'!$E$50:$K$70,"emissions",'7.1_Resultats Illes Balears'!E$59:E289)+DSUM('2_Vehicles i maquinària'!$E$82:$S$92,"emissions",'7.1_Resultats Illes Balears'!E$59:E289)+DSUM('2_Vehicles i maquinària'!$E$99:$S$109,"emissions",'7.1_Resultats Illes Balears'!E$59:E289))/1000-SUM(G$60:G288))</f>
        <v>0</v>
      </c>
      <c r="H289" s="475">
        <f>IF(E289="",0,(DSUM('3_Emissions fugitives'!$E$14:$O$36,"emissions",'7.1_Resultats Illes Balears'!E$59:E289)+DSUM('3_Emissions fugitives'!$E$48:$N$58,"emissions",'7.1_Resultats Illes Balears'!E$59:E289))/1000-SUM(H$60:H288))</f>
        <v>0</v>
      </c>
      <c r="I289" s="636">
        <f>IF(E289="",0,DSUM('4_Emissions de procés'!$E$12:$M$27,"emissions",'7.1_Resultats Illes Balears'!E$59:E289)/1000-SUM(I$60:I288))</f>
        <v>0</v>
      </c>
      <c r="J289" s="636"/>
      <c r="K289" s="635">
        <f t="shared" si="9"/>
        <v>0</v>
      </c>
      <c r="L289" s="635"/>
      <c r="M289" s="635"/>
      <c r="N289" s="475">
        <f>IF(E289="",0,DSUM('5.1_Abast 2 Illes Balears'!$E$17:$J$39,"emissions",'7.1_Resultats Illes Balears'!E$59:E289)/1000-SUM(N$60:N288))</f>
        <v>0</v>
      </c>
      <c r="O289" s="475">
        <f>IF(E289="",0,DSUM('5.1_Abast 2 Illes Balears'!$E$47:$K$67,"emissions",'7.1_Resultats Illes Balears'!E$59:E289)/1000-SUM(O$60:O288))</f>
        <v>0</v>
      </c>
      <c r="P289" s="475">
        <f>IF(E289="",0,DSUM('5.1_Abast 2 Illes Balears'!$E$75:$J$95,"emissions",'7.1_Resultats Illes Balears'!E$59:E289)/1000-SUM(P$60:P288))</f>
        <v>0</v>
      </c>
      <c r="Q289" s="636">
        <f t="shared" si="10"/>
        <v>0</v>
      </c>
      <c r="R289" s="635"/>
      <c r="S289" s="635">
        <f t="shared" si="11"/>
        <v>0</v>
      </c>
      <c r="T289" s="635"/>
      <c r="U289" s="635"/>
    </row>
    <row r="290" spans="1:21" x14ac:dyDescent="0.3">
      <c r="A290" s="169"/>
      <c r="E290" s="168" t="str">
        <f>IF(Dades!E959="","",Dades!E959)</f>
        <v/>
      </c>
      <c r="F290" s="475">
        <f>IF(E290="",0,(DSUM('1_Instal·lacions fixes'!$E$14:$R$36,"emissions",'7.1_Resultats Illes Balears'!E$59:E290)+DSUM('1_Instal·lacions fixes'!$E$43:$L$58,"emissions",'7.1_Resultats Illes Balears'!E$59:E290))/1000-SUM(F$60:F289))</f>
        <v>0</v>
      </c>
      <c r="G290" s="475">
        <f>IF(E290="",0,(DSUM('2_Vehicles i maquinària'!$E$22:$S$44,"emissions",'7.1_Resultats Illes Balears'!E$59:E290)+DSUM('2_Vehicles i maquinària'!$E$50:$K$70,"emissions",'7.1_Resultats Illes Balears'!E$59:E290)+DSUM('2_Vehicles i maquinària'!$E$82:$S$92,"emissions",'7.1_Resultats Illes Balears'!E$59:E290)+DSUM('2_Vehicles i maquinària'!$E$99:$S$109,"emissions",'7.1_Resultats Illes Balears'!E$59:E290))/1000-SUM(G$60:G289))</f>
        <v>0</v>
      </c>
      <c r="H290" s="475">
        <f>IF(E290="",0,(DSUM('3_Emissions fugitives'!$E$14:$O$36,"emissions",'7.1_Resultats Illes Balears'!E$59:E290)+DSUM('3_Emissions fugitives'!$E$48:$N$58,"emissions",'7.1_Resultats Illes Balears'!E$59:E290))/1000-SUM(H$60:H289))</f>
        <v>0</v>
      </c>
      <c r="I290" s="636">
        <f>IF(E290="",0,DSUM('4_Emissions de procés'!$E$12:$M$27,"emissions",'7.1_Resultats Illes Balears'!E$59:E290)/1000-SUM(I$60:I289))</f>
        <v>0</v>
      </c>
      <c r="J290" s="636"/>
      <c r="K290" s="635">
        <f t="shared" si="9"/>
        <v>0</v>
      </c>
      <c r="L290" s="635"/>
      <c r="M290" s="635"/>
      <c r="N290" s="475">
        <f>IF(E290="",0,DSUM('5.1_Abast 2 Illes Balears'!$E$17:$J$39,"emissions",'7.1_Resultats Illes Balears'!E$59:E290)/1000-SUM(N$60:N289))</f>
        <v>0</v>
      </c>
      <c r="O290" s="475">
        <f>IF(E290="",0,DSUM('5.1_Abast 2 Illes Balears'!$E$47:$K$67,"emissions",'7.1_Resultats Illes Balears'!E$59:E290)/1000-SUM(O$60:O289))</f>
        <v>0</v>
      </c>
      <c r="P290" s="475">
        <f>IF(E290="",0,DSUM('5.1_Abast 2 Illes Balears'!$E$75:$J$95,"emissions",'7.1_Resultats Illes Balears'!E$59:E290)/1000-SUM(P$60:P289))</f>
        <v>0</v>
      </c>
      <c r="Q290" s="636">
        <f t="shared" si="10"/>
        <v>0</v>
      </c>
      <c r="R290" s="635"/>
      <c r="S290" s="635">
        <f t="shared" si="11"/>
        <v>0</v>
      </c>
      <c r="T290" s="635"/>
      <c r="U290" s="635"/>
    </row>
    <row r="291" spans="1:21" x14ac:dyDescent="0.3">
      <c r="A291" s="169"/>
      <c r="E291" s="168" t="str">
        <f>IF(Dades!E960="","",Dades!E960)</f>
        <v/>
      </c>
      <c r="F291" s="475">
        <f>IF(E291="",0,(DSUM('1_Instal·lacions fixes'!$E$14:$R$36,"emissions",'7.1_Resultats Illes Balears'!E$59:E291)+DSUM('1_Instal·lacions fixes'!$E$43:$L$58,"emissions",'7.1_Resultats Illes Balears'!E$59:E291))/1000-SUM(F$60:F290))</f>
        <v>0</v>
      </c>
      <c r="G291" s="475">
        <f>IF(E291="",0,(DSUM('2_Vehicles i maquinària'!$E$22:$S$44,"emissions",'7.1_Resultats Illes Balears'!E$59:E291)+DSUM('2_Vehicles i maquinària'!$E$50:$K$70,"emissions",'7.1_Resultats Illes Balears'!E$59:E291)+DSUM('2_Vehicles i maquinària'!$E$82:$S$92,"emissions",'7.1_Resultats Illes Balears'!E$59:E291)+DSUM('2_Vehicles i maquinària'!$E$99:$S$109,"emissions",'7.1_Resultats Illes Balears'!E$59:E291))/1000-SUM(G$60:G290))</f>
        <v>0</v>
      </c>
      <c r="H291" s="475">
        <f>IF(E291="",0,(DSUM('3_Emissions fugitives'!$E$14:$O$36,"emissions",'7.1_Resultats Illes Balears'!E$59:E291)+DSUM('3_Emissions fugitives'!$E$48:$N$58,"emissions",'7.1_Resultats Illes Balears'!E$59:E291))/1000-SUM(H$60:H290))</f>
        <v>0</v>
      </c>
      <c r="I291" s="636">
        <f>IF(E291="",0,DSUM('4_Emissions de procés'!$E$12:$M$27,"emissions",'7.1_Resultats Illes Balears'!E$59:E291)/1000-SUM(I$60:I290))</f>
        <v>0</v>
      </c>
      <c r="J291" s="636"/>
      <c r="K291" s="635">
        <f t="shared" si="9"/>
        <v>0</v>
      </c>
      <c r="L291" s="635"/>
      <c r="M291" s="635"/>
      <c r="N291" s="475">
        <f>IF(E291="",0,DSUM('5.1_Abast 2 Illes Balears'!$E$17:$J$39,"emissions",'7.1_Resultats Illes Balears'!E$59:E291)/1000-SUM(N$60:N290))</f>
        <v>0</v>
      </c>
      <c r="O291" s="475">
        <f>IF(E291="",0,DSUM('5.1_Abast 2 Illes Balears'!$E$47:$K$67,"emissions",'7.1_Resultats Illes Balears'!E$59:E291)/1000-SUM(O$60:O290))</f>
        <v>0</v>
      </c>
      <c r="P291" s="475">
        <f>IF(E291="",0,DSUM('5.1_Abast 2 Illes Balears'!$E$75:$J$95,"emissions",'7.1_Resultats Illes Balears'!E$59:E291)/1000-SUM(P$60:P290))</f>
        <v>0</v>
      </c>
      <c r="Q291" s="636">
        <f t="shared" si="10"/>
        <v>0</v>
      </c>
      <c r="R291" s="635"/>
      <c r="S291" s="635">
        <f t="shared" si="11"/>
        <v>0</v>
      </c>
      <c r="T291" s="635"/>
      <c r="U291" s="635"/>
    </row>
    <row r="292" spans="1:21" x14ac:dyDescent="0.3">
      <c r="A292" s="169"/>
      <c r="E292" s="168" t="str">
        <f>IF(Dades!E961="","",Dades!E961)</f>
        <v/>
      </c>
      <c r="F292" s="475">
        <f>IF(E292="",0,(DSUM('1_Instal·lacions fixes'!$E$14:$R$36,"emissions",'7.1_Resultats Illes Balears'!E$59:E292)+DSUM('1_Instal·lacions fixes'!$E$43:$L$58,"emissions",'7.1_Resultats Illes Balears'!E$59:E292))/1000-SUM(F$60:F291))</f>
        <v>0</v>
      </c>
      <c r="G292" s="475">
        <f>IF(E292="",0,(DSUM('2_Vehicles i maquinària'!$E$22:$S$44,"emissions",'7.1_Resultats Illes Balears'!E$59:E292)+DSUM('2_Vehicles i maquinària'!$E$50:$K$70,"emissions",'7.1_Resultats Illes Balears'!E$59:E292)+DSUM('2_Vehicles i maquinària'!$E$82:$S$92,"emissions",'7.1_Resultats Illes Balears'!E$59:E292)+DSUM('2_Vehicles i maquinària'!$E$99:$S$109,"emissions",'7.1_Resultats Illes Balears'!E$59:E292))/1000-SUM(G$60:G291))</f>
        <v>0</v>
      </c>
      <c r="H292" s="475">
        <f>IF(E292="",0,(DSUM('3_Emissions fugitives'!$E$14:$O$36,"emissions",'7.1_Resultats Illes Balears'!E$59:E292)+DSUM('3_Emissions fugitives'!$E$48:$N$58,"emissions",'7.1_Resultats Illes Balears'!E$59:E292))/1000-SUM(H$60:H291))</f>
        <v>0</v>
      </c>
      <c r="I292" s="636">
        <f>IF(E292="",0,DSUM('4_Emissions de procés'!$E$12:$M$27,"emissions",'7.1_Resultats Illes Balears'!E$59:E292)/1000-SUM(I$60:I291))</f>
        <v>0</v>
      </c>
      <c r="J292" s="636"/>
      <c r="K292" s="635">
        <f t="shared" si="9"/>
        <v>0</v>
      </c>
      <c r="L292" s="635"/>
      <c r="M292" s="635"/>
      <c r="N292" s="475">
        <f>IF(E292="",0,DSUM('5.1_Abast 2 Illes Balears'!$E$17:$J$39,"emissions",'7.1_Resultats Illes Balears'!E$59:E292)/1000-SUM(N$60:N291))</f>
        <v>0</v>
      </c>
      <c r="O292" s="475">
        <f>IF(E292="",0,DSUM('5.1_Abast 2 Illes Balears'!$E$47:$K$67,"emissions",'7.1_Resultats Illes Balears'!E$59:E292)/1000-SUM(O$60:O291))</f>
        <v>0</v>
      </c>
      <c r="P292" s="475">
        <f>IF(E292="",0,DSUM('5.1_Abast 2 Illes Balears'!$E$75:$J$95,"emissions",'7.1_Resultats Illes Balears'!E$59:E292)/1000-SUM(P$60:P291))</f>
        <v>0</v>
      </c>
      <c r="Q292" s="636">
        <f t="shared" si="10"/>
        <v>0</v>
      </c>
      <c r="R292" s="635"/>
      <c r="S292" s="635">
        <f t="shared" si="11"/>
        <v>0</v>
      </c>
      <c r="T292" s="635"/>
      <c r="U292" s="635"/>
    </row>
    <row r="293" spans="1:21" x14ac:dyDescent="0.3">
      <c r="A293" s="169"/>
      <c r="E293" s="168" t="str">
        <f>IF(Dades!E962="","",Dades!E962)</f>
        <v/>
      </c>
      <c r="F293" s="475">
        <f>IF(E293="",0,(DSUM('1_Instal·lacions fixes'!$E$14:$R$36,"emissions",'7.1_Resultats Illes Balears'!E$59:E293)+DSUM('1_Instal·lacions fixes'!$E$43:$L$58,"emissions",'7.1_Resultats Illes Balears'!E$59:E293))/1000-SUM(F$60:F292))</f>
        <v>0</v>
      </c>
      <c r="G293" s="475">
        <f>IF(E293="",0,(DSUM('2_Vehicles i maquinària'!$E$22:$S$44,"emissions",'7.1_Resultats Illes Balears'!E$59:E293)+DSUM('2_Vehicles i maquinària'!$E$50:$K$70,"emissions",'7.1_Resultats Illes Balears'!E$59:E293)+DSUM('2_Vehicles i maquinària'!$E$82:$S$92,"emissions",'7.1_Resultats Illes Balears'!E$59:E293)+DSUM('2_Vehicles i maquinària'!$E$99:$S$109,"emissions",'7.1_Resultats Illes Balears'!E$59:E293))/1000-SUM(G$60:G292))</f>
        <v>0</v>
      </c>
      <c r="H293" s="475">
        <f>IF(E293="",0,(DSUM('3_Emissions fugitives'!$E$14:$O$36,"emissions",'7.1_Resultats Illes Balears'!E$59:E293)+DSUM('3_Emissions fugitives'!$E$48:$N$58,"emissions",'7.1_Resultats Illes Balears'!E$59:E293))/1000-SUM(H$60:H292))</f>
        <v>0</v>
      </c>
      <c r="I293" s="636">
        <f>IF(E293="",0,DSUM('4_Emissions de procés'!$E$12:$M$27,"emissions",'7.1_Resultats Illes Balears'!E$59:E293)/1000-SUM(I$60:I292))</f>
        <v>0</v>
      </c>
      <c r="J293" s="636"/>
      <c r="K293" s="635">
        <f t="shared" si="9"/>
        <v>0</v>
      </c>
      <c r="L293" s="635"/>
      <c r="M293" s="635"/>
      <c r="N293" s="475">
        <f>IF(E293="",0,DSUM('5.1_Abast 2 Illes Balears'!$E$17:$J$39,"emissions",'7.1_Resultats Illes Balears'!E$59:E293)/1000-SUM(N$60:N292))</f>
        <v>0</v>
      </c>
      <c r="O293" s="475">
        <f>IF(E293="",0,DSUM('5.1_Abast 2 Illes Balears'!$E$47:$K$67,"emissions",'7.1_Resultats Illes Balears'!E$59:E293)/1000-SUM(O$60:O292))</f>
        <v>0</v>
      </c>
      <c r="P293" s="475">
        <f>IF(E293="",0,DSUM('5.1_Abast 2 Illes Balears'!$E$75:$J$95,"emissions",'7.1_Resultats Illes Balears'!E$59:E293)/1000-SUM(P$60:P292))</f>
        <v>0</v>
      </c>
      <c r="Q293" s="636">
        <f t="shared" si="10"/>
        <v>0</v>
      </c>
      <c r="R293" s="635"/>
      <c r="S293" s="635">
        <f t="shared" si="11"/>
        <v>0</v>
      </c>
      <c r="T293" s="635"/>
      <c r="U293" s="635"/>
    </row>
    <row r="294" spans="1:21" x14ac:dyDescent="0.3">
      <c r="A294" s="169"/>
      <c r="E294" s="168" t="str">
        <f>IF(Dades!E963="","",Dades!E963)</f>
        <v/>
      </c>
      <c r="F294" s="475">
        <f>IF(E294="",0,(DSUM('1_Instal·lacions fixes'!$E$14:$R$36,"emissions",'7.1_Resultats Illes Balears'!E$59:E294)+DSUM('1_Instal·lacions fixes'!$E$43:$L$58,"emissions",'7.1_Resultats Illes Balears'!E$59:E294))/1000-SUM(F$60:F293))</f>
        <v>0</v>
      </c>
      <c r="G294" s="475">
        <f>IF(E294="",0,(DSUM('2_Vehicles i maquinària'!$E$22:$S$44,"emissions",'7.1_Resultats Illes Balears'!E$59:E294)+DSUM('2_Vehicles i maquinària'!$E$50:$K$70,"emissions",'7.1_Resultats Illes Balears'!E$59:E294)+DSUM('2_Vehicles i maquinària'!$E$82:$S$92,"emissions",'7.1_Resultats Illes Balears'!E$59:E294)+DSUM('2_Vehicles i maquinària'!$E$99:$S$109,"emissions",'7.1_Resultats Illes Balears'!E$59:E294))/1000-SUM(G$60:G293))</f>
        <v>0</v>
      </c>
      <c r="H294" s="475">
        <f>IF(E294="",0,(DSUM('3_Emissions fugitives'!$E$14:$O$36,"emissions",'7.1_Resultats Illes Balears'!E$59:E294)+DSUM('3_Emissions fugitives'!$E$48:$N$58,"emissions",'7.1_Resultats Illes Balears'!E$59:E294))/1000-SUM(H$60:H293))</f>
        <v>0</v>
      </c>
      <c r="I294" s="636">
        <f>IF(E294="",0,DSUM('4_Emissions de procés'!$E$12:$M$27,"emissions",'7.1_Resultats Illes Balears'!E$59:E294)/1000-SUM(I$60:I293))</f>
        <v>0</v>
      </c>
      <c r="J294" s="636"/>
      <c r="K294" s="635">
        <f t="shared" si="9"/>
        <v>0</v>
      </c>
      <c r="L294" s="635"/>
      <c r="M294" s="635"/>
      <c r="N294" s="475">
        <f>IF(E294="",0,DSUM('5.1_Abast 2 Illes Balears'!$E$17:$J$39,"emissions",'7.1_Resultats Illes Balears'!E$59:E294)/1000-SUM(N$60:N293))</f>
        <v>0</v>
      </c>
      <c r="O294" s="475">
        <f>IF(E294="",0,DSUM('5.1_Abast 2 Illes Balears'!$E$47:$K$67,"emissions",'7.1_Resultats Illes Balears'!E$59:E294)/1000-SUM(O$60:O293))</f>
        <v>0</v>
      </c>
      <c r="P294" s="475">
        <f>IF(E294="",0,DSUM('5.1_Abast 2 Illes Balears'!$E$75:$J$95,"emissions",'7.1_Resultats Illes Balears'!E$59:E294)/1000-SUM(P$60:P293))</f>
        <v>0</v>
      </c>
      <c r="Q294" s="636">
        <f t="shared" si="10"/>
        <v>0</v>
      </c>
      <c r="R294" s="635"/>
      <c r="S294" s="635">
        <f t="shared" si="11"/>
        <v>0</v>
      </c>
      <c r="T294" s="635"/>
      <c r="U294" s="635"/>
    </row>
    <row r="295" spans="1:21" x14ac:dyDescent="0.3">
      <c r="A295" s="169"/>
      <c r="E295" s="168" t="str">
        <f>IF(Dades!E964="","",Dades!E964)</f>
        <v/>
      </c>
      <c r="F295" s="475">
        <f>IF(E295="",0,(DSUM('1_Instal·lacions fixes'!$E$14:$R$36,"emissions",'7.1_Resultats Illes Balears'!E$59:E295)+DSUM('1_Instal·lacions fixes'!$E$43:$L$58,"emissions",'7.1_Resultats Illes Balears'!E$59:E295))/1000-SUM(F$60:F294))</f>
        <v>0</v>
      </c>
      <c r="G295" s="475">
        <f>IF(E295="",0,(DSUM('2_Vehicles i maquinària'!$E$22:$S$44,"emissions",'7.1_Resultats Illes Balears'!E$59:E295)+DSUM('2_Vehicles i maquinària'!$E$50:$K$70,"emissions",'7.1_Resultats Illes Balears'!E$59:E295)+DSUM('2_Vehicles i maquinària'!$E$82:$S$92,"emissions",'7.1_Resultats Illes Balears'!E$59:E295)+DSUM('2_Vehicles i maquinària'!$E$99:$S$109,"emissions",'7.1_Resultats Illes Balears'!E$59:E295))/1000-SUM(G$60:G294))</f>
        <v>0</v>
      </c>
      <c r="H295" s="475">
        <f>IF(E295="",0,(DSUM('3_Emissions fugitives'!$E$14:$O$36,"emissions",'7.1_Resultats Illes Balears'!E$59:E295)+DSUM('3_Emissions fugitives'!$E$48:$N$58,"emissions",'7.1_Resultats Illes Balears'!E$59:E295))/1000-SUM(H$60:H294))</f>
        <v>0</v>
      </c>
      <c r="I295" s="636">
        <f>IF(E295="",0,DSUM('4_Emissions de procés'!$E$12:$M$27,"emissions",'7.1_Resultats Illes Balears'!E$59:E295)/1000-SUM(I$60:I294))</f>
        <v>0</v>
      </c>
      <c r="J295" s="636"/>
      <c r="K295" s="635">
        <f t="shared" si="9"/>
        <v>0</v>
      </c>
      <c r="L295" s="635"/>
      <c r="M295" s="635"/>
      <c r="N295" s="475">
        <f>IF(E295="",0,DSUM('5.1_Abast 2 Illes Balears'!$E$17:$J$39,"emissions",'7.1_Resultats Illes Balears'!E$59:E295)/1000-SUM(N$60:N294))</f>
        <v>0</v>
      </c>
      <c r="O295" s="475">
        <f>IF(E295="",0,DSUM('5.1_Abast 2 Illes Balears'!$E$47:$K$67,"emissions",'7.1_Resultats Illes Balears'!E$59:E295)/1000-SUM(O$60:O294))</f>
        <v>0</v>
      </c>
      <c r="P295" s="475">
        <f>IF(E295="",0,DSUM('5.1_Abast 2 Illes Balears'!$E$75:$J$95,"emissions",'7.1_Resultats Illes Balears'!E$59:E295)/1000-SUM(P$60:P294))</f>
        <v>0</v>
      </c>
      <c r="Q295" s="636">
        <f t="shared" si="10"/>
        <v>0</v>
      </c>
      <c r="R295" s="635"/>
      <c r="S295" s="635">
        <f t="shared" si="11"/>
        <v>0</v>
      </c>
      <c r="T295" s="635"/>
      <c r="U295" s="635"/>
    </row>
    <row r="296" spans="1:21" x14ac:dyDescent="0.3">
      <c r="A296" s="169"/>
      <c r="E296" s="168" t="str">
        <f>IF(Dades!E965="","",Dades!E965)</f>
        <v/>
      </c>
      <c r="F296" s="475">
        <f>IF(E296="",0,(DSUM('1_Instal·lacions fixes'!$E$14:$R$36,"emissions",'7.1_Resultats Illes Balears'!E$59:E296)+DSUM('1_Instal·lacions fixes'!$E$43:$L$58,"emissions",'7.1_Resultats Illes Balears'!E$59:E296))/1000-SUM(F$60:F295))</f>
        <v>0</v>
      </c>
      <c r="G296" s="475">
        <f>IF(E296="",0,(DSUM('2_Vehicles i maquinària'!$E$22:$S$44,"emissions",'7.1_Resultats Illes Balears'!E$59:E296)+DSUM('2_Vehicles i maquinària'!$E$50:$K$70,"emissions",'7.1_Resultats Illes Balears'!E$59:E296)+DSUM('2_Vehicles i maquinària'!$E$82:$S$92,"emissions",'7.1_Resultats Illes Balears'!E$59:E296)+DSUM('2_Vehicles i maquinària'!$E$99:$S$109,"emissions",'7.1_Resultats Illes Balears'!E$59:E296))/1000-SUM(G$60:G295))</f>
        <v>0</v>
      </c>
      <c r="H296" s="475">
        <f>IF(E296="",0,(DSUM('3_Emissions fugitives'!$E$14:$O$36,"emissions",'7.1_Resultats Illes Balears'!E$59:E296)+DSUM('3_Emissions fugitives'!$E$48:$N$58,"emissions",'7.1_Resultats Illes Balears'!E$59:E296))/1000-SUM(H$60:H295))</f>
        <v>0</v>
      </c>
      <c r="I296" s="636">
        <f>IF(E296="",0,DSUM('4_Emissions de procés'!$E$12:$M$27,"emissions",'7.1_Resultats Illes Balears'!E$59:E296)/1000-SUM(I$60:I295))</f>
        <v>0</v>
      </c>
      <c r="J296" s="636"/>
      <c r="K296" s="635">
        <f t="shared" si="9"/>
        <v>0</v>
      </c>
      <c r="L296" s="635"/>
      <c r="M296" s="635"/>
      <c r="N296" s="475">
        <f>IF(E296="",0,DSUM('5.1_Abast 2 Illes Balears'!$E$17:$J$39,"emissions",'7.1_Resultats Illes Balears'!E$59:E296)/1000-SUM(N$60:N295))</f>
        <v>0</v>
      </c>
      <c r="O296" s="475">
        <f>IF(E296="",0,DSUM('5.1_Abast 2 Illes Balears'!$E$47:$K$67,"emissions",'7.1_Resultats Illes Balears'!E$59:E296)/1000-SUM(O$60:O295))</f>
        <v>0</v>
      </c>
      <c r="P296" s="475">
        <f>IF(E296="",0,DSUM('5.1_Abast 2 Illes Balears'!$E$75:$J$95,"emissions",'7.1_Resultats Illes Balears'!E$59:E296)/1000-SUM(P$60:P295))</f>
        <v>0</v>
      </c>
      <c r="Q296" s="636">
        <f t="shared" si="10"/>
        <v>0</v>
      </c>
      <c r="R296" s="635"/>
      <c r="S296" s="635">
        <f t="shared" si="11"/>
        <v>0</v>
      </c>
      <c r="T296" s="635"/>
      <c r="U296" s="635"/>
    </row>
    <row r="297" spans="1:21" x14ac:dyDescent="0.3">
      <c r="A297" s="169"/>
      <c r="E297" s="168" t="str">
        <f>IF(Dades!E966="","",Dades!E966)</f>
        <v/>
      </c>
      <c r="F297" s="475">
        <f>IF(E297="",0,(DSUM('1_Instal·lacions fixes'!$E$14:$R$36,"emissions",'7.1_Resultats Illes Balears'!E$59:E297)+DSUM('1_Instal·lacions fixes'!$E$43:$L$58,"emissions",'7.1_Resultats Illes Balears'!E$59:E297))/1000-SUM(F$60:F296))</f>
        <v>0</v>
      </c>
      <c r="G297" s="475">
        <f>IF(E297="",0,(DSUM('2_Vehicles i maquinària'!$E$22:$S$44,"emissions",'7.1_Resultats Illes Balears'!E$59:E297)+DSUM('2_Vehicles i maquinària'!$E$50:$K$70,"emissions",'7.1_Resultats Illes Balears'!E$59:E297)+DSUM('2_Vehicles i maquinària'!$E$82:$S$92,"emissions",'7.1_Resultats Illes Balears'!E$59:E297)+DSUM('2_Vehicles i maquinària'!$E$99:$S$109,"emissions",'7.1_Resultats Illes Balears'!E$59:E297))/1000-SUM(G$60:G296))</f>
        <v>0</v>
      </c>
      <c r="H297" s="475">
        <f>IF(E297="",0,(DSUM('3_Emissions fugitives'!$E$14:$O$36,"emissions",'7.1_Resultats Illes Balears'!E$59:E297)+DSUM('3_Emissions fugitives'!$E$48:$N$58,"emissions",'7.1_Resultats Illes Balears'!E$59:E297))/1000-SUM(H$60:H296))</f>
        <v>0</v>
      </c>
      <c r="I297" s="636">
        <f>IF(E297="",0,DSUM('4_Emissions de procés'!$E$12:$M$27,"emissions",'7.1_Resultats Illes Balears'!E$59:E297)/1000-SUM(I$60:I296))</f>
        <v>0</v>
      </c>
      <c r="J297" s="636"/>
      <c r="K297" s="635">
        <f t="shared" si="9"/>
        <v>0</v>
      </c>
      <c r="L297" s="635"/>
      <c r="M297" s="635"/>
      <c r="N297" s="475">
        <f>IF(E297="",0,DSUM('5.1_Abast 2 Illes Balears'!$E$17:$J$39,"emissions",'7.1_Resultats Illes Balears'!E$59:E297)/1000-SUM(N$60:N296))</f>
        <v>0</v>
      </c>
      <c r="O297" s="475">
        <f>IF(E297="",0,DSUM('5.1_Abast 2 Illes Balears'!$E$47:$K$67,"emissions",'7.1_Resultats Illes Balears'!E$59:E297)/1000-SUM(O$60:O296))</f>
        <v>0</v>
      </c>
      <c r="P297" s="475">
        <f>IF(E297="",0,DSUM('5.1_Abast 2 Illes Balears'!$E$75:$J$95,"emissions",'7.1_Resultats Illes Balears'!E$59:E297)/1000-SUM(P$60:P296))</f>
        <v>0</v>
      </c>
      <c r="Q297" s="636">
        <f t="shared" si="10"/>
        <v>0</v>
      </c>
      <c r="R297" s="635"/>
      <c r="S297" s="635">
        <f t="shared" si="11"/>
        <v>0</v>
      </c>
      <c r="T297" s="635"/>
      <c r="U297" s="635"/>
    </row>
    <row r="298" spans="1:21" x14ac:dyDescent="0.3">
      <c r="A298" s="169"/>
      <c r="E298" s="168" t="str">
        <f>IF(Dades!E967="","",Dades!E967)</f>
        <v/>
      </c>
      <c r="F298" s="475">
        <f>IF(E298="",0,(DSUM('1_Instal·lacions fixes'!$E$14:$R$36,"emissions",'7.1_Resultats Illes Balears'!E$59:E298)+DSUM('1_Instal·lacions fixes'!$E$43:$L$58,"emissions",'7.1_Resultats Illes Balears'!E$59:E298))/1000-SUM(F$60:F297))</f>
        <v>0</v>
      </c>
      <c r="G298" s="475">
        <f>IF(E298="",0,(DSUM('2_Vehicles i maquinària'!$E$22:$S$44,"emissions",'7.1_Resultats Illes Balears'!E$59:E298)+DSUM('2_Vehicles i maquinària'!$E$50:$K$70,"emissions",'7.1_Resultats Illes Balears'!E$59:E298)+DSUM('2_Vehicles i maquinària'!$E$82:$S$92,"emissions",'7.1_Resultats Illes Balears'!E$59:E298)+DSUM('2_Vehicles i maquinària'!$E$99:$S$109,"emissions",'7.1_Resultats Illes Balears'!E$59:E298))/1000-SUM(G$60:G297))</f>
        <v>0</v>
      </c>
      <c r="H298" s="475">
        <f>IF(E298="",0,(DSUM('3_Emissions fugitives'!$E$14:$O$36,"emissions",'7.1_Resultats Illes Balears'!E$59:E298)+DSUM('3_Emissions fugitives'!$E$48:$N$58,"emissions",'7.1_Resultats Illes Balears'!E$59:E298))/1000-SUM(H$60:H297))</f>
        <v>0</v>
      </c>
      <c r="I298" s="636">
        <f>IF(E298="",0,DSUM('4_Emissions de procés'!$E$12:$M$27,"emissions",'7.1_Resultats Illes Balears'!E$59:E298)/1000-SUM(I$60:I297))</f>
        <v>0</v>
      </c>
      <c r="J298" s="636"/>
      <c r="K298" s="635">
        <f t="shared" si="9"/>
        <v>0</v>
      </c>
      <c r="L298" s="635"/>
      <c r="M298" s="635"/>
      <c r="N298" s="475">
        <f>IF(E298="",0,DSUM('5.1_Abast 2 Illes Balears'!$E$17:$J$39,"emissions",'7.1_Resultats Illes Balears'!E$59:E298)/1000-SUM(N$60:N297))</f>
        <v>0</v>
      </c>
      <c r="O298" s="475">
        <f>IF(E298="",0,DSUM('5.1_Abast 2 Illes Balears'!$E$47:$K$67,"emissions",'7.1_Resultats Illes Balears'!E$59:E298)/1000-SUM(O$60:O297))</f>
        <v>0</v>
      </c>
      <c r="P298" s="475">
        <f>IF(E298="",0,DSUM('5.1_Abast 2 Illes Balears'!$E$75:$J$95,"emissions",'7.1_Resultats Illes Balears'!E$59:E298)/1000-SUM(P$60:P297))</f>
        <v>0</v>
      </c>
      <c r="Q298" s="636">
        <f t="shared" si="10"/>
        <v>0</v>
      </c>
      <c r="R298" s="635"/>
      <c r="S298" s="635">
        <f t="shared" si="11"/>
        <v>0</v>
      </c>
      <c r="T298" s="635"/>
      <c r="U298" s="635"/>
    </row>
    <row r="299" spans="1:21" x14ac:dyDescent="0.3">
      <c r="A299" s="169"/>
      <c r="E299" s="168" t="str">
        <f>IF(Dades!E968="","",Dades!E968)</f>
        <v/>
      </c>
      <c r="F299" s="475">
        <f>IF(E299="",0,(DSUM('1_Instal·lacions fixes'!$E$14:$R$36,"emissions",'7.1_Resultats Illes Balears'!E$59:E299)+DSUM('1_Instal·lacions fixes'!$E$43:$L$58,"emissions",'7.1_Resultats Illes Balears'!E$59:E299))/1000-SUM(F$60:F298))</f>
        <v>0</v>
      </c>
      <c r="G299" s="475">
        <f>IF(E299="",0,(DSUM('2_Vehicles i maquinària'!$E$22:$S$44,"emissions",'7.1_Resultats Illes Balears'!E$59:E299)+DSUM('2_Vehicles i maquinària'!$E$50:$K$70,"emissions",'7.1_Resultats Illes Balears'!E$59:E299)+DSUM('2_Vehicles i maquinària'!$E$82:$S$92,"emissions",'7.1_Resultats Illes Balears'!E$59:E299)+DSUM('2_Vehicles i maquinària'!$E$99:$S$109,"emissions",'7.1_Resultats Illes Balears'!E$59:E299))/1000-SUM(G$60:G298))</f>
        <v>0</v>
      </c>
      <c r="H299" s="475">
        <f>IF(E299="",0,(DSUM('3_Emissions fugitives'!$E$14:$O$36,"emissions",'7.1_Resultats Illes Balears'!E$59:E299)+DSUM('3_Emissions fugitives'!$E$48:$N$58,"emissions",'7.1_Resultats Illes Balears'!E$59:E299))/1000-SUM(H$60:H298))</f>
        <v>0</v>
      </c>
      <c r="I299" s="636">
        <f>IF(E299="",0,DSUM('4_Emissions de procés'!$E$12:$M$27,"emissions",'7.1_Resultats Illes Balears'!E$59:E299)/1000-SUM(I$60:I298))</f>
        <v>0</v>
      </c>
      <c r="J299" s="636"/>
      <c r="K299" s="635">
        <f t="shared" si="9"/>
        <v>0</v>
      </c>
      <c r="L299" s="635"/>
      <c r="M299" s="635"/>
      <c r="N299" s="475">
        <f>IF(E299="",0,DSUM('5.1_Abast 2 Illes Balears'!$E$17:$J$39,"emissions",'7.1_Resultats Illes Balears'!E$59:E299)/1000-SUM(N$60:N298))</f>
        <v>0</v>
      </c>
      <c r="O299" s="475">
        <f>IF(E299="",0,DSUM('5.1_Abast 2 Illes Balears'!$E$47:$K$67,"emissions",'7.1_Resultats Illes Balears'!E$59:E299)/1000-SUM(O$60:O298))</f>
        <v>0</v>
      </c>
      <c r="P299" s="475">
        <f>IF(E299="",0,DSUM('5.1_Abast 2 Illes Balears'!$E$75:$J$95,"emissions",'7.1_Resultats Illes Balears'!E$59:E299)/1000-SUM(P$60:P298))</f>
        <v>0</v>
      </c>
      <c r="Q299" s="636">
        <f t="shared" si="10"/>
        <v>0</v>
      </c>
      <c r="R299" s="635"/>
      <c r="S299" s="635">
        <f t="shared" si="11"/>
        <v>0</v>
      </c>
      <c r="T299" s="635"/>
      <c r="U299" s="635"/>
    </row>
    <row r="300" spans="1:21" x14ac:dyDescent="0.3">
      <c r="A300" s="169"/>
      <c r="E300" s="168" t="str">
        <f>IF(Dades!E969="","",Dades!E969)</f>
        <v/>
      </c>
      <c r="F300" s="475">
        <f>IF(E300="",0,(DSUM('1_Instal·lacions fixes'!$E$14:$R$36,"emissions",'7.1_Resultats Illes Balears'!E$59:E300)+DSUM('1_Instal·lacions fixes'!$E$43:$L$58,"emissions",'7.1_Resultats Illes Balears'!E$59:E300))/1000-SUM(F$60:F299))</f>
        <v>0</v>
      </c>
      <c r="G300" s="475">
        <f>IF(E300="",0,(DSUM('2_Vehicles i maquinària'!$E$22:$S$44,"emissions",'7.1_Resultats Illes Balears'!E$59:E300)+DSUM('2_Vehicles i maquinària'!$E$50:$K$70,"emissions",'7.1_Resultats Illes Balears'!E$59:E300)+DSUM('2_Vehicles i maquinària'!$E$82:$S$92,"emissions",'7.1_Resultats Illes Balears'!E$59:E300)+DSUM('2_Vehicles i maquinària'!$E$99:$S$109,"emissions",'7.1_Resultats Illes Balears'!E$59:E300))/1000-SUM(G$60:G299))</f>
        <v>0</v>
      </c>
      <c r="H300" s="475">
        <f>IF(E300="",0,(DSUM('3_Emissions fugitives'!$E$14:$O$36,"emissions",'7.1_Resultats Illes Balears'!E$59:E300)+DSUM('3_Emissions fugitives'!$E$48:$N$58,"emissions",'7.1_Resultats Illes Balears'!E$59:E300))/1000-SUM(H$60:H299))</f>
        <v>0</v>
      </c>
      <c r="I300" s="636">
        <f>IF(E300="",0,DSUM('4_Emissions de procés'!$E$12:$M$27,"emissions",'7.1_Resultats Illes Balears'!E$59:E300)/1000-SUM(I$60:I299))</f>
        <v>0</v>
      </c>
      <c r="J300" s="636"/>
      <c r="K300" s="635">
        <f t="shared" si="9"/>
        <v>0</v>
      </c>
      <c r="L300" s="635"/>
      <c r="M300" s="635"/>
      <c r="N300" s="475">
        <f>IF(E300="",0,DSUM('5.1_Abast 2 Illes Balears'!$E$17:$J$39,"emissions",'7.1_Resultats Illes Balears'!E$59:E300)/1000-SUM(N$60:N299))</f>
        <v>0</v>
      </c>
      <c r="O300" s="475">
        <f>IF(E300="",0,DSUM('5.1_Abast 2 Illes Balears'!$E$47:$K$67,"emissions",'7.1_Resultats Illes Balears'!E$59:E300)/1000-SUM(O$60:O299))</f>
        <v>0</v>
      </c>
      <c r="P300" s="475">
        <f>IF(E300="",0,DSUM('5.1_Abast 2 Illes Balears'!$E$75:$J$95,"emissions",'7.1_Resultats Illes Balears'!E$59:E300)/1000-SUM(P$60:P299))</f>
        <v>0</v>
      </c>
      <c r="Q300" s="636">
        <f t="shared" si="10"/>
        <v>0</v>
      </c>
      <c r="R300" s="635"/>
      <c r="S300" s="635">
        <f t="shared" si="11"/>
        <v>0</v>
      </c>
      <c r="T300" s="635"/>
      <c r="U300" s="635"/>
    </row>
    <row r="301" spans="1:21" x14ac:dyDescent="0.3">
      <c r="A301" s="169"/>
      <c r="E301" s="168" t="str">
        <f>IF(Dades!E970="","",Dades!E970)</f>
        <v/>
      </c>
      <c r="F301" s="475">
        <f>IF(E301="",0,(DSUM('1_Instal·lacions fixes'!$E$14:$R$36,"emissions",'7.1_Resultats Illes Balears'!E$59:E301)+DSUM('1_Instal·lacions fixes'!$E$43:$L$58,"emissions",'7.1_Resultats Illes Balears'!E$59:E301))/1000-SUM(F$60:F300))</f>
        <v>0</v>
      </c>
      <c r="G301" s="475">
        <f>IF(E301="",0,(DSUM('2_Vehicles i maquinària'!$E$22:$S$44,"emissions",'7.1_Resultats Illes Balears'!E$59:E301)+DSUM('2_Vehicles i maquinària'!$E$50:$K$70,"emissions",'7.1_Resultats Illes Balears'!E$59:E301)+DSUM('2_Vehicles i maquinària'!$E$82:$S$92,"emissions",'7.1_Resultats Illes Balears'!E$59:E301)+DSUM('2_Vehicles i maquinària'!$E$99:$S$109,"emissions",'7.1_Resultats Illes Balears'!E$59:E301))/1000-SUM(G$60:G300))</f>
        <v>0</v>
      </c>
      <c r="H301" s="475">
        <f>IF(E301="",0,(DSUM('3_Emissions fugitives'!$E$14:$O$36,"emissions",'7.1_Resultats Illes Balears'!E$59:E301)+DSUM('3_Emissions fugitives'!$E$48:$N$58,"emissions",'7.1_Resultats Illes Balears'!E$59:E301))/1000-SUM(H$60:H300))</f>
        <v>0</v>
      </c>
      <c r="I301" s="636">
        <f>IF(E301="",0,DSUM('4_Emissions de procés'!$E$12:$M$27,"emissions",'7.1_Resultats Illes Balears'!E$59:E301)/1000-SUM(I$60:I300))</f>
        <v>0</v>
      </c>
      <c r="J301" s="636"/>
      <c r="K301" s="635">
        <f t="shared" si="9"/>
        <v>0</v>
      </c>
      <c r="L301" s="635"/>
      <c r="M301" s="635"/>
      <c r="N301" s="475">
        <f>IF(E301="",0,DSUM('5.1_Abast 2 Illes Balears'!$E$17:$J$39,"emissions",'7.1_Resultats Illes Balears'!E$59:E301)/1000-SUM(N$60:N300))</f>
        <v>0</v>
      </c>
      <c r="O301" s="475">
        <f>IF(E301="",0,DSUM('5.1_Abast 2 Illes Balears'!$E$47:$K$67,"emissions",'7.1_Resultats Illes Balears'!E$59:E301)/1000-SUM(O$60:O300))</f>
        <v>0</v>
      </c>
      <c r="P301" s="475">
        <f>IF(E301="",0,DSUM('5.1_Abast 2 Illes Balears'!$E$75:$J$95,"emissions",'7.1_Resultats Illes Balears'!E$59:E301)/1000-SUM(P$60:P300))</f>
        <v>0</v>
      </c>
      <c r="Q301" s="636">
        <f t="shared" si="10"/>
        <v>0</v>
      </c>
      <c r="R301" s="635"/>
      <c r="S301" s="635">
        <f t="shared" si="11"/>
        <v>0</v>
      </c>
      <c r="T301" s="635"/>
      <c r="U301" s="635"/>
    </row>
    <row r="302" spans="1:21" x14ac:dyDescent="0.3">
      <c r="A302" s="169"/>
      <c r="E302" s="168" t="str">
        <f>IF(Dades!E971="","",Dades!E971)</f>
        <v/>
      </c>
      <c r="F302" s="475">
        <f>IF(E302="",0,(DSUM('1_Instal·lacions fixes'!$E$14:$R$36,"emissions",'7.1_Resultats Illes Balears'!E$59:E302)+DSUM('1_Instal·lacions fixes'!$E$43:$L$58,"emissions",'7.1_Resultats Illes Balears'!E$59:E302))/1000-SUM(F$60:F301))</f>
        <v>0</v>
      </c>
      <c r="G302" s="475">
        <f>IF(E302="",0,(DSUM('2_Vehicles i maquinària'!$E$22:$S$44,"emissions",'7.1_Resultats Illes Balears'!E$59:E302)+DSUM('2_Vehicles i maquinària'!$E$50:$K$70,"emissions",'7.1_Resultats Illes Balears'!E$59:E302)+DSUM('2_Vehicles i maquinària'!$E$82:$S$92,"emissions",'7.1_Resultats Illes Balears'!E$59:E302)+DSUM('2_Vehicles i maquinària'!$E$99:$S$109,"emissions",'7.1_Resultats Illes Balears'!E$59:E302))/1000-SUM(G$60:G301))</f>
        <v>0</v>
      </c>
      <c r="H302" s="475">
        <f>IF(E302="",0,(DSUM('3_Emissions fugitives'!$E$14:$O$36,"emissions",'7.1_Resultats Illes Balears'!E$59:E302)+DSUM('3_Emissions fugitives'!$E$48:$N$58,"emissions",'7.1_Resultats Illes Balears'!E$59:E302))/1000-SUM(H$60:H301))</f>
        <v>0</v>
      </c>
      <c r="I302" s="636">
        <f>IF(E302="",0,DSUM('4_Emissions de procés'!$E$12:$M$27,"emissions",'7.1_Resultats Illes Balears'!E$59:E302)/1000-SUM(I$60:I301))</f>
        <v>0</v>
      </c>
      <c r="J302" s="636"/>
      <c r="K302" s="635">
        <f t="shared" si="9"/>
        <v>0</v>
      </c>
      <c r="L302" s="635"/>
      <c r="M302" s="635"/>
      <c r="N302" s="475">
        <f>IF(E302="",0,DSUM('5.1_Abast 2 Illes Balears'!$E$17:$J$39,"emissions",'7.1_Resultats Illes Balears'!E$59:E302)/1000-SUM(N$60:N301))</f>
        <v>0</v>
      </c>
      <c r="O302" s="475">
        <f>IF(E302="",0,DSUM('5.1_Abast 2 Illes Balears'!$E$47:$K$67,"emissions",'7.1_Resultats Illes Balears'!E$59:E302)/1000-SUM(O$60:O301))</f>
        <v>0</v>
      </c>
      <c r="P302" s="475">
        <f>IF(E302="",0,DSUM('5.1_Abast 2 Illes Balears'!$E$75:$J$95,"emissions",'7.1_Resultats Illes Balears'!E$59:E302)/1000-SUM(P$60:P301))</f>
        <v>0</v>
      </c>
      <c r="Q302" s="636">
        <f t="shared" si="10"/>
        <v>0</v>
      </c>
      <c r="R302" s="635"/>
      <c r="S302" s="635">
        <f t="shared" si="11"/>
        <v>0</v>
      </c>
      <c r="T302" s="635"/>
      <c r="U302" s="635"/>
    </row>
    <row r="303" spans="1:21" x14ac:dyDescent="0.3">
      <c r="A303" s="169"/>
      <c r="E303" s="168" t="str">
        <f>IF(Dades!E972="","",Dades!E972)</f>
        <v/>
      </c>
      <c r="F303" s="475">
        <f>IF(E303="",0,(DSUM('1_Instal·lacions fixes'!$E$14:$R$36,"emissions",'7.1_Resultats Illes Balears'!E$59:E303)+DSUM('1_Instal·lacions fixes'!$E$43:$L$58,"emissions",'7.1_Resultats Illes Balears'!E$59:E303))/1000-SUM(F$60:F302))</f>
        <v>0</v>
      </c>
      <c r="G303" s="475">
        <f>IF(E303="",0,(DSUM('2_Vehicles i maquinària'!$E$22:$S$44,"emissions",'7.1_Resultats Illes Balears'!E$59:E303)+DSUM('2_Vehicles i maquinària'!$E$50:$K$70,"emissions",'7.1_Resultats Illes Balears'!E$59:E303)+DSUM('2_Vehicles i maquinària'!$E$82:$S$92,"emissions",'7.1_Resultats Illes Balears'!E$59:E303)+DSUM('2_Vehicles i maquinària'!$E$99:$S$109,"emissions",'7.1_Resultats Illes Balears'!E$59:E303))/1000-SUM(G$60:G302))</f>
        <v>0</v>
      </c>
      <c r="H303" s="475">
        <f>IF(E303="",0,(DSUM('3_Emissions fugitives'!$E$14:$O$36,"emissions",'7.1_Resultats Illes Balears'!E$59:E303)+DSUM('3_Emissions fugitives'!$E$48:$N$58,"emissions",'7.1_Resultats Illes Balears'!E$59:E303))/1000-SUM(H$60:H302))</f>
        <v>0</v>
      </c>
      <c r="I303" s="636">
        <f>IF(E303="",0,DSUM('4_Emissions de procés'!$E$12:$M$27,"emissions",'7.1_Resultats Illes Balears'!E$59:E303)/1000-SUM(I$60:I302))</f>
        <v>0</v>
      </c>
      <c r="J303" s="636"/>
      <c r="K303" s="635">
        <f t="shared" si="9"/>
        <v>0</v>
      </c>
      <c r="L303" s="635"/>
      <c r="M303" s="635"/>
      <c r="N303" s="475">
        <f>IF(E303="",0,DSUM('5.1_Abast 2 Illes Balears'!$E$17:$J$39,"emissions",'7.1_Resultats Illes Balears'!E$59:E303)/1000-SUM(N$60:N302))</f>
        <v>0</v>
      </c>
      <c r="O303" s="475">
        <f>IF(E303="",0,DSUM('5.1_Abast 2 Illes Balears'!$E$47:$K$67,"emissions",'7.1_Resultats Illes Balears'!E$59:E303)/1000-SUM(O$60:O302))</f>
        <v>0</v>
      </c>
      <c r="P303" s="475">
        <f>IF(E303="",0,DSUM('5.1_Abast 2 Illes Balears'!$E$75:$J$95,"emissions",'7.1_Resultats Illes Balears'!E$59:E303)/1000-SUM(P$60:P302))</f>
        <v>0</v>
      </c>
      <c r="Q303" s="636">
        <f t="shared" si="10"/>
        <v>0</v>
      </c>
      <c r="R303" s="635"/>
      <c r="S303" s="635">
        <f t="shared" si="11"/>
        <v>0</v>
      </c>
      <c r="T303" s="635"/>
      <c r="U303" s="635"/>
    </row>
    <row r="304" spans="1:21" x14ac:dyDescent="0.3">
      <c r="A304" s="169"/>
      <c r="E304" s="168" t="str">
        <f>IF(Dades!E973="","",Dades!E973)</f>
        <v/>
      </c>
      <c r="F304" s="475">
        <f>IF(E304="",0,(DSUM('1_Instal·lacions fixes'!$E$14:$R$36,"emissions",'7.1_Resultats Illes Balears'!E$59:E304)+DSUM('1_Instal·lacions fixes'!$E$43:$L$58,"emissions",'7.1_Resultats Illes Balears'!E$59:E304))/1000-SUM(F$60:F303))</f>
        <v>0</v>
      </c>
      <c r="G304" s="475">
        <f>IF(E304="",0,(DSUM('2_Vehicles i maquinària'!$E$22:$S$44,"emissions",'7.1_Resultats Illes Balears'!E$59:E304)+DSUM('2_Vehicles i maquinària'!$E$50:$K$70,"emissions",'7.1_Resultats Illes Balears'!E$59:E304)+DSUM('2_Vehicles i maquinària'!$E$82:$S$92,"emissions",'7.1_Resultats Illes Balears'!E$59:E304)+DSUM('2_Vehicles i maquinària'!$E$99:$S$109,"emissions",'7.1_Resultats Illes Balears'!E$59:E304))/1000-SUM(G$60:G303))</f>
        <v>0</v>
      </c>
      <c r="H304" s="475">
        <f>IF(E304="",0,(DSUM('3_Emissions fugitives'!$E$14:$O$36,"emissions",'7.1_Resultats Illes Balears'!E$59:E304)+DSUM('3_Emissions fugitives'!$E$48:$N$58,"emissions",'7.1_Resultats Illes Balears'!E$59:E304))/1000-SUM(H$60:H303))</f>
        <v>0</v>
      </c>
      <c r="I304" s="636">
        <f>IF(E304="",0,DSUM('4_Emissions de procés'!$E$12:$M$27,"emissions",'7.1_Resultats Illes Balears'!E$59:E304)/1000-SUM(I$60:I303))</f>
        <v>0</v>
      </c>
      <c r="J304" s="636"/>
      <c r="K304" s="635">
        <f t="shared" si="9"/>
        <v>0</v>
      </c>
      <c r="L304" s="635"/>
      <c r="M304" s="635"/>
      <c r="N304" s="475">
        <f>IF(E304="",0,DSUM('5.1_Abast 2 Illes Balears'!$E$17:$J$39,"emissions",'7.1_Resultats Illes Balears'!E$59:E304)/1000-SUM(N$60:N303))</f>
        <v>0</v>
      </c>
      <c r="O304" s="475">
        <f>IF(E304="",0,DSUM('5.1_Abast 2 Illes Balears'!$E$47:$K$67,"emissions",'7.1_Resultats Illes Balears'!E$59:E304)/1000-SUM(O$60:O303))</f>
        <v>0</v>
      </c>
      <c r="P304" s="475">
        <f>IF(E304="",0,DSUM('5.1_Abast 2 Illes Balears'!$E$75:$J$95,"emissions",'7.1_Resultats Illes Balears'!E$59:E304)/1000-SUM(P$60:P303))</f>
        <v>0</v>
      </c>
      <c r="Q304" s="636">
        <f t="shared" si="10"/>
        <v>0</v>
      </c>
      <c r="R304" s="635"/>
      <c r="S304" s="635">
        <f t="shared" si="11"/>
        <v>0</v>
      </c>
      <c r="T304" s="635"/>
      <c r="U304" s="635"/>
    </row>
    <row r="305" spans="1:21" x14ac:dyDescent="0.3">
      <c r="A305" s="169"/>
      <c r="E305" s="168" t="str">
        <f>IF(Dades!E974="","",Dades!E974)</f>
        <v/>
      </c>
      <c r="F305" s="475">
        <f>IF(E305="",0,(DSUM('1_Instal·lacions fixes'!$E$14:$R$36,"emissions",'7.1_Resultats Illes Balears'!E$59:E305)+DSUM('1_Instal·lacions fixes'!$E$43:$L$58,"emissions",'7.1_Resultats Illes Balears'!E$59:E305))/1000-SUM(F$60:F304))</f>
        <v>0</v>
      </c>
      <c r="G305" s="475">
        <f>IF(E305="",0,(DSUM('2_Vehicles i maquinària'!$E$22:$S$44,"emissions",'7.1_Resultats Illes Balears'!E$59:E305)+DSUM('2_Vehicles i maquinària'!$E$50:$K$70,"emissions",'7.1_Resultats Illes Balears'!E$59:E305)+DSUM('2_Vehicles i maquinària'!$E$82:$S$92,"emissions",'7.1_Resultats Illes Balears'!E$59:E305)+DSUM('2_Vehicles i maquinària'!$E$99:$S$109,"emissions",'7.1_Resultats Illes Balears'!E$59:E305))/1000-SUM(G$60:G304))</f>
        <v>0</v>
      </c>
      <c r="H305" s="475">
        <f>IF(E305="",0,(DSUM('3_Emissions fugitives'!$E$14:$O$36,"emissions",'7.1_Resultats Illes Balears'!E$59:E305)+DSUM('3_Emissions fugitives'!$E$48:$N$58,"emissions",'7.1_Resultats Illes Balears'!E$59:E305))/1000-SUM(H$60:H304))</f>
        <v>0</v>
      </c>
      <c r="I305" s="636">
        <f>IF(E305="",0,DSUM('4_Emissions de procés'!$E$12:$M$27,"emissions",'7.1_Resultats Illes Balears'!E$59:E305)/1000-SUM(I$60:I304))</f>
        <v>0</v>
      </c>
      <c r="J305" s="636"/>
      <c r="K305" s="635">
        <f t="shared" si="9"/>
        <v>0</v>
      </c>
      <c r="L305" s="635"/>
      <c r="M305" s="635"/>
      <c r="N305" s="475">
        <f>IF(E305="",0,DSUM('5.1_Abast 2 Illes Balears'!$E$17:$J$39,"emissions",'7.1_Resultats Illes Balears'!E$59:E305)/1000-SUM(N$60:N304))</f>
        <v>0</v>
      </c>
      <c r="O305" s="475">
        <f>IF(E305="",0,DSUM('5.1_Abast 2 Illes Balears'!$E$47:$K$67,"emissions",'7.1_Resultats Illes Balears'!E$59:E305)/1000-SUM(O$60:O304))</f>
        <v>0</v>
      </c>
      <c r="P305" s="475">
        <f>IF(E305="",0,DSUM('5.1_Abast 2 Illes Balears'!$E$75:$J$95,"emissions",'7.1_Resultats Illes Balears'!E$59:E305)/1000-SUM(P$60:P304))</f>
        <v>0</v>
      </c>
      <c r="Q305" s="636">
        <f t="shared" si="10"/>
        <v>0</v>
      </c>
      <c r="R305" s="635"/>
      <c r="S305" s="635">
        <f t="shared" si="11"/>
        <v>0</v>
      </c>
      <c r="T305" s="635"/>
      <c r="U305" s="635"/>
    </row>
    <row r="306" spans="1:21" x14ac:dyDescent="0.3">
      <c r="A306" s="169"/>
      <c r="E306" s="168" t="str">
        <f>IF(Dades!E975="","",Dades!E975)</f>
        <v/>
      </c>
      <c r="F306" s="475">
        <f>IF(E306="",0,(DSUM('1_Instal·lacions fixes'!$E$14:$R$36,"emissions",'7.1_Resultats Illes Balears'!E$59:E306)+DSUM('1_Instal·lacions fixes'!$E$43:$L$58,"emissions",'7.1_Resultats Illes Balears'!E$59:E306))/1000-SUM(F$60:F305))</f>
        <v>0</v>
      </c>
      <c r="G306" s="475">
        <f>IF(E306="",0,(DSUM('2_Vehicles i maquinària'!$E$22:$S$44,"emissions",'7.1_Resultats Illes Balears'!E$59:E306)+DSUM('2_Vehicles i maquinària'!$E$50:$K$70,"emissions",'7.1_Resultats Illes Balears'!E$59:E306)+DSUM('2_Vehicles i maquinària'!$E$82:$S$92,"emissions",'7.1_Resultats Illes Balears'!E$59:E306)+DSUM('2_Vehicles i maquinària'!$E$99:$S$109,"emissions",'7.1_Resultats Illes Balears'!E$59:E306))/1000-SUM(G$60:G305))</f>
        <v>0</v>
      </c>
      <c r="H306" s="475">
        <f>IF(E306="",0,(DSUM('3_Emissions fugitives'!$E$14:$O$36,"emissions",'7.1_Resultats Illes Balears'!E$59:E306)+DSUM('3_Emissions fugitives'!$E$48:$N$58,"emissions",'7.1_Resultats Illes Balears'!E$59:E306))/1000-SUM(H$60:H305))</f>
        <v>0</v>
      </c>
      <c r="I306" s="636">
        <f>IF(E306="",0,DSUM('4_Emissions de procés'!$E$12:$M$27,"emissions",'7.1_Resultats Illes Balears'!E$59:E306)/1000-SUM(I$60:I305))</f>
        <v>0</v>
      </c>
      <c r="J306" s="636"/>
      <c r="K306" s="635">
        <f t="shared" si="9"/>
        <v>0</v>
      </c>
      <c r="L306" s="635"/>
      <c r="M306" s="635"/>
      <c r="N306" s="475">
        <f>IF(E306="",0,DSUM('5.1_Abast 2 Illes Balears'!$E$17:$J$39,"emissions",'7.1_Resultats Illes Balears'!E$59:E306)/1000-SUM(N$60:N305))</f>
        <v>0</v>
      </c>
      <c r="O306" s="475">
        <f>IF(E306="",0,DSUM('5.1_Abast 2 Illes Balears'!$E$47:$K$67,"emissions",'7.1_Resultats Illes Balears'!E$59:E306)/1000-SUM(O$60:O305))</f>
        <v>0</v>
      </c>
      <c r="P306" s="475">
        <f>IF(E306="",0,DSUM('5.1_Abast 2 Illes Balears'!$E$75:$J$95,"emissions",'7.1_Resultats Illes Balears'!E$59:E306)/1000-SUM(P$60:P305))</f>
        <v>0</v>
      </c>
      <c r="Q306" s="636">
        <f t="shared" si="10"/>
        <v>0</v>
      </c>
      <c r="R306" s="635"/>
      <c r="S306" s="635">
        <f t="shared" si="11"/>
        <v>0</v>
      </c>
      <c r="T306" s="635"/>
      <c r="U306" s="635"/>
    </row>
    <row r="307" spans="1:21" x14ac:dyDescent="0.3">
      <c r="A307" s="169"/>
      <c r="E307" s="168" t="str">
        <f>IF(Dades!E976="","",Dades!E976)</f>
        <v/>
      </c>
      <c r="F307" s="475">
        <f>IF(E307="",0,(DSUM('1_Instal·lacions fixes'!$E$14:$R$36,"emissions",'7.1_Resultats Illes Balears'!E$59:E307)+DSUM('1_Instal·lacions fixes'!$E$43:$L$58,"emissions",'7.1_Resultats Illes Balears'!E$59:E307))/1000-SUM(F$60:F306))</f>
        <v>0</v>
      </c>
      <c r="G307" s="475">
        <f>IF(E307="",0,(DSUM('2_Vehicles i maquinària'!$E$22:$S$44,"emissions",'7.1_Resultats Illes Balears'!E$59:E307)+DSUM('2_Vehicles i maquinària'!$E$50:$K$70,"emissions",'7.1_Resultats Illes Balears'!E$59:E307)+DSUM('2_Vehicles i maquinària'!$E$82:$S$92,"emissions",'7.1_Resultats Illes Balears'!E$59:E307)+DSUM('2_Vehicles i maquinària'!$E$99:$S$109,"emissions",'7.1_Resultats Illes Balears'!E$59:E307))/1000-SUM(G$60:G306))</f>
        <v>0</v>
      </c>
      <c r="H307" s="475">
        <f>IF(E307="",0,(DSUM('3_Emissions fugitives'!$E$14:$O$36,"emissions",'7.1_Resultats Illes Balears'!E$59:E307)+DSUM('3_Emissions fugitives'!$E$48:$N$58,"emissions",'7.1_Resultats Illes Balears'!E$59:E307))/1000-SUM(H$60:H306))</f>
        <v>0</v>
      </c>
      <c r="I307" s="636">
        <f>IF(E307="",0,DSUM('4_Emissions de procés'!$E$12:$M$27,"emissions",'7.1_Resultats Illes Balears'!E$59:E307)/1000-SUM(I$60:I306))</f>
        <v>0</v>
      </c>
      <c r="J307" s="636"/>
      <c r="K307" s="635">
        <f t="shared" si="9"/>
        <v>0</v>
      </c>
      <c r="L307" s="635"/>
      <c r="M307" s="635"/>
      <c r="N307" s="475">
        <f>IF(E307="",0,DSUM('5.1_Abast 2 Illes Balears'!$E$17:$J$39,"emissions",'7.1_Resultats Illes Balears'!E$59:E307)/1000-SUM(N$60:N306))</f>
        <v>0</v>
      </c>
      <c r="O307" s="475">
        <f>IF(E307="",0,DSUM('5.1_Abast 2 Illes Balears'!$E$47:$K$67,"emissions",'7.1_Resultats Illes Balears'!E$59:E307)/1000-SUM(O$60:O306))</f>
        <v>0</v>
      </c>
      <c r="P307" s="475">
        <f>IF(E307="",0,DSUM('5.1_Abast 2 Illes Balears'!$E$75:$J$95,"emissions",'7.1_Resultats Illes Balears'!E$59:E307)/1000-SUM(P$60:P306))</f>
        <v>0</v>
      </c>
      <c r="Q307" s="636">
        <f t="shared" si="10"/>
        <v>0</v>
      </c>
      <c r="R307" s="635"/>
      <c r="S307" s="635">
        <f t="shared" si="11"/>
        <v>0</v>
      </c>
      <c r="T307" s="635"/>
      <c r="U307" s="635"/>
    </row>
    <row r="308" spans="1:21" x14ac:dyDescent="0.3">
      <c r="A308" s="169"/>
      <c r="E308" s="168" t="str">
        <f>IF(Dades!E977="","",Dades!E977)</f>
        <v/>
      </c>
      <c r="F308" s="475">
        <f>IF(E308="",0,(DSUM('1_Instal·lacions fixes'!$E$14:$R$36,"emissions",'7.1_Resultats Illes Balears'!E$59:E308)+DSUM('1_Instal·lacions fixes'!$E$43:$L$58,"emissions",'7.1_Resultats Illes Balears'!E$59:E308))/1000-SUM(F$60:F307))</f>
        <v>0</v>
      </c>
      <c r="G308" s="475">
        <f>IF(E308="",0,(DSUM('2_Vehicles i maquinària'!$E$22:$S$44,"emissions",'7.1_Resultats Illes Balears'!E$59:E308)+DSUM('2_Vehicles i maquinària'!$E$50:$K$70,"emissions",'7.1_Resultats Illes Balears'!E$59:E308)+DSUM('2_Vehicles i maquinària'!$E$82:$S$92,"emissions",'7.1_Resultats Illes Balears'!E$59:E308)+DSUM('2_Vehicles i maquinària'!$E$99:$S$109,"emissions",'7.1_Resultats Illes Balears'!E$59:E308))/1000-SUM(G$60:G307))</f>
        <v>0</v>
      </c>
      <c r="H308" s="475">
        <f>IF(E308="",0,(DSUM('3_Emissions fugitives'!$E$14:$O$36,"emissions",'7.1_Resultats Illes Balears'!E$59:E308)+DSUM('3_Emissions fugitives'!$E$48:$N$58,"emissions",'7.1_Resultats Illes Balears'!E$59:E308))/1000-SUM(H$60:H307))</f>
        <v>0</v>
      </c>
      <c r="I308" s="636">
        <f>IF(E308="",0,DSUM('4_Emissions de procés'!$E$12:$M$27,"emissions",'7.1_Resultats Illes Balears'!E$59:E308)/1000-SUM(I$60:I307))</f>
        <v>0</v>
      </c>
      <c r="J308" s="636"/>
      <c r="K308" s="635">
        <f t="shared" si="9"/>
        <v>0</v>
      </c>
      <c r="L308" s="635"/>
      <c r="M308" s="635"/>
      <c r="N308" s="475">
        <f>IF(E308="",0,DSUM('5.1_Abast 2 Illes Balears'!$E$17:$J$39,"emissions",'7.1_Resultats Illes Balears'!E$59:E308)/1000-SUM(N$60:N307))</f>
        <v>0</v>
      </c>
      <c r="O308" s="475">
        <f>IF(E308="",0,DSUM('5.1_Abast 2 Illes Balears'!$E$47:$K$67,"emissions",'7.1_Resultats Illes Balears'!E$59:E308)/1000-SUM(O$60:O307))</f>
        <v>0</v>
      </c>
      <c r="P308" s="475">
        <f>IF(E308="",0,DSUM('5.1_Abast 2 Illes Balears'!$E$75:$J$95,"emissions",'7.1_Resultats Illes Balears'!E$59:E308)/1000-SUM(P$60:P307))</f>
        <v>0</v>
      </c>
      <c r="Q308" s="636">
        <f t="shared" si="10"/>
        <v>0</v>
      </c>
      <c r="R308" s="635"/>
      <c r="S308" s="635">
        <f t="shared" si="11"/>
        <v>0</v>
      </c>
      <c r="T308" s="635"/>
      <c r="U308" s="635"/>
    </row>
    <row r="309" spans="1:21" x14ac:dyDescent="0.3">
      <c r="A309" s="169"/>
      <c r="E309" s="168" t="str">
        <f>IF(Dades!E978="","",Dades!E978)</f>
        <v/>
      </c>
      <c r="F309" s="475">
        <f>IF(E309="",0,(DSUM('1_Instal·lacions fixes'!$E$14:$R$36,"emissions",'7.1_Resultats Illes Balears'!E$59:E309)+DSUM('1_Instal·lacions fixes'!$E$43:$L$58,"emissions",'7.1_Resultats Illes Balears'!E$59:E309))/1000-SUM(F$60:F308))</f>
        <v>0</v>
      </c>
      <c r="G309" s="475">
        <f>IF(E309="",0,(DSUM('2_Vehicles i maquinària'!$E$22:$S$44,"emissions",'7.1_Resultats Illes Balears'!E$59:E309)+DSUM('2_Vehicles i maquinària'!$E$50:$K$70,"emissions",'7.1_Resultats Illes Balears'!E$59:E309)+DSUM('2_Vehicles i maquinària'!$E$82:$S$92,"emissions",'7.1_Resultats Illes Balears'!E$59:E309)+DSUM('2_Vehicles i maquinària'!$E$99:$S$109,"emissions",'7.1_Resultats Illes Balears'!E$59:E309))/1000-SUM(G$60:G308))</f>
        <v>0</v>
      </c>
      <c r="H309" s="475">
        <f>IF(E309="",0,(DSUM('3_Emissions fugitives'!$E$14:$O$36,"emissions",'7.1_Resultats Illes Balears'!E$59:E309)+DSUM('3_Emissions fugitives'!$E$48:$N$58,"emissions",'7.1_Resultats Illes Balears'!E$59:E309))/1000-SUM(H$60:H308))</f>
        <v>0</v>
      </c>
      <c r="I309" s="636">
        <f>IF(E309="",0,DSUM('4_Emissions de procés'!$E$12:$M$27,"emissions",'7.1_Resultats Illes Balears'!E$59:E309)/1000-SUM(I$60:I308))</f>
        <v>0</v>
      </c>
      <c r="J309" s="636"/>
      <c r="K309" s="635">
        <f t="shared" si="9"/>
        <v>0</v>
      </c>
      <c r="L309" s="635"/>
      <c r="M309" s="635"/>
      <c r="N309" s="475">
        <f>IF(E309="",0,DSUM('5.1_Abast 2 Illes Balears'!$E$17:$J$39,"emissions",'7.1_Resultats Illes Balears'!E$59:E309)/1000-SUM(N$60:N308))</f>
        <v>0</v>
      </c>
      <c r="O309" s="475">
        <f>IF(E309="",0,DSUM('5.1_Abast 2 Illes Balears'!$E$47:$K$67,"emissions",'7.1_Resultats Illes Balears'!E$59:E309)/1000-SUM(O$60:O308))</f>
        <v>0</v>
      </c>
      <c r="P309" s="475">
        <f>IF(E309="",0,DSUM('5.1_Abast 2 Illes Balears'!$E$75:$J$95,"emissions",'7.1_Resultats Illes Balears'!E$59:E309)/1000-SUM(P$60:P308))</f>
        <v>0</v>
      </c>
      <c r="Q309" s="636">
        <f t="shared" si="10"/>
        <v>0</v>
      </c>
      <c r="R309" s="635"/>
      <c r="S309" s="635">
        <f t="shared" si="11"/>
        <v>0</v>
      </c>
      <c r="T309" s="635"/>
      <c r="U309" s="635"/>
    </row>
    <row r="310" spans="1:21" x14ac:dyDescent="0.3">
      <c r="F310" s="56"/>
      <c r="G310" s="44"/>
      <c r="H310" s="44"/>
      <c r="I310" s="248"/>
      <c r="J310" s="44"/>
      <c r="K310" s="44"/>
      <c r="L310" s="44"/>
      <c r="M310" s="44"/>
      <c r="N310" s="44"/>
      <c r="O310" s="44"/>
      <c r="P310" s="44"/>
      <c r="Q310" s="56"/>
      <c r="R310" s="56"/>
      <c r="S310" s="56"/>
      <c r="T310" s="56"/>
      <c r="U310" s="56"/>
    </row>
  </sheetData>
  <sheetProtection sheet="1" objects="1" scenarios="1"/>
  <mergeCells count="1078">
    <mergeCell ref="I309:J309"/>
    <mergeCell ref="K309:M309"/>
    <mergeCell ref="Q309:R309"/>
    <mergeCell ref="S309:U309"/>
    <mergeCell ref="I306:J306"/>
    <mergeCell ref="K306:M306"/>
    <mergeCell ref="Q306:R306"/>
    <mergeCell ref="S306:U306"/>
    <mergeCell ref="I307:J307"/>
    <mergeCell ref="K307:M307"/>
    <mergeCell ref="Q307:R307"/>
    <mergeCell ref="S307:U307"/>
    <mergeCell ref="I308:J308"/>
    <mergeCell ref="K308:M308"/>
    <mergeCell ref="Q308:R308"/>
    <mergeCell ref="S308:U308"/>
    <mergeCell ref="I303:J303"/>
    <mergeCell ref="K303:M303"/>
    <mergeCell ref="Q303:R303"/>
    <mergeCell ref="S303:U303"/>
    <mergeCell ref="I304:J304"/>
    <mergeCell ref="K304:M304"/>
    <mergeCell ref="Q304:R304"/>
    <mergeCell ref="S304:U304"/>
    <mergeCell ref="I305:J305"/>
    <mergeCell ref="K305:M305"/>
    <mergeCell ref="Q305:R305"/>
    <mergeCell ref="S305:U305"/>
    <mergeCell ref="I300:J300"/>
    <mergeCell ref="K300:M300"/>
    <mergeCell ref="Q300:R300"/>
    <mergeCell ref="S300:U300"/>
    <mergeCell ref="I301:J301"/>
    <mergeCell ref="K301:M301"/>
    <mergeCell ref="Q301:R301"/>
    <mergeCell ref="S301:U301"/>
    <mergeCell ref="I302:J302"/>
    <mergeCell ref="K302:M302"/>
    <mergeCell ref="Q302:R302"/>
    <mergeCell ref="S302:U302"/>
    <mergeCell ref="I297:J297"/>
    <mergeCell ref="K297:M297"/>
    <mergeCell ref="Q297:R297"/>
    <mergeCell ref="S297:U297"/>
    <mergeCell ref="I298:J298"/>
    <mergeCell ref="K298:M298"/>
    <mergeCell ref="Q298:R298"/>
    <mergeCell ref="S298:U298"/>
    <mergeCell ref="I299:J299"/>
    <mergeCell ref="K299:M299"/>
    <mergeCell ref="Q299:R299"/>
    <mergeCell ref="S299:U299"/>
    <mergeCell ref="I294:J294"/>
    <mergeCell ref="K294:M294"/>
    <mergeCell ref="Q294:R294"/>
    <mergeCell ref="S294:U294"/>
    <mergeCell ref="I295:J295"/>
    <mergeCell ref="K295:M295"/>
    <mergeCell ref="Q295:R295"/>
    <mergeCell ref="S295:U295"/>
    <mergeCell ref="I296:J296"/>
    <mergeCell ref="K296:M296"/>
    <mergeCell ref="Q296:R296"/>
    <mergeCell ref="S296:U296"/>
    <mergeCell ref="I291:J291"/>
    <mergeCell ref="K291:M291"/>
    <mergeCell ref="Q291:R291"/>
    <mergeCell ref="S291:U291"/>
    <mergeCell ref="I292:J292"/>
    <mergeCell ref="K292:M292"/>
    <mergeCell ref="Q292:R292"/>
    <mergeCell ref="S292:U292"/>
    <mergeCell ref="I293:J293"/>
    <mergeCell ref="K293:M293"/>
    <mergeCell ref="Q293:R293"/>
    <mergeCell ref="S293:U293"/>
    <mergeCell ref="I288:J288"/>
    <mergeCell ref="K288:M288"/>
    <mergeCell ref="Q288:R288"/>
    <mergeCell ref="S288:U288"/>
    <mergeCell ref="I289:J289"/>
    <mergeCell ref="K289:M289"/>
    <mergeCell ref="Q289:R289"/>
    <mergeCell ref="S289:U289"/>
    <mergeCell ref="I290:J290"/>
    <mergeCell ref="K290:M290"/>
    <mergeCell ref="Q290:R290"/>
    <mergeCell ref="S290:U290"/>
    <mergeCell ref="I285:J285"/>
    <mergeCell ref="K285:M285"/>
    <mergeCell ref="Q285:R285"/>
    <mergeCell ref="S285:U285"/>
    <mergeCell ref="I286:J286"/>
    <mergeCell ref="K286:M286"/>
    <mergeCell ref="Q286:R286"/>
    <mergeCell ref="S286:U286"/>
    <mergeCell ref="I287:J287"/>
    <mergeCell ref="K287:M287"/>
    <mergeCell ref="Q287:R287"/>
    <mergeCell ref="S287:U287"/>
    <mergeCell ref="I282:J282"/>
    <mergeCell ref="K282:M282"/>
    <mergeCell ref="Q282:R282"/>
    <mergeCell ref="S282:U282"/>
    <mergeCell ref="I283:J283"/>
    <mergeCell ref="K283:M283"/>
    <mergeCell ref="Q283:R283"/>
    <mergeCell ref="S283:U283"/>
    <mergeCell ref="I284:J284"/>
    <mergeCell ref="K284:M284"/>
    <mergeCell ref="Q284:R284"/>
    <mergeCell ref="S284:U284"/>
    <mergeCell ref="I279:J279"/>
    <mergeCell ref="K279:M279"/>
    <mergeCell ref="Q279:R279"/>
    <mergeCell ref="S279:U279"/>
    <mergeCell ref="I280:J280"/>
    <mergeCell ref="K280:M280"/>
    <mergeCell ref="Q280:R280"/>
    <mergeCell ref="S280:U280"/>
    <mergeCell ref="I281:J281"/>
    <mergeCell ref="K281:M281"/>
    <mergeCell ref="Q281:R281"/>
    <mergeCell ref="S281:U281"/>
    <mergeCell ref="I276:J276"/>
    <mergeCell ref="K276:M276"/>
    <mergeCell ref="Q276:R276"/>
    <mergeCell ref="S276:U276"/>
    <mergeCell ref="I277:J277"/>
    <mergeCell ref="K277:M277"/>
    <mergeCell ref="Q277:R277"/>
    <mergeCell ref="S277:U277"/>
    <mergeCell ref="I278:J278"/>
    <mergeCell ref="K278:M278"/>
    <mergeCell ref="Q278:R278"/>
    <mergeCell ref="S278:U278"/>
    <mergeCell ref="I273:J273"/>
    <mergeCell ref="K273:M273"/>
    <mergeCell ref="Q273:R273"/>
    <mergeCell ref="S273:U273"/>
    <mergeCell ref="I274:J274"/>
    <mergeCell ref="K274:M274"/>
    <mergeCell ref="Q274:R274"/>
    <mergeCell ref="S274:U274"/>
    <mergeCell ref="I275:J275"/>
    <mergeCell ref="K275:M275"/>
    <mergeCell ref="Q275:R275"/>
    <mergeCell ref="S275:U275"/>
    <mergeCell ref="I270:J270"/>
    <mergeCell ref="K270:M270"/>
    <mergeCell ref="Q270:R270"/>
    <mergeCell ref="S270:U270"/>
    <mergeCell ref="I271:J271"/>
    <mergeCell ref="K271:M271"/>
    <mergeCell ref="Q271:R271"/>
    <mergeCell ref="S271:U271"/>
    <mergeCell ref="I272:J272"/>
    <mergeCell ref="K272:M272"/>
    <mergeCell ref="Q272:R272"/>
    <mergeCell ref="S272:U272"/>
    <mergeCell ref="I267:J267"/>
    <mergeCell ref="K267:M267"/>
    <mergeCell ref="Q267:R267"/>
    <mergeCell ref="S267:U267"/>
    <mergeCell ref="I268:J268"/>
    <mergeCell ref="K268:M268"/>
    <mergeCell ref="Q268:R268"/>
    <mergeCell ref="S268:U268"/>
    <mergeCell ref="I269:J269"/>
    <mergeCell ref="K269:M269"/>
    <mergeCell ref="Q269:R269"/>
    <mergeCell ref="S269:U269"/>
    <mergeCell ref="I264:J264"/>
    <mergeCell ref="K264:M264"/>
    <mergeCell ref="Q264:R264"/>
    <mergeCell ref="S264:U264"/>
    <mergeCell ref="I265:J265"/>
    <mergeCell ref="K265:M265"/>
    <mergeCell ref="Q265:R265"/>
    <mergeCell ref="S265:U265"/>
    <mergeCell ref="I266:J266"/>
    <mergeCell ref="K266:M266"/>
    <mergeCell ref="Q266:R266"/>
    <mergeCell ref="S266:U266"/>
    <mergeCell ref="I261:J261"/>
    <mergeCell ref="K261:M261"/>
    <mergeCell ref="Q261:R261"/>
    <mergeCell ref="S261:U261"/>
    <mergeCell ref="I262:J262"/>
    <mergeCell ref="K262:M262"/>
    <mergeCell ref="Q262:R262"/>
    <mergeCell ref="S262:U262"/>
    <mergeCell ref="I263:J263"/>
    <mergeCell ref="K263:M263"/>
    <mergeCell ref="Q263:R263"/>
    <mergeCell ref="S263:U263"/>
    <mergeCell ref="I258:J258"/>
    <mergeCell ref="K258:M258"/>
    <mergeCell ref="Q258:R258"/>
    <mergeCell ref="S258:U258"/>
    <mergeCell ref="I259:J259"/>
    <mergeCell ref="K259:M259"/>
    <mergeCell ref="Q259:R259"/>
    <mergeCell ref="S259:U259"/>
    <mergeCell ref="I260:J260"/>
    <mergeCell ref="K260:M260"/>
    <mergeCell ref="Q260:R260"/>
    <mergeCell ref="S260:U260"/>
    <mergeCell ref="I255:J255"/>
    <mergeCell ref="K255:M255"/>
    <mergeCell ref="Q255:R255"/>
    <mergeCell ref="S255:U255"/>
    <mergeCell ref="I256:J256"/>
    <mergeCell ref="K256:M256"/>
    <mergeCell ref="Q256:R256"/>
    <mergeCell ref="S256:U256"/>
    <mergeCell ref="I257:J257"/>
    <mergeCell ref="K257:M257"/>
    <mergeCell ref="Q257:R257"/>
    <mergeCell ref="S257:U257"/>
    <mergeCell ref="I252:J252"/>
    <mergeCell ref="K252:M252"/>
    <mergeCell ref="Q252:R252"/>
    <mergeCell ref="S252:U252"/>
    <mergeCell ref="I253:J253"/>
    <mergeCell ref="K253:M253"/>
    <mergeCell ref="Q253:R253"/>
    <mergeCell ref="S253:U253"/>
    <mergeCell ref="I254:J254"/>
    <mergeCell ref="K254:M254"/>
    <mergeCell ref="Q254:R254"/>
    <mergeCell ref="S254:U254"/>
    <mergeCell ref="I249:J249"/>
    <mergeCell ref="K249:M249"/>
    <mergeCell ref="Q249:R249"/>
    <mergeCell ref="S249:U249"/>
    <mergeCell ref="I250:J250"/>
    <mergeCell ref="K250:M250"/>
    <mergeCell ref="Q250:R250"/>
    <mergeCell ref="S250:U250"/>
    <mergeCell ref="I251:J251"/>
    <mergeCell ref="K251:M251"/>
    <mergeCell ref="Q251:R251"/>
    <mergeCell ref="S251:U251"/>
    <mergeCell ref="I246:J246"/>
    <mergeCell ref="K246:M246"/>
    <mergeCell ref="Q246:R246"/>
    <mergeCell ref="S246:U246"/>
    <mergeCell ref="I247:J247"/>
    <mergeCell ref="K247:M247"/>
    <mergeCell ref="Q247:R247"/>
    <mergeCell ref="S247:U247"/>
    <mergeCell ref="I248:J248"/>
    <mergeCell ref="K248:M248"/>
    <mergeCell ref="Q248:R248"/>
    <mergeCell ref="S248:U248"/>
    <mergeCell ref="I243:J243"/>
    <mergeCell ref="K243:M243"/>
    <mergeCell ref="Q243:R243"/>
    <mergeCell ref="S243:U243"/>
    <mergeCell ref="I244:J244"/>
    <mergeCell ref="K244:M244"/>
    <mergeCell ref="Q244:R244"/>
    <mergeCell ref="S244:U244"/>
    <mergeCell ref="I245:J245"/>
    <mergeCell ref="K245:M245"/>
    <mergeCell ref="Q245:R245"/>
    <mergeCell ref="S245:U245"/>
    <mergeCell ref="I240:J240"/>
    <mergeCell ref="K240:M240"/>
    <mergeCell ref="Q240:R240"/>
    <mergeCell ref="S240:U240"/>
    <mergeCell ref="I241:J241"/>
    <mergeCell ref="K241:M241"/>
    <mergeCell ref="Q241:R241"/>
    <mergeCell ref="S241:U241"/>
    <mergeCell ref="I242:J242"/>
    <mergeCell ref="K242:M242"/>
    <mergeCell ref="Q242:R242"/>
    <mergeCell ref="S242:U242"/>
    <mergeCell ref="I237:J237"/>
    <mergeCell ref="K237:M237"/>
    <mergeCell ref="Q237:R237"/>
    <mergeCell ref="S237:U237"/>
    <mergeCell ref="I238:J238"/>
    <mergeCell ref="K238:M238"/>
    <mergeCell ref="Q238:R238"/>
    <mergeCell ref="S238:U238"/>
    <mergeCell ref="I239:J239"/>
    <mergeCell ref="K239:M239"/>
    <mergeCell ref="Q239:R239"/>
    <mergeCell ref="S239:U239"/>
    <mergeCell ref="I234:J234"/>
    <mergeCell ref="K234:M234"/>
    <mergeCell ref="Q234:R234"/>
    <mergeCell ref="S234:U234"/>
    <mergeCell ref="I235:J235"/>
    <mergeCell ref="K235:M235"/>
    <mergeCell ref="Q235:R235"/>
    <mergeCell ref="S235:U235"/>
    <mergeCell ref="I236:J236"/>
    <mergeCell ref="K236:M236"/>
    <mergeCell ref="Q236:R236"/>
    <mergeCell ref="S236:U236"/>
    <mergeCell ref="I231:J231"/>
    <mergeCell ref="K231:M231"/>
    <mergeCell ref="Q231:R231"/>
    <mergeCell ref="S231:U231"/>
    <mergeCell ref="I232:J232"/>
    <mergeCell ref="K232:M232"/>
    <mergeCell ref="Q232:R232"/>
    <mergeCell ref="S232:U232"/>
    <mergeCell ref="I233:J233"/>
    <mergeCell ref="K233:M233"/>
    <mergeCell ref="Q233:R233"/>
    <mergeCell ref="S233:U233"/>
    <mergeCell ref="I228:J228"/>
    <mergeCell ref="K228:M228"/>
    <mergeCell ref="Q228:R228"/>
    <mergeCell ref="S228:U228"/>
    <mergeCell ref="I229:J229"/>
    <mergeCell ref="K229:M229"/>
    <mergeCell ref="Q229:R229"/>
    <mergeCell ref="S229:U229"/>
    <mergeCell ref="I230:J230"/>
    <mergeCell ref="K230:M230"/>
    <mergeCell ref="Q230:R230"/>
    <mergeCell ref="S230:U230"/>
    <mergeCell ref="I225:J225"/>
    <mergeCell ref="K225:M225"/>
    <mergeCell ref="Q225:R225"/>
    <mergeCell ref="S225:U225"/>
    <mergeCell ref="I226:J226"/>
    <mergeCell ref="K226:M226"/>
    <mergeCell ref="Q226:R226"/>
    <mergeCell ref="S226:U226"/>
    <mergeCell ref="I227:J227"/>
    <mergeCell ref="K227:M227"/>
    <mergeCell ref="Q227:R227"/>
    <mergeCell ref="S227:U227"/>
    <mergeCell ref="I222:J222"/>
    <mergeCell ref="K222:M222"/>
    <mergeCell ref="Q222:R222"/>
    <mergeCell ref="S222:U222"/>
    <mergeCell ref="I223:J223"/>
    <mergeCell ref="K223:M223"/>
    <mergeCell ref="Q223:R223"/>
    <mergeCell ref="S223:U223"/>
    <mergeCell ref="I224:J224"/>
    <mergeCell ref="K224:M224"/>
    <mergeCell ref="Q224:R224"/>
    <mergeCell ref="S224:U224"/>
    <mergeCell ref="I219:J219"/>
    <mergeCell ref="K219:M219"/>
    <mergeCell ref="Q219:R219"/>
    <mergeCell ref="S219:U219"/>
    <mergeCell ref="I220:J220"/>
    <mergeCell ref="K220:M220"/>
    <mergeCell ref="Q220:R220"/>
    <mergeCell ref="S220:U220"/>
    <mergeCell ref="I221:J221"/>
    <mergeCell ref="K221:M221"/>
    <mergeCell ref="Q221:R221"/>
    <mergeCell ref="S221:U221"/>
    <mergeCell ref="I216:J216"/>
    <mergeCell ref="K216:M216"/>
    <mergeCell ref="Q216:R216"/>
    <mergeCell ref="S216:U216"/>
    <mergeCell ref="I217:J217"/>
    <mergeCell ref="K217:M217"/>
    <mergeCell ref="Q217:R217"/>
    <mergeCell ref="S217:U217"/>
    <mergeCell ref="I218:J218"/>
    <mergeCell ref="K218:M218"/>
    <mergeCell ref="Q218:R218"/>
    <mergeCell ref="S218:U218"/>
    <mergeCell ref="I213:J213"/>
    <mergeCell ref="K213:M213"/>
    <mergeCell ref="Q213:R213"/>
    <mergeCell ref="S213:U213"/>
    <mergeCell ref="I214:J214"/>
    <mergeCell ref="K214:M214"/>
    <mergeCell ref="Q214:R214"/>
    <mergeCell ref="S214:U214"/>
    <mergeCell ref="I215:J215"/>
    <mergeCell ref="K215:M215"/>
    <mergeCell ref="Q215:R215"/>
    <mergeCell ref="S215:U215"/>
    <mergeCell ref="I210:J210"/>
    <mergeCell ref="K210:M210"/>
    <mergeCell ref="Q210:R210"/>
    <mergeCell ref="S210:U210"/>
    <mergeCell ref="I211:J211"/>
    <mergeCell ref="K211:M211"/>
    <mergeCell ref="Q211:R211"/>
    <mergeCell ref="S211:U211"/>
    <mergeCell ref="I212:J212"/>
    <mergeCell ref="K212:M212"/>
    <mergeCell ref="Q212:R212"/>
    <mergeCell ref="S212:U212"/>
    <mergeCell ref="I207:J207"/>
    <mergeCell ref="K207:M207"/>
    <mergeCell ref="Q207:R207"/>
    <mergeCell ref="S207:U207"/>
    <mergeCell ref="I208:J208"/>
    <mergeCell ref="K208:M208"/>
    <mergeCell ref="Q208:R208"/>
    <mergeCell ref="S208:U208"/>
    <mergeCell ref="I209:J209"/>
    <mergeCell ref="K209:M209"/>
    <mergeCell ref="Q209:R209"/>
    <mergeCell ref="S209:U209"/>
    <mergeCell ref="I204:J204"/>
    <mergeCell ref="K204:M204"/>
    <mergeCell ref="Q204:R204"/>
    <mergeCell ref="S204:U204"/>
    <mergeCell ref="I205:J205"/>
    <mergeCell ref="K205:M205"/>
    <mergeCell ref="Q205:R205"/>
    <mergeCell ref="S205:U205"/>
    <mergeCell ref="I206:J206"/>
    <mergeCell ref="K206:M206"/>
    <mergeCell ref="Q206:R206"/>
    <mergeCell ref="S206:U206"/>
    <mergeCell ref="I201:J201"/>
    <mergeCell ref="K201:M201"/>
    <mergeCell ref="Q201:R201"/>
    <mergeCell ref="S201:U201"/>
    <mergeCell ref="I202:J202"/>
    <mergeCell ref="K202:M202"/>
    <mergeCell ref="Q202:R202"/>
    <mergeCell ref="S202:U202"/>
    <mergeCell ref="I203:J203"/>
    <mergeCell ref="K203:M203"/>
    <mergeCell ref="Q203:R203"/>
    <mergeCell ref="S203:U203"/>
    <mergeCell ref="I198:J198"/>
    <mergeCell ref="K198:M198"/>
    <mergeCell ref="Q198:R198"/>
    <mergeCell ref="S198:U198"/>
    <mergeCell ref="I199:J199"/>
    <mergeCell ref="K199:M199"/>
    <mergeCell ref="Q199:R199"/>
    <mergeCell ref="S199:U199"/>
    <mergeCell ref="I200:J200"/>
    <mergeCell ref="K200:M200"/>
    <mergeCell ref="Q200:R200"/>
    <mergeCell ref="S200:U200"/>
    <mergeCell ref="I195:J195"/>
    <mergeCell ref="K195:M195"/>
    <mergeCell ref="Q195:R195"/>
    <mergeCell ref="S195:U195"/>
    <mergeCell ref="I196:J196"/>
    <mergeCell ref="K196:M196"/>
    <mergeCell ref="Q196:R196"/>
    <mergeCell ref="S196:U196"/>
    <mergeCell ref="I197:J197"/>
    <mergeCell ref="K197:M197"/>
    <mergeCell ref="Q197:R197"/>
    <mergeCell ref="S197:U197"/>
    <mergeCell ref="I192:J192"/>
    <mergeCell ref="K192:M192"/>
    <mergeCell ref="Q192:R192"/>
    <mergeCell ref="S192:U192"/>
    <mergeCell ref="I193:J193"/>
    <mergeCell ref="K193:M193"/>
    <mergeCell ref="Q193:R193"/>
    <mergeCell ref="S193:U193"/>
    <mergeCell ref="I194:J194"/>
    <mergeCell ref="K194:M194"/>
    <mergeCell ref="Q194:R194"/>
    <mergeCell ref="S194:U194"/>
    <mergeCell ref="I189:J189"/>
    <mergeCell ref="K189:M189"/>
    <mergeCell ref="Q189:R189"/>
    <mergeCell ref="S189:U189"/>
    <mergeCell ref="I190:J190"/>
    <mergeCell ref="K190:M190"/>
    <mergeCell ref="Q190:R190"/>
    <mergeCell ref="S190:U190"/>
    <mergeCell ref="I191:J191"/>
    <mergeCell ref="K191:M191"/>
    <mergeCell ref="Q191:R191"/>
    <mergeCell ref="S191:U191"/>
    <mergeCell ref="I186:J186"/>
    <mergeCell ref="K186:M186"/>
    <mergeCell ref="Q186:R186"/>
    <mergeCell ref="S186:U186"/>
    <mergeCell ref="I187:J187"/>
    <mergeCell ref="K187:M187"/>
    <mergeCell ref="Q187:R187"/>
    <mergeCell ref="S187:U187"/>
    <mergeCell ref="I188:J188"/>
    <mergeCell ref="K188:M188"/>
    <mergeCell ref="Q188:R188"/>
    <mergeCell ref="S188:U188"/>
    <mergeCell ref="I183:J183"/>
    <mergeCell ref="K183:M183"/>
    <mergeCell ref="Q183:R183"/>
    <mergeCell ref="S183:U183"/>
    <mergeCell ref="I184:J184"/>
    <mergeCell ref="K184:M184"/>
    <mergeCell ref="Q184:R184"/>
    <mergeCell ref="S184:U184"/>
    <mergeCell ref="I185:J185"/>
    <mergeCell ref="K185:M185"/>
    <mergeCell ref="Q185:R185"/>
    <mergeCell ref="S185:U185"/>
    <mergeCell ref="I180:J180"/>
    <mergeCell ref="K180:M180"/>
    <mergeCell ref="Q180:R180"/>
    <mergeCell ref="S180:U180"/>
    <mergeCell ref="I181:J181"/>
    <mergeCell ref="K181:M181"/>
    <mergeCell ref="Q181:R181"/>
    <mergeCell ref="S181:U181"/>
    <mergeCell ref="I182:J182"/>
    <mergeCell ref="K182:M182"/>
    <mergeCell ref="Q182:R182"/>
    <mergeCell ref="S182:U182"/>
    <mergeCell ref="S177:U177"/>
    <mergeCell ref="I178:J178"/>
    <mergeCell ref="K178:M178"/>
    <mergeCell ref="Q178:R178"/>
    <mergeCell ref="S178:U178"/>
    <mergeCell ref="I179:J179"/>
    <mergeCell ref="K179:M179"/>
    <mergeCell ref="Q179:R179"/>
    <mergeCell ref="S179:U179"/>
    <mergeCell ref="S173:U173"/>
    <mergeCell ref="I174:J174"/>
    <mergeCell ref="K174:M174"/>
    <mergeCell ref="Q174:R174"/>
    <mergeCell ref="S174:U174"/>
    <mergeCell ref="I175:J175"/>
    <mergeCell ref="K175:M175"/>
    <mergeCell ref="S175:U175"/>
    <mergeCell ref="I176:J176"/>
    <mergeCell ref="K176:M176"/>
    <mergeCell ref="Q176:R176"/>
    <mergeCell ref="S176:U176"/>
    <mergeCell ref="S169:U169"/>
    <mergeCell ref="I170:J170"/>
    <mergeCell ref="K170:M170"/>
    <mergeCell ref="S170:U170"/>
    <mergeCell ref="I171:J171"/>
    <mergeCell ref="K171:M171"/>
    <mergeCell ref="S171:U171"/>
    <mergeCell ref="I172:J172"/>
    <mergeCell ref="K172:M172"/>
    <mergeCell ref="S172:U172"/>
    <mergeCell ref="I166:J166"/>
    <mergeCell ref="K166:M166"/>
    <mergeCell ref="Q166:R166"/>
    <mergeCell ref="S166:U166"/>
    <mergeCell ref="I167:J167"/>
    <mergeCell ref="K167:M167"/>
    <mergeCell ref="Q167:R167"/>
    <mergeCell ref="S167:U167"/>
    <mergeCell ref="I168:J168"/>
    <mergeCell ref="K168:M168"/>
    <mergeCell ref="Q168:R168"/>
    <mergeCell ref="S168:U168"/>
    <mergeCell ref="I163:J163"/>
    <mergeCell ref="K163:M163"/>
    <mergeCell ref="S163:U163"/>
    <mergeCell ref="I164:J164"/>
    <mergeCell ref="K164:M164"/>
    <mergeCell ref="Q164:R164"/>
    <mergeCell ref="S164:U164"/>
    <mergeCell ref="I165:J165"/>
    <mergeCell ref="K165:M165"/>
    <mergeCell ref="S165:U165"/>
    <mergeCell ref="Q165:R165"/>
    <mergeCell ref="I160:J160"/>
    <mergeCell ref="K160:M160"/>
    <mergeCell ref="S160:U160"/>
    <mergeCell ref="I161:J161"/>
    <mergeCell ref="K161:M161"/>
    <mergeCell ref="S161:U161"/>
    <mergeCell ref="I162:J162"/>
    <mergeCell ref="K162:M162"/>
    <mergeCell ref="Q162:R162"/>
    <mergeCell ref="S162:U162"/>
    <mergeCell ref="I157:J157"/>
    <mergeCell ref="K157:M157"/>
    <mergeCell ref="S157:U157"/>
    <mergeCell ref="I158:J158"/>
    <mergeCell ref="K158:M158"/>
    <mergeCell ref="S158:U158"/>
    <mergeCell ref="I159:J159"/>
    <mergeCell ref="K159:M159"/>
    <mergeCell ref="S159:U159"/>
    <mergeCell ref="Q157:R157"/>
    <mergeCell ref="Q159:R159"/>
    <mergeCell ref="I154:J154"/>
    <mergeCell ref="K154:M154"/>
    <mergeCell ref="Q154:R154"/>
    <mergeCell ref="S154:U154"/>
    <mergeCell ref="I155:J155"/>
    <mergeCell ref="K155:M155"/>
    <mergeCell ref="Q155:R155"/>
    <mergeCell ref="S155:U155"/>
    <mergeCell ref="I156:J156"/>
    <mergeCell ref="K156:M156"/>
    <mergeCell ref="Q156:R156"/>
    <mergeCell ref="S156:U156"/>
    <mergeCell ref="K148:M148"/>
    <mergeCell ref="S148:U148"/>
    <mergeCell ref="I149:J149"/>
    <mergeCell ref="K149:M149"/>
    <mergeCell ref="S149:U149"/>
    <mergeCell ref="I150:J150"/>
    <mergeCell ref="K150:M150"/>
    <mergeCell ref="Q150:R150"/>
    <mergeCell ref="S150:U150"/>
    <mergeCell ref="Q151:R151"/>
    <mergeCell ref="Q153:R153"/>
    <mergeCell ref="I151:J151"/>
    <mergeCell ref="K151:M151"/>
    <mergeCell ref="S151:U151"/>
    <mergeCell ref="I152:J152"/>
    <mergeCell ref="K152:M152"/>
    <mergeCell ref="Q152:R152"/>
    <mergeCell ref="S152:U152"/>
    <mergeCell ref="I153:J153"/>
    <mergeCell ref="K153:M153"/>
    <mergeCell ref="S140:U140"/>
    <mergeCell ref="I141:J141"/>
    <mergeCell ref="K141:M141"/>
    <mergeCell ref="S141:U141"/>
    <mergeCell ref="I142:J142"/>
    <mergeCell ref="K142:M142"/>
    <mergeCell ref="Q142:R142"/>
    <mergeCell ref="S142:U142"/>
    <mergeCell ref="I143:J143"/>
    <mergeCell ref="K143:M143"/>
    <mergeCell ref="Q143:R143"/>
    <mergeCell ref="S143:U143"/>
    <mergeCell ref="S136:U136"/>
    <mergeCell ref="I137:J137"/>
    <mergeCell ref="K137:M137"/>
    <mergeCell ref="S137:U137"/>
    <mergeCell ref="I138:J138"/>
    <mergeCell ref="K138:M138"/>
    <mergeCell ref="Q138:R138"/>
    <mergeCell ref="S138:U138"/>
    <mergeCell ref="I139:J139"/>
    <mergeCell ref="K139:M139"/>
    <mergeCell ref="S139:U139"/>
    <mergeCell ref="Q136:R136"/>
    <mergeCell ref="Q137:R137"/>
    <mergeCell ref="Q139:R139"/>
    <mergeCell ref="Q141:R141"/>
    <mergeCell ref="I136:J136"/>
    <mergeCell ref="K136:M136"/>
    <mergeCell ref="I140:J140"/>
    <mergeCell ref="K140:M140"/>
    <mergeCell ref="Q140:R140"/>
    <mergeCell ref="I133:J133"/>
    <mergeCell ref="K133:M133"/>
    <mergeCell ref="S133:U133"/>
    <mergeCell ref="I134:J134"/>
    <mergeCell ref="K134:M134"/>
    <mergeCell ref="S134:U134"/>
    <mergeCell ref="I135:J135"/>
    <mergeCell ref="K135:M135"/>
    <mergeCell ref="S135:U135"/>
    <mergeCell ref="I130:J130"/>
    <mergeCell ref="K130:M130"/>
    <mergeCell ref="Q130:R130"/>
    <mergeCell ref="S130:U130"/>
    <mergeCell ref="I131:J131"/>
    <mergeCell ref="K131:M131"/>
    <mergeCell ref="Q131:R131"/>
    <mergeCell ref="S131:U131"/>
    <mergeCell ref="I132:J132"/>
    <mergeCell ref="K132:M132"/>
    <mergeCell ref="Q132:R132"/>
    <mergeCell ref="S132:U132"/>
    <mergeCell ref="Q135:R135"/>
    <mergeCell ref="I123:J123"/>
    <mergeCell ref="K123:M123"/>
    <mergeCell ref="S123:U123"/>
    <mergeCell ref="I124:J124"/>
    <mergeCell ref="K124:M124"/>
    <mergeCell ref="S124:U124"/>
    <mergeCell ref="I125:J125"/>
    <mergeCell ref="K125:M125"/>
    <mergeCell ref="S125:U125"/>
    <mergeCell ref="S115:U115"/>
    <mergeCell ref="I116:J116"/>
    <mergeCell ref="K116:M116"/>
    <mergeCell ref="Q116:R116"/>
    <mergeCell ref="S116:U116"/>
    <mergeCell ref="I117:J117"/>
    <mergeCell ref="K117:M117"/>
    <mergeCell ref="S117:U117"/>
    <mergeCell ref="I118:J118"/>
    <mergeCell ref="K118:M118"/>
    <mergeCell ref="Q118:R118"/>
    <mergeCell ref="S118:U118"/>
    <mergeCell ref="Q115:R115"/>
    <mergeCell ref="I115:J115"/>
    <mergeCell ref="K115:M115"/>
    <mergeCell ref="Q117:R117"/>
    <mergeCell ref="Q121:R121"/>
    <mergeCell ref="Q123:R123"/>
    <mergeCell ref="Q124:R124"/>
    <mergeCell ref="I119:J119"/>
    <mergeCell ref="K119:M119"/>
    <mergeCell ref="Q119:R119"/>
    <mergeCell ref="S119:U119"/>
    <mergeCell ref="S111:U111"/>
    <mergeCell ref="I112:J112"/>
    <mergeCell ref="K112:M112"/>
    <mergeCell ref="S112:U112"/>
    <mergeCell ref="I113:J113"/>
    <mergeCell ref="K113:M113"/>
    <mergeCell ref="S113:U113"/>
    <mergeCell ref="I114:J114"/>
    <mergeCell ref="K114:M114"/>
    <mergeCell ref="Q114:R114"/>
    <mergeCell ref="S114:U114"/>
    <mergeCell ref="I108:J108"/>
    <mergeCell ref="K108:M108"/>
    <mergeCell ref="Q108:R108"/>
    <mergeCell ref="S108:U108"/>
    <mergeCell ref="I109:J109"/>
    <mergeCell ref="K109:M109"/>
    <mergeCell ref="S109:U109"/>
    <mergeCell ref="I110:J110"/>
    <mergeCell ref="K110:M110"/>
    <mergeCell ref="S110:U110"/>
    <mergeCell ref="Q109:R109"/>
    <mergeCell ref="Q111:R111"/>
    <mergeCell ref="Q112:R112"/>
    <mergeCell ref="Q113:R113"/>
    <mergeCell ref="I111:J111"/>
    <mergeCell ref="K111:M111"/>
    <mergeCell ref="Q110:R110"/>
    <mergeCell ref="I105:J105"/>
    <mergeCell ref="K105:M105"/>
    <mergeCell ref="S105:U105"/>
    <mergeCell ref="I106:J106"/>
    <mergeCell ref="K106:M106"/>
    <mergeCell ref="Q106:R106"/>
    <mergeCell ref="S106:U106"/>
    <mergeCell ref="I107:J107"/>
    <mergeCell ref="K107:M107"/>
    <mergeCell ref="Q107:R107"/>
    <mergeCell ref="S107:U107"/>
    <mergeCell ref="I98:J98"/>
    <mergeCell ref="K98:M98"/>
    <mergeCell ref="S98:U98"/>
    <mergeCell ref="I99:J99"/>
    <mergeCell ref="K99:M99"/>
    <mergeCell ref="S99:U99"/>
    <mergeCell ref="I100:J100"/>
    <mergeCell ref="K100:M100"/>
    <mergeCell ref="S100:U100"/>
    <mergeCell ref="Q99:R99"/>
    <mergeCell ref="S103:U103"/>
    <mergeCell ref="I104:J104"/>
    <mergeCell ref="K104:M104"/>
    <mergeCell ref="Q104:R104"/>
    <mergeCell ref="S104:U104"/>
    <mergeCell ref="Q98:R98"/>
    <mergeCell ref="K96:M96"/>
    <mergeCell ref="Q96:R96"/>
    <mergeCell ref="S96:U96"/>
    <mergeCell ref="I97:J97"/>
    <mergeCell ref="K97:M97"/>
    <mergeCell ref="S97:U97"/>
    <mergeCell ref="K88:M88"/>
    <mergeCell ref="S88:U88"/>
    <mergeCell ref="I89:J89"/>
    <mergeCell ref="K89:M89"/>
    <mergeCell ref="S89:U89"/>
    <mergeCell ref="I90:J90"/>
    <mergeCell ref="K90:M90"/>
    <mergeCell ref="Q90:R90"/>
    <mergeCell ref="S90:U90"/>
    <mergeCell ref="Q91:R91"/>
    <mergeCell ref="Q93:R93"/>
    <mergeCell ref="Q97:R97"/>
    <mergeCell ref="I91:J91"/>
    <mergeCell ref="K91:M91"/>
    <mergeCell ref="S91:U91"/>
    <mergeCell ref="I92:J92"/>
    <mergeCell ref="K92:M92"/>
    <mergeCell ref="Q92:R92"/>
    <mergeCell ref="S92:U92"/>
    <mergeCell ref="I93:J93"/>
    <mergeCell ref="K93:M93"/>
    <mergeCell ref="I95:J95"/>
    <mergeCell ref="K95:M95"/>
    <mergeCell ref="Q95:R95"/>
    <mergeCell ref="S95:U95"/>
    <mergeCell ref="I96:J96"/>
    <mergeCell ref="S81:U81"/>
    <mergeCell ref="I82:J82"/>
    <mergeCell ref="K82:M82"/>
    <mergeCell ref="Q82:R82"/>
    <mergeCell ref="S82:U82"/>
    <mergeCell ref="I83:J83"/>
    <mergeCell ref="K83:M83"/>
    <mergeCell ref="Q83:R83"/>
    <mergeCell ref="S83:U83"/>
    <mergeCell ref="S77:U77"/>
    <mergeCell ref="I78:J78"/>
    <mergeCell ref="K78:M78"/>
    <mergeCell ref="Q78:R78"/>
    <mergeCell ref="S78:U78"/>
    <mergeCell ref="I79:J79"/>
    <mergeCell ref="K79:M79"/>
    <mergeCell ref="S79:U79"/>
    <mergeCell ref="I80:J80"/>
    <mergeCell ref="K80:M80"/>
    <mergeCell ref="Q80:R80"/>
    <mergeCell ref="S80:U80"/>
    <mergeCell ref="Q77:R77"/>
    <mergeCell ref="Q79:R79"/>
    <mergeCell ref="Q81:R81"/>
    <mergeCell ref="I77:J77"/>
    <mergeCell ref="K77:M77"/>
    <mergeCell ref="I81:J81"/>
    <mergeCell ref="K81:M81"/>
    <mergeCell ref="I74:J74"/>
    <mergeCell ref="K74:M74"/>
    <mergeCell ref="S74:U74"/>
    <mergeCell ref="I75:J75"/>
    <mergeCell ref="K75:M75"/>
    <mergeCell ref="S75:U75"/>
    <mergeCell ref="I76:J76"/>
    <mergeCell ref="K76:M76"/>
    <mergeCell ref="S76:U76"/>
    <mergeCell ref="I71:J71"/>
    <mergeCell ref="K71:M71"/>
    <mergeCell ref="Q71:R71"/>
    <mergeCell ref="S71:U71"/>
    <mergeCell ref="I72:J72"/>
    <mergeCell ref="K72:M72"/>
    <mergeCell ref="Q72:R72"/>
    <mergeCell ref="S72:U72"/>
    <mergeCell ref="I73:J73"/>
    <mergeCell ref="K73:M73"/>
    <mergeCell ref="S73:U73"/>
    <mergeCell ref="Q75:R75"/>
    <mergeCell ref="Q76:R76"/>
    <mergeCell ref="Q74:R74"/>
    <mergeCell ref="S64:U64"/>
    <mergeCell ref="I65:J65"/>
    <mergeCell ref="K65:M65"/>
    <mergeCell ref="S65:U65"/>
    <mergeCell ref="F25:G25"/>
    <mergeCell ref="H25:I25"/>
    <mergeCell ref="F26:G26"/>
    <mergeCell ref="H26:I26"/>
    <mergeCell ref="E27:G27"/>
    <mergeCell ref="H27:I27"/>
    <mergeCell ref="H32:I32"/>
    <mergeCell ref="E34:G34"/>
    <mergeCell ref="H34:I34"/>
    <mergeCell ref="I63:J63"/>
    <mergeCell ref="K63:M63"/>
    <mergeCell ref="Q63:R63"/>
    <mergeCell ref="S63:U63"/>
    <mergeCell ref="F31:G31"/>
    <mergeCell ref="H31:I31"/>
    <mergeCell ref="F29:G29"/>
    <mergeCell ref="H29:I29"/>
    <mergeCell ref="E32:G32"/>
    <mergeCell ref="E29:E31"/>
    <mergeCell ref="D37:V37"/>
    <mergeCell ref="D56:V56"/>
    <mergeCell ref="I47:J47"/>
    <mergeCell ref="I48:J48"/>
    <mergeCell ref="I50:J50"/>
    <mergeCell ref="I49:J49"/>
    <mergeCell ref="I51:J51"/>
    <mergeCell ref="I53:J53"/>
    <mergeCell ref="I52:J52"/>
    <mergeCell ref="C1:W1"/>
    <mergeCell ref="E3:F3"/>
    <mergeCell ref="E8:M9"/>
    <mergeCell ref="E10:F10"/>
    <mergeCell ref="E13:G13"/>
    <mergeCell ref="H13:I13"/>
    <mergeCell ref="A14:A15"/>
    <mergeCell ref="E14:G14"/>
    <mergeCell ref="H14:I14"/>
    <mergeCell ref="E5:F5"/>
    <mergeCell ref="E16:G16"/>
    <mergeCell ref="H16:I16"/>
    <mergeCell ref="E21:E26"/>
    <mergeCell ref="F21:G21"/>
    <mergeCell ref="H21:I21"/>
    <mergeCell ref="F22:G22"/>
    <mergeCell ref="H22:I22"/>
    <mergeCell ref="Q3:R3"/>
    <mergeCell ref="G3:P3"/>
    <mergeCell ref="D7:V7"/>
    <mergeCell ref="S3:U3"/>
    <mergeCell ref="G5:U5"/>
    <mergeCell ref="E35:K35"/>
    <mergeCell ref="E41:E43"/>
    <mergeCell ref="I59:J59"/>
    <mergeCell ref="K59:M59"/>
    <mergeCell ref="Q65:R65"/>
    <mergeCell ref="Q67:R67"/>
    <mergeCell ref="Q69:R69"/>
    <mergeCell ref="Q73:R73"/>
    <mergeCell ref="I67:J67"/>
    <mergeCell ref="K67:M67"/>
    <mergeCell ref="S67:U67"/>
    <mergeCell ref="I68:J68"/>
    <mergeCell ref="K68:M68"/>
    <mergeCell ref="Q68:R68"/>
    <mergeCell ref="S68:U68"/>
    <mergeCell ref="I69:J69"/>
    <mergeCell ref="K69:M69"/>
    <mergeCell ref="S69:U69"/>
    <mergeCell ref="I70:J70"/>
    <mergeCell ref="K70:M70"/>
    <mergeCell ref="Q70:R70"/>
    <mergeCell ref="S70:U70"/>
    <mergeCell ref="Q59:R59"/>
    <mergeCell ref="S59:U59"/>
    <mergeCell ref="I60:J60"/>
    <mergeCell ref="K60:M60"/>
    <mergeCell ref="Q60:R60"/>
    <mergeCell ref="I64:J64"/>
    <mergeCell ref="K64:M64"/>
    <mergeCell ref="Q64:R64"/>
    <mergeCell ref="S60:U60"/>
    <mergeCell ref="I66:J66"/>
    <mergeCell ref="Q85:R85"/>
    <mergeCell ref="Q87:R87"/>
    <mergeCell ref="Q88:R88"/>
    <mergeCell ref="Q89:R89"/>
    <mergeCell ref="I84:J84"/>
    <mergeCell ref="K84:M84"/>
    <mergeCell ref="Q84:R84"/>
    <mergeCell ref="S84:U84"/>
    <mergeCell ref="I85:J85"/>
    <mergeCell ref="K85:M85"/>
    <mergeCell ref="S85:U85"/>
    <mergeCell ref="I86:J86"/>
    <mergeCell ref="K86:M86"/>
    <mergeCell ref="S86:U86"/>
    <mergeCell ref="I87:J87"/>
    <mergeCell ref="K87:M87"/>
    <mergeCell ref="S87:U87"/>
    <mergeCell ref="I88:J88"/>
    <mergeCell ref="Q86:R86"/>
    <mergeCell ref="K66:M66"/>
    <mergeCell ref="Q66:R66"/>
    <mergeCell ref="S66:U66"/>
    <mergeCell ref="I61:J61"/>
    <mergeCell ref="K61:M61"/>
    <mergeCell ref="Q61:R61"/>
    <mergeCell ref="S61:U61"/>
    <mergeCell ref="I62:J62"/>
    <mergeCell ref="K62:M62"/>
    <mergeCell ref="Q62:R62"/>
    <mergeCell ref="S62:U62"/>
    <mergeCell ref="K129:M129"/>
    <mergeCell ref="S129:U129"/>
    <mergeCell ref="Q122:R122"/>
    <mergeCell ref="S93:U93"/>
    <mergeCell ref="I94:J94"/>
    <mergeCell ref="K94:M94"/>
    <mergeCell ref="Q94:R94"/>
    <mergeCell ref="S94:U94"/>
    <mergeCell ref="Q100:R100"/>
    <mergeCell ref="Q101:R101"/>
    <mergeCell ref="Q103:R103"/>
    <mergeCell ref="Q105:R105"/>
    <mergeCell ref="I101:J101"/>
    <mergeCell ref="K101:M101"/>
    <mergeCell ref="S101:U101"/>
    <mergeCell ref="I102:J102"/>
    <mergeCell ref="K102:M102"/>
    <mergeCell ref="Q102:R102"/>
    <mergeCell ref="S102:U102"/>
    <mergeCell ref="I103:J103"/>
    <mergeCell ref="K103:M103"/>
    <mergeCell ref="K146:M146"/>
    <mergeCell ref="S146:U146"/>
    <mergeCell ref="I147:J147"/>
    <mergeCell ref="K147:M147"/>
    <mergeCell ref="S147:U147"/>
    <mergeCell ref="I148:J148"/>
    <mergeCell ref="I120:J120"/>
    <mergeCell ref="K120:M120"/>
    <mergeCell ref="Q120:R120"/>
    <mergeCell ref="S120:U120"/>
    <mergeCell ref="I121:J121"/>
    <mergeCell ref="K121:M121"/>
    <mergeCell ref="S121:U121"/>
    <mergeCell ref="I122:J122"/>
    <mergeCell ref="K122:M122"/>
    <mergeCell ref="S122:U122"/>
    <mergeCell ref="Q125:R125"/>
    <mergeCell ref="Q127:R127"/>
    <mergeCell ref="Q129:R129"/>
    <mergeCell ref="Q133:R133"/>
    <mergeCell ref="I126:J126"/>
    <mergeCell ref="K126:M126"/>
    <mergeCell ref="Q126:R126"/>
    <mergeCell ref="S126:U126"/>
    <mergeCell ref="I127:J127"/>
    <mergeCell ref="K127:M127"/>
    <mergeCell ref="S127:U127"/>
    <mergeCell ref="I128:J128"/>
    <mergeCell ref="K128:M128"/>
    <mergeCell ref="Q128:R128"/>
    <mergeCell ref="S128:U128"/>
    <mergeCell ref="I129:J129"/>
    <mergeCell ref="S153:U153"/>
    <mergeCell ref="Q177:R177"/>
    <mergeCell ref="Q169:R169"/>
    <mergeCell ref="Q171:R171"/>
    <mergeCell ref="Q172:R172"/>
    <mergeCell ref="Q173:R173"/>
    <mergeCell ref="Q175:R175"/>
    <mergeCell ref="I169:J169"/>
    <mergeCell ref="K169:M169"/>
    <mergeCell ref="I173:J173"/>
    <mergeCell ref="K173:M173"/>
    <mergeCell ref="I177:J177"/>
    <mergeCell ref="K177:M177"/>
    <mergeCell ref="Q134:R134"/>
    <mergeCell ref="Q146:R146"/>
    <mergeCell ref="Q158:R158"/>
    <mergeCell ref="Q170:R170"/>
    <mergeCell ref="Q160:R160"/>
    <mergeCell ref="Q161:R161"/>
    <mergeCell ref="Q163:R163"/>
    <mergeCell ref="Q145:R145"/>
    <mergeCell ref="Q147:R147"/>
    <mergeCell ref="Q148:R148"/>
    <mergeCell ref="Q149:R149"/>
    <mergeCell ref="I144:J144"/>
    <mergeCell ref="K144:M144"/>
    <mergeCell ref="Q144:R144"/>
    <mergeCell ref="S144:U144"/>
    <mergeCell ref="I145:J145"/>
    <mergeCell ref="K145:M145"/>
    <mergeCell ref="S145:U145"/>
    <mergeCell ref="I146:J146"/>
    <mergeCell ref="J31:L31"/>
    <mergeCell ref="J32:L32"/>
    <mergeCell ref="H20:I20"/>
    <mergeCell ref="J20:L20"/>
    <mergeCell ref="E18:N18"/>
    <mergeCell ref="J34:L34"/>
    <mergeCell ref="H12:I12"/>
    <mergeCell ref="J12:L12"/>
    <mergeCell ref="J13:L13"/>
    <mergeCell ref="J14:L14"/>
    <mergeCell ref="J16:L16"/>
    <mergeCell ref="F30:G30"/>
    <mergeCell ref="H30:I30"/>
    <mergeCell ref="F23:G23"/>
    <mergeCell ref="H23:I23"/>
    <mergeCell ref="F24:G24"/>
    <mergeCell ref="H24:I24"/>
    <mergeCell ref="J21:L21"/>
    <mergeCell ref="J22:L22"/>
    <mergeCell ref="J23:L23"/>
    <mergeCell ref="J24:L24"/>
    <mergeCell ref="J25:L25"/>
    <mergeCell ref="J26:L26"/>
    <mergeCell ref="J27:L27"/>
    <mergeCell ref="J29:L29"/>
    <mergeCell ref="J30:L30"/>
  </mergeCells>
  <conditionalFormatting sqref="E59">
    <cfRule type="expression" dxfId="43" priority="28">
      <formula>$E$60&lt;&gt;""</formula>
    </cfRule>
  </conditionalFormatting>
  <conditionalFormatting sqref="F59">
    <cfRule type="expression" dxfId="42" priority="27">
      <formula>$E$60&lt;&gt;""</formula>
    </cfRule>
  </conditionalFormatting>
  <conditionalFormatting sqref="G59">
    <cfRule type="expression" dxfId="41" priority="26">
      <formula>$E$60&lt;&gt;""</formula>
    </cfRule>
  </conditionalFormatting>
  <conditionalFormatting sqref="H59">
    <cfRule type="expression" dxfId="40" priority="25">
      <formula>$E$60&lt;&gt;""</formula>
    </cfRule>
  </conditionalFormatting>
  <conditionalFormatting sqref="I59:J59">
    <cfRule type="expression" dxfId="39" priority="24">
      <formula>$E$60&lt;&gt;""</formula>
    </cfRule>
  </conditionalFormatting>
  <conditionalFormatting sqref="K59:M59">
    <cfRule type="expression" dxfId="38" priority="23">
      <formula>$E$60&lt;&gt;""</formula>
    </cfRule>
  </conditionalFormatting>
  <conditionalFormatting sqref="Q59:R59">
    <cfRule type="expression" dxfId="37" priority="22">
      <formula>$E$60&lt;&gt;""</formula>
    </cfRule>
  </conditionalFormatting>
  <conditionalFormatting sqref="S59:U59">
    <cfRule type="expression" dxfId="36" priority="21">
      <formula>$E$60&lt;&gt;""</formula>
    </cfRule>
  </conditionalFormatting>
  <conditionalFormatting sqref="E60:E309">
    <cfRule type="expression" dxfId="35" priority="20">
      <formula>$E60&lt;&gt;""</formula>
    </cfRule>
  </conditionalFormatting>
  <conditionalFormatting sqref="F60:F309">
    <cfRule type="expression" dxfId="34" priority="19">
      <formula>$E60&lt;&gt;""</formula>
    </cfRule>
  </conditionalFormatting>
  <conditionalFormatting sqref="I60:J309">
    <cfRule type="expression" dxfId="33" priority="16">
      <formula>$E60&lt;&gt;""</formula>
    </cfRule>
  </conditionalFormatting>
  <conditionalFormatting sqref="K60:M309">
    <cfRule type="expression" dxfId="32" priority="15">
      <formula>$E60&lt;&gt;""</formula>
    </cfRule>
  </conditionalFormatting>
  <conditionalFormatting sqref="Q60:R309">
    <cfRule type="expression" dxfId="31" priority="14">
      <formula>$E60&lt;&gt;""</formula>
    </cfRule>
  </conditionalFormatting>
  <conditionalFormatting sqref="S60:U309">
    <cfRule type="expression" dxfId="30" priority="13">
      <formula>$E60&lt;&gt;""</formula>
    </cfRule>
  </conditionalFormatting>
  <conditionalFormatting sqref="G60:G309">
    <cfRule type="expression" dxfId="29" priority="12">
      <formula>$E60&lt;&gt;""</formula>
    </cfRule>
  </conditionalFormatting>
  <conditionalFormatting sqref="H60:H309">
    <cfRule type="expression" dxfId="28" priority="11">
      <formula>$E60&lt;&gt;""</formula>
    </cfRule>
  </conditionalFormatting>
  <conditionalFormatting sqref="N59:O59">
    <cfRule type="expression" dxfId="27" priority="10">
      <formula>$E$60&lt;&gt;""</formula>
    </cfRule>
  </conditionalFormatting>
  <conditionalFormatting sqref="P59">
    <cfRule type="expression" dxfId="26" priority="9">
      <formula>$E$60&lt;&gt;""</formula>
    </cfRule>
  </conditionalFormatting>
  <conditionalFormatting sqref="N60:O60">
    <cfRule type="expression" dxfId="25" priority="8">
      <formula>$E60&lt;&gt;""</formula>
    </cfRule>
  </conditionalFormatting>
  <conditionalFormatting sqref="P60">
    <cfRule type="expression" dxfId="24" priority="7">
      <formula>$E60&lt;&gt;""</formula>
    </cfRule>
  </conditionalFormatting>
  <conditionalFormatting sqref="P61:P309">
    <cfRule type="expression" dxfId="23" priority="5">
      <formula>$E61&lt;&gt;""</formula>
    </cfRule>
  </conditionalFormatting>
  <conditionalFormatting sqref="N61:O309">
    <cfRule type="expression" dxfId="22" priority="6">
      <formula>$E61&lt;&gt;""</formula>
    </cfRule>
  </conditionalFormatting>
  <dataValidations disablePrompts="1" count="1">
    <dataValidation type="list" operator="equal" allowBlank="1" showInputMessage="1" showErrorMessage="1" sqref="E38">
      <formula1>$F$22:$F$38</formula1>
      <formula2>0</formula2>
    </dataValidation>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2" location="'7.2_Resultats Espanya'!C1" display="7.2 RESULTATS Registre estatal"/>
  </hyperlinks>
  <pageMargins left="0.25" right="0.25" top="0.75" bottom="0.75" header="0.3" footer="0.3"/>
  <pageSetup paperSize="9" scale="63" firstPageNumber="0" fitToHeight="0" orientation="landscape" horizontalDpi="300" verticalDpi="300" r:id="rId1"/>
  <rowBreaks count="1" manualBreakCount="1">
    <brk id="54" max="16383" man="1"/>
  </rowBreaks>
  <colBreaks count="1" manualBreakCount="1">
    <brk id="4"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AMM320"/>
  <sheetViews>
    <sheetView showRowColHeaders="0" zoomScaleNormal="100" workbookViewId="0">
      <pane xSplit="1" topLeftCell="B1" activePane="topRight" state="frozen"/>
      <selection activeCell="A52" sqref="A52"/>
      <selection pane="topRight" activeCell="C1" sqref="C1:W1"/>
    </sheetView>
  </sheetViews>
  <sheetFormatPr baseColWidth="10" defaultColWidth="9.140625" defaultRowHeight="16.5" x14ac:dyDescent="0.3"/>
  <cols>
    <col min="1" max="1" width="31.85546875" style="12" customWidth="1"/>
    <col min="2" max="2" width="1.85546875" style="12" customWidth="1"/>
    <col min="3" max="3" width="2.140625" style="2" customWidth="1"/>
    <col min="4" max="4" width="1.28515625" style="2" customWidth="1"/>
    <col min="5" max="5" width="17.85546875" style="2" customWidth="1"/>
    <col min="6" max="6" width="15" style="2" customWidth="1"/>
    <col min="7" max="7" width="15.85546875" style="86" customWidth="1"/>
    <col min="8" max="8" width="9.5703125" style="86" customWidth="1"/>
    <col min="9" max="9" width="8.7109375" style="86" customWidth="1"/>
    <col min="10" max="10" width="4" style="86" customWidth="1"/>
    <col min="11" max="11" width="5.140625" style="86" customWidth="1"/>
    <col min="12" max="12" width="9" style="86" customWidth="1"/>
    <col min="13" max="13" width="16.42578125" style="86" customWidth="1"/>
    <col min="14" max="14" width="17" style="86" customWidth="1"/>
    <col min="15" max="16" width="17.42578125" style="86" customWidth="1"/>
    <col min="17" max="17" width="7.140625" style="2" customWidth="1"/>
    <col min="18" max="18" width="22.85546875" style="2" customWidth="1"/>
    <col min="19" max="19" width="8.85546875" style="2" customWidth="1"/>
    <col min="20" max="20" width="8.28515625" style="2" customWidth="1"/>
    <col min="21" max="21" width="12.7109375" style="2" customWidth="1"/>
    <col min="22" max="22" width="4" style="2" customWidth="1"/>
    <col min="23" max="23" width="3.140625" style="2" customWidth="1"/>
    <col min="24" max="34" width="9.140625" style="63"/>
    <col min="35" max="1027" width="9.140625" style="2"/>
  </cols>
  <sheetData>
    <row r="1" spans="1:24" s="25" customFormat="1" ht="40.700000000000003" customHeight="1" x14ac:dyDescent="0.25">
      <c r="A1" s="12"/>
      <c r="B1" s="13"/>
      <c r="C1" s="549" t="s">
        <v>1227</v>
      </c>
      <c r="D1" s="549"/>
      <c r="E1" s="549"/>
      <c r="F1" s="549"/>
      <c r="G1" s="549"/>
      <c r="H1" s="549"/>
      <c r="I1" s="549"/>
      <c r="J1" s="549"/>
      <c r="K1" s="549"/>
      <c r="L1" s="549"/>
      <c r="M1" s="549"/>
      <c r="N1" s="549"/>
      <c r="O1" s="549"/>
      <c r="P1" s="549"/>
      <c r="Q1" s="549"/>
      <c r="R1" s="549"/>
      <c r="S1" s="549"/>
      <c r="T1" s="549"/>
      <c r="U1" s="549"/>
      <c r="V1" s="549"/>
      <c r="W1" s="549"/>
    </row>
    <row r="2" spans="1:24" s="25" customFormat="1" ht="40.700000000000003" customHeight="1" x14ac:dyDescent="0.25">
      <c r="A2" s="12"/>
      <c r="B2" s="13"/>
      <c r="Q2" s="26"/>
      <c r="R2" s="26"/>
      <c r="S2" s="26"/>
      <c r="T2" s="26"/>
      <c r="U2" s="26"/>
      <c r="V2" s="26"/>
    </row>
    <row r="3" spans="1:24" s="25" customFormat="1" ht="15.75" customHeight="1" x14ac:dyDescent="0.2">
      <c r="A3" s="16" t="s">
        <v>605</v>
      </c>
      <c r="B3" s="15"/>
      <c r="E3" s="642" t="s">
        <v>666</v>
      </c>
      <c r="F3" s="642"/>
      <c r="G3" s="649" t="str">
        <f>IF(ISTEXT(Dades!$E$683),Dades!$E$683,"")</f>
        <v/>
      </c>
      <c r="H3" s="650"/>
      <c r="I3" s="650"/>
      <c r="J3" s="650"/>
      <c r="K3" s="650"/>
      <c r="L3" s="650"/>
      <c r="M3" s="650"/>
      <c r="N3" s="650"/>
      <c r="O3" s="650"/>
      <c r="P3" s="651"/>
      <c r="Q3" s="642" t="s">
        <v>5</v>
      </c>
      <c r="R3" s="642"/>
      <c r="S3" s="649" t="str">
        <f>IF(ISTEXT(Dades!$G$683),Dades!$G$683,"")</f>
        <v/>
      </c>
      <c r="T3" s="650"/>
      <c r="U3" s="652"/>
    </row>
    <row r="4" spans="1:24" s="25" customFormat="1" ht="15.75" customHeight="1" x14ac:dyDescent="0.3">
      <c r="A4" s="16" t="s">
        <v>1151</v>
      </c>
      <c r="B4" s="15"/>
      <c r="E4" s="93"/>
      <c r="F4" s="94"/>
      <c r="G4" s="40"/>
      <c r="H4" s="40"/>
      <c r="I4" s="40"/>
      <c r="J4" s="40"/>
      <c r="K4" s="40"/>
      <c r="L4" s="40"/>
      <c r="M4" s="40"/>
      <c r="N4" s="40"/>
      <c r="O4" s="40"/>
      <c r="P4" s="40"/>
      <c r="Q4" s="40"/>
      <c r="R4" s="40"/>
      <c r="S4" s="40"/>
      <c r="T4" s="40"/>
      <c r="U4" s="40"/>
      <c r="V4" s="40"/>
    </row>
    <row r="5" spans="1:24" s="25" customFormat="1" ht="15.75" customHeight="1" x14ac:dyDescent="0.2">
      <c r="A5" s="16" t="s">
        <v>1152</v>
      </c>
      <c r="B5" s="15"/>
      <c r="E5" s="646" t="s">
        <v>667</v>
      </c>
      <c r="F5" s="647"/>
      <c r="G5" s="649" t="str">
        <f>IF(ISTEXT(Dades!$E$684),Dades!$E$684,"")</f>
        <v/>
      </c>
      <c r="H5" s="650"/>
      <c r="I5" s="650"/>
      <c r="J5" s="650"/>
      <c r="K5" s="650"/>
      <c r="L5" s="650"/>
      <c r="M5" s="650"/>
      <c r="N5" s="650"/>
      <c r="O5" s="650"/>
      <c r="P5" s="650"/>
      <c r="Q5" s="650"/>
      <c r="R5" s="650"/>
      <c r="S5" s="650"/>
      <c r="T5" s="650"/>
      <c r="U5" s="652"/>
    </row>
    <row r="6" spans="1:24" ht="15.75" customHeight="1" x14ac:dyDescent="0.3">
      <c r="A6" s="16" t="s">
        <v>1153</v>
      </c>
      <c r="B6" s="15"/>
      <c r="E6" s="93"/>
      <c r="F6" s="94"/>
      <c r="G6" s="40"/>
      <c r="H6" s="40"/>
      <c r="I6" s="40"/>
      <c r="J6" s="40"/>
      <c r="K6" s="40"/>
      <c r="L6" s="40"/>
      <c r="M6" s="40"/>
      <c r="N6" s="40"/>
      <c r="O6" s="40"/>
      <c r="P6" s="40"/>
      <c r="Q6" s="40"/>
      <c r="R6" s="40"/>
      <c r="S6" s="40"/>
      <c r="T6" s="40"/>
      <c r="U6" s="40"/>
      <c r="V6" s="40"/>
    </row>
    <row r="7" spans="1:24" ht="15.75" customHeight="1" x14ac:dyDescent="0.3">
      <c r="A7" s="16" t="s">
        <v>1154</v>
      </c>
      <c r="D7" s="566" t="s">
        <v>668</v>
      </c>
      <c r="E7" s="566"/>
      <c r="F7" s="566"/>
      <c r="G7" s="566"/>
      <c r="H7" s="566"/>
      <c r="I7" s="566"/>
      <c r="J7" s="566"/>
      <c r="K7" s="566"/>
      <c r="L7" s="566"/>
      <c r="M7" s="566"/>
      <c r="N7" s="566"/>
      <c r="O7" s="566"/>
      <c r="P7" s="566"/>
      <c r="Q7" s="566"/>
      <c r="R7" s="566"/>
      <c r="S7" s="566"/>
      <c r="T7" s="566"/>
      <c r="U7" s="566"/>
      <c r="V7" s="566"/>
      <c r="W7" s="63"/>
    </row>
    <row r="8" spans="1:24" ht="15.75" customHeight="1" x14ac:dyDescent="0.3">
      <c r="A8" s="16" t="s">
        <v>1155</v>
      </c>
      <c r="E8" s="619" t="s">
        <v>1226</v>
      </c>
      <c r="F8" s="619"/>
      <c r="G8" s="619"/>
      <c r="H8" s="619"/>
      <c r="I8" s="619"/>
      <c r="J8" s="619"/>
      <c r="K8" s="619"/>
      <c r="L8" s="619"/>
      <c r="M8" s="619"/>
      <c r="N8" s="477"/>
      <c r="O8" s="477"/>
      <c r="P8" s="477"/>
      <c r="Q8" s="95"/>
      <c r="R8" s="95"/>
      <c r="S8" s="95"/>
      <c r="T8" s="95"/>
      <c r="U8" s="95"/>
      <c r="V8" s="95"/>
      <c r="W8" s="95"/>
      <c r="X8" s="95"/>
    </row>
    <row r="9" spans="1:24" ht="15.75" customHeight="1" x14ac:dyDescent="0.3">
      <c r="A9" s="16" t="s">
        <v>1156</v>
      </c>
      <c r="E9" s="619"/>
      <c r="F9" s="619"/>
      <c r="G9" s="619"/>
      <c r="H9" s="619"/>
      <c r="I9" s="619"/>
      <c r="J9" s="619"/>
      <c r="K9" s="619"/>
      <c r="L9" s="619"/>
      <c r="M9" s="619"/>
      <c r="N9" s="477"/>
      <c r="O9" s="477"/>
      <c r="P9" s="477"/>
      <c r="Q9" s="95"/>
      <c r="R9" s="95"/>
      <c r="S9" s="95"/>
      <c r="T9" s="95"/>
      <c r="U9" s="95"/>
      <c r="V9" s="95"/>
      <c r="W9" s="95"/>
      <c r="X9" s="95"/>
    </row>
    <row r="10" spans="1:24" ht="15.75" customHeight="1" x14ac:dyDescent="0.3">
      <c r="A10" s="16" t="s">
        <v>1157</v>
      </c>
      <c r="E10" s="643" t="s">
        <v>670</v>
      </c>
      <c r="F10" s="643"/>
      <c r="G10" s="96">
        <f>IF(ISNUMBER('0_Dades generals organització'!G3),'0_Dades generals organització'!G3,"")</f>
        <v>2021</v>
      </c>
      <c r="H10" s="40"/>
      <c r="I10" s="40"/>
      <c r="J10" s="40"/>
      <c r="K10" s="40"/>
      <c r="L10" s="97"/>
      <c r="M10" s="98"/>
      <c r="N10" s="98"/>
      <c r="O10" s="98"/>
      <c r="P10" s="98"/>
      <c r="Q10" s="40"/>
      <c r="R10" s="40"/>
      <c r="S10" s="40"/>
      <c r="T10" s="40"/>
      <c r="U10" s="40"/>
      <c r="V10" s="40"/>
    </row>
    <row r="11" spans="1:24" ht="15.75" customHeight="1" x14ac:dyDescent="0.3">
      <c r="A11" s="16" t="s">
        <v>1158</v>
      </c>
      <c r="E11" s="25"/>
      <c r="F11" s="25"/>
      <c r="G11" s="25"/>
      <c r="H11" s="25"/>
      <c r="I11" s="25"/>
      <c r="J11" s="25"/>
      <c r="K11" s="25"/>
      <c r="L11" s="97"/>
      <c r="M11" s="98"/>
      <c r="N11" s="98"/>
      <c r="O11" s="98"/>
      <c r="P11" s="98"/>
      <c r="Q11" s="40"/>
      <c r="R11" s="40"/>
      <c r="S11" s="40"/>
      <c r="T11" s="40"/>
      <c r="U11" s="40"/>
      <c r="V11" s="40"/>
    </row>
    <row r="12" spans="1:24" ht="15.75" customHeight="1" x14ac:dyDescent="0.3">
      <c r="A12" s="14" t="s">
        <v>1161</v>
      </c>
      <c r="E12" s="25"/>
      <c r="F12" s="25"/>
      <c r="G12" s="25"/>
      <c r="H12" s="623" t="s">
        <v>1186</v>
      </c>
      <c r="I12" s="624"/>
      <c r="J12" s="623" t="s">
        <v>1177</v>
      </c>
      <c r="K12" s="625"/>
      <c r="L12" s="624"/>
      <c r="M12" s="474" t="s">
        <v>1178</v>
      </c>
      <c r="N12" s="474" t="s">
        <v>1187</v>
      </c>
      <c r="O12" s="98"/>
      <c r="P12" s="98"/>
      <c r="Q12" s="40"/>
      <c r="R12" s="40"/>
      <c r="S12" s="40"/>
      <c r="T12" s="40"/>
      <c r="U12" s="40"/>
      <c r="V12" s="40"/>
    </row>
    <row r="13" spans="1:24" ht="15.75" customHeight="1" x14ac:dyDescent="0.3">
      <c r="E13" s="644" t="s">
        <v>671</v>
      </c>
      <c r="F13" s="644"/>
      <c r="G13" s="644"/>
      <c r="H13" s="626">
        <f>ROUND((H27/1000),2)</f>
        <v>0</v>
      </c>
      <c r="I13" s="628"/>
      <c r="J13" s="626">
        <f>ROUND((J27/1000),2)</f>
        <v>0</v>
      </c>
      <c r="K13" s="627"/>
      <c r="L13" s="628">
        <f>ROUND((L27/1000),2)</f>
        <v>0</v>
      </c>
      <c r="M13" s="493">
        <f>ROUND((M27/1000),2)</f>
        <v>0</v>
      </c>
      <c r="N13" s="516">
        <f>ROUND((N27/1000),2)</f>
        <v>0</v>
      </c>
      <c r="O13" s="98"/>
      <c r="P13" s="98"/>
      <c r="Q13" s="40"/>
      <c r="R13" s="40"/>
      <c r="S13" s="40"/>
      <c r="T13" s="40"/>
      <c r="U13" s="40"/>
      <c r="V13" s="40"/>
    </row>
    <row r="14" spans="1:24" ht="15.75" customHeight="1" x14ac:dyDescent="0.3">
      <c r="A14" s="645"/>
      <c r="E14" s="644" t="s">
        <v>672</v>
      </c>
      <c r="F14" s="644"/>
      <c r="G14" s="644"/>
      <c r="H14" s="626">
        <f>ROUND((H32/1000),2)</f>
        <v>0</v>
      </c>
      <c r="I14" s="628"/>
      <c r="J14" s="626">
        <f>ROUND((J32/1000),2)</f>
        <v>0</v>
      </c>
      <c r="K14" s="627"/>
      <c r="L14" s="628">
        <f>ROUND((L28/1000),2)</f>
        <v>0</v>
      </c>
      <c r="M14" s="493">
        <f>ROUND((M32/1000),2)</f>
        <v>0</v>
      </c>
      <c r="N14" s="516">
        <f>ROUND((N32/1000),2)</f>
        <v>0</v>
      </c>
      <c r="O14" s="98"/>
      <c r="P14" s="98"/>
      <c r="Q14" s="40"/>
      <c r="R14" s="40"/>
      <c r="S14" s="40"/>
      <c r="T14" s="40"/>
      <c r="U14" s="40"/>
      <c r="V14" s="40"/>
    </row>
    <row r="15" spans="1:24" ht="3" customHeight="1" x14ac:dyDescent="0.3">
      <c r="A15" s="645"/>
      <c r="E15" s="40"/>
      <c r="F15" s="40"/>
      <c r="G15" s="40"/>
      <c r="H15" s="99"/>
      <c r="I15" s="99"/>
      <c r="J15" s="40"/>
      <c r="K15" s="40"/>
      <c r="L15" s="97"/>
      <c r="M15" s="100"/>
      <c r="N15" s="517"/>
      <c r="O15" s="100"/>
      <c r="P15" s="100"/>
      <c r="Q15" s="40"/>
      <c r="R15" s="40"/>
      <c r="S15" s="40"/>
      <c r="T15" s="40"/>
      <c r="U15" s="40"/>
      <c r="V15" s="40"/>
    </row>
    <row r="16" spans="1:24" ht="15.75" customHeight="1" x14ac:dyDescent="0.3">
      <c r="A16" s="16"/>
      <c r="E16" s="644" t="s">
        <v>673</v>
      </c>
      <c r="F16" s="644"/>
      <c r="G16" s="644"/>
      <c r="H16" s="629">
        <f>ROUND((H34/1000),2)</f>
        <v>0</v>
      </c>
      <c r="I16" s="631"/>
      <c r="J16" s="629">
        <f>ROUND((J34/1000),2)</f>
        <v>0</v>
      </c>
      <c r="K16" s="630"/>
      <c r="L16" s="631"/>
      <c r="M16" s="495">
        <f>ROUND((M34/1000),2)</f>
        <v>0</v>
      </c>
      <c r="N16" s="518">
        <f>ROUND((N34/1000),2)</f>
        <v>0</v>
      </c>
      <c r="O16" s="98"/>
      <c r="P16" s="98"/>
      <c r="Q16" s="40"/>
      <c r="R16" s="40"/>
      <c r="S16" s="40"/>
      <c r="T16" s="40"/>
      <c r="U16" s="40"/>
      <c r="V16" s="40"/>
    </row>
    <row r="17" spans="1:23" ht="15.75" customHeight="1" x14ac:dyDescent="0.3">
      <c r="A17" s="476"/>
      <c r="E17" s="25"/>
      <c r="F17" s="25"/>
      <c r="G17" s="25"/>
      <c r="H17" s="25"/>
      <c r="I17" s="25"/>
      <c r="J17" s="25"/>
      <c r="K17" s="25"/>
      <c r="L17" s="97"/>
      <c r="M17" s="100"/>
      <c r="N17" s="100"/>
      <c r="O17" s="100"/>
      <c r="P17" s="100"/>
      <c r="Q17" s="40"/>
      <c r="R17" s="40"/>
      <c r="S17" s="40"/>
      <c r="T17" s="40"/>
      <c r="U17" s="40"/>
      <c r="V17" s="40"/>
    </row>
    <row r="18" spans="1:23" ht="15.75" customHeight="1" x14ac:dyDescent="0.3">
      <c r="A18" s="16"/>
      <c r="E18" s="619" t="s">
        <v>1175</v>
      </c>
      <c r="F18" s="619"/>
      <c r="G18" s="619"/>
      <c r="H18" s="619"/>
      <c r="I18" s="619"/>
      <c r="J18" s="619"/>
      <c r="K18" s="619"/>
      <c r="L18" s="619"/>
      <c r="M18" s="619"/>
      <c r="N18" s="619"/>
      <c r="O18" s="100"/>
      <c r="P18" s="100"/>
      <c r="Q18" s="40"/>
      <c r="R18" s="40"/>
      <c r="S18" s="40"/>
      <c r="T18" s="40"/>
      <c r="U18" s="40"/>
      <c r="V18" s="40"/>
    </row>
    <row r="19" spans="1:23" s="25" customFormat="1" ht="6" customHeight="1" x14ac:dyDescent="0.25">
      <c r="A19" s="16"/>
      <c r="B19" s="12"/>
      <c r="E19" s="101"/>
      <c r="F19" s="101"/>
      <c r="G19" s="101"/>
      <c r="H19" s="101"/>
      <c r="I19" s="101"/>
      <c r="J19" s="101"/>
      <c r="K19" s="101"/>
      <c r="L19" s="101"/>
      <c r="M19" s="102"/>
      <c r="N19" s="101"/>
      <c r="O19" s="101"/>
      <c r="P19" s="101"/>
      <c r="Q19" s="40"/>
      <c r="R19" s="40"/>
      <c r="S19" s="40"/>
      <c r="T19" s="40"/>
      <c r="U19" s="40"/>
      <c r="V19" s="40"/>
    </row>
    <row r="20" spans="1:23" s="25" customFormat="1" ht="15.75" customHeight="1" x14ac:dyDescent="0.25">
      <c r="A20" s="16"/>
      <c r="B20" s="12"/>
      <c r="E20" s="101"/>
      <c r="F20" s="101"/>
      <c r="G20" s="101"/>
      <c r="H20" s="615" t="s">
        <v>1171</v>
      </c>
      <c r="I20" s="615"/>
      <c r="J20" s="616" t="s">
        <v>1172</v>
      </c>
      <c r="K20" s="617"/>
      <c r="L20" s="618"/>
      <c r="M20" s="489" t="s">
        <v>1173</v>
      </c>
      <c r="N20" s="489" t="s">
        <v>1174</v>
      </c>
      <c r="O20" s="101"/>
      <c r="P20" s="101"/>
      <c r="Q20" s="40"/>
      <c r="R20" s="40"/>
      <c r="S20" s="40"/>
      <c r="T20" s="40"/>
      <c r="U20" s="40"/>
      <c r="V20" s="40"/>
    </row>
    <row r="21" spans="1:23" s="25" customFormat="1" ht="15.75" customHeight="1" x14ac:dyDescent="0.25">
      <c r="A21" s="16"/>
      <c r="B21" s="12"/>
      <c r="E21" s="648" t="s">
        <v>671</v>
      </c>
      <c r="F21" s="632" t="s">
        <v>676</v>
      </c>
      <c r="G21" s="632"/>
      <c r="H21" s="609">
        <f>SUM('1_Instal·lacions fixes'!$O$15:$O$36,'1_Instal·lacions fixes'!$I$44:$I$58)</f>
        <v>0</v>
      </c>
      <c r="I21" s="611"/>
      <c r="J21" s="609">
        <f>SUM('1_Instal·lacions fixes'!$P$15:$P$36,'1_Instal·lacions fixes'!$J$44:$J$58)</f>
        <v>0</v>
      </c>
      <c r="K21" s="610"/>
      <c r="L21" s="611"/>
      <c r="M21" s="490">
        <f>SUM('1_Instal·lacions fixes'!$Q$15:$Q$36,'1_Instal·lacions fixes'!$K$44:$K$58)</f>
        <v>0</v>
      </c>
      <c r="N21" s="500">
        <f>'1_Instal·lacions fixes'!$R$37+'1_Instal·lacions fixes'!$L$59</f>
        <v>0</v>
      </c>
      <c r="O21" s="40"/>
      <c r="P21" s="40"/>
      <c r="Q21" s="40"/>
      <c r="R21" s="40"/>
      <c r="S21" s="40"/>
      <c r="T21" s="40"/>
      <c r="U21" s="40"/>
      <c r="V21" s="40"/>
    </row>
    <row r="22" spans="1:23" s="25" customFormat="1" ht="15.75" customHeight="1" x14ac:dyDescent="0.25">
      <c r="A22" s="16"/>
      <c r="B22" s="12"/>
      <c r="E22" s="648"/>
      <c r="F22" s="632" t="s">
        <v>1168</v>
      </c>
      <c r="G22" s="632"/>
      <c r="H22" s="609">
        <f>SUM('2_Vehicles i maquinària'!$P$23:$P$44,'2_Vehicles i maquinària'!$K$71)</f>
        <v>0</v>
      </c>
      <c r="I22" s="611"/>
      <c r="J22" s="609">
        <f>SUM('2_Vehicles i maquinària'!$Q$23:$Q$44)</f>
        <v>0</v>
      </c>
      <c r="K22" s="610"/>
      <c r="L22" s="611"/>
      <c r="M22" s="490">
        <f>SUM('2_Vehicles i maquinària'!$R$23:$R$44)</f>
        <v>0</v>
      </c>
      <c r="N22" s="500">
        <f>'2_Vehicles i maquinària'!$S$45+'2_Vehicles i maquinària'!$K$71</f>
        <v>0</v>
      </c>
    </row>
    <row r="23" spans="1:23" s="25" customFormat="1" ht="15.75" customHeight="1" x14ac:dyDescent="0.25">
      <c r="A23" s="16"/>
      <c r="B23" s="12"/>
      <c r="E23" s="648"/>
      <c r="F23" s="632" t="s">
        <v>1169</v>
      </c>
      <c r="G23" s="632"/>
      <c r="H23" s="609">
        <f>SUM('2_Vehicles i maquinària'!$P$83:$P$92)</f>
        <v>0</v>
      </c>
      <c r="I23" s="611"/>
      <c r="J23" s="609">
        <f>SUM('2_Vehicles i maquinària'!$Q$83:$Q$92)</f>
        <v>0</v>
      </c>
      <c r="K23" s="610"/>
      <c r="L23" s="611"/>
      <c r="M23" s="490">
        <f>SUM('2_Vehicles i maquinària'!$R$83:$R$92)</f>
        <v>0</v>
      </c>
      <c r="N23" s="500">
        <f>'2_Vehicles i maquinària'!$S$93</f>
        <v>0</v>
      </c>
    </row>
    <row r="24" spans="1:23" s="25" customFormat="1" ht="15.75" customHeight="1" x14ac:dyDescent="0.25">
      <c r="A24" s="16"/>
      <c r="B24" s="12"/>
      <c r="E24" s="648"/>
      <c r="F24" s="632" t="s">
        <v>1170</v>
      </c>
      <c r="G24" s="632"/>
      <c r="H24" s="609">
        <f>SUM('2_Vehicles i maquinària'!$P$100:$P$109)</f>
        <v>0</v>
      </c>
      <c r="I24" s="611"/>
      <c r="J24" s="609">
        <f>SUM('2_Vehicles i maquinària'!$Q$100:$Q$109)</f>
        <v>0</v>
      </c>
      <c r="K24" s="610"/>
      <c r="L24" s="611"/>
      <c r="M24" s="490">
        <f>SUM('2_Vehicles i maquinària'!$R$100:$R$109)</f>
        <v>0</v>
      </c>
      <c r="N24" s="500">
        <f>'2_Vehicles i maquinària'!$S$110</f>
        <v>0</v>
      </c>
    </row>
    <row r="25" spans="1:23" s="25" customFormat="1" ht="15.75" customHeight="1" x14ac:dyDescent="0.25">
      <c r="A25" s="16"/>
      <c r="B25" s="12"/>
      <c r="E25" s="648"/>
      <c r="F25" s="632" t="s">
        <v>1162</v>
      </c>
      <c r="G25" s="632"/>
      <c r="H25" s="633" t="s">
        <v>42</v>
      </c>
      <c r="I25" s="634"/>
      <c r="J25" s="609" t="s">
        <v>42</v>
      </c>
      <c r="K25" s="610"/>
      <c r="L25" s="611"/>
      <c r="M25" s="498" t="s">
        <v>42</v>
      </c>
      <c r="N25" s="500">
        <f>'3_Emissions fugitives'!$O$37+'3_Emissions fugitives'!$N$59</f>
        <v>0</v>
      </c>
      <c r="O25" s="103"/>
      <c r="P25" s="103"/>
      <c r="Q25" s="103"/>
      <c r="R25" s="103"/>
      <c r="S25" s="103"/>
      <c r="T25" s="103"/>
      <c r="U25" s="103"/>
      <c r="V25" s="103"/>
      <c r="W25" s="103"/>
    </row>
    <row r="26" spans="1:23" s="25" customFormat="1" ht="15.75" customHeight="1" x14ac:dyDescent="0.25">
      <c r="A26" s="16"/>
      <c r="B26" s="12"/>
      <c r="E26" s="648"/>
      <c r="F26" s="632" t="s">
        <v>675</v>
      </c>
      <c r="G26" s="632"/>
      <c r="H26" s="609">
        <f>SUM('4_Emissions de procés'!$J$13:$J$27)</f>
        <v>0</v>
      </c>
      <c r="I26" s="611"/>
      <c r="J26" s="609">
        <f>SUM('4_Emissions de procés'!$K$13:$K$27)</f>
        <v>0</v>
      </c>
      <c r="K26" s="610"/>
      <c r="L26" s="611"/>
      <c r="M26" s="490">
        <f>SUM('4_Emissions de procés'!$L$13:$L$27)</f>
        <v>0</v>
      </c>
      <c r="N26" s="500">
        <f>'4_Emissions de procés'!$M$28</f>
        <v>0</v>
      </c>
      <c r="O26" s="103"/>
      <c r="P26" s="103"/>
      <c r="Q26" s="103"/>
      <c r="R26" s="103"/>
      <c r="S26" s="103"/>
      <c r="T26" s="103"/>
      <c r="U26" s="103"/>
      <c r="V26" s="103"/>
      <c r="W26" s="103"/>
    </row>
    <row r="27" spans="1:23" s="25" customFormat="1" ht="15.75" customHeight="1" x14ac:dyDescent="0.25">
      <c r="A27" s="16"/>
      <c r="B27" s="12"/>
      <c r="E27" s="632" t="s">
        <v>674</v>
      </c>
      <c r="F27" s="632"/>
      <c r="G27" s="632"/>
      <c r="H27" s="612">
        <f>ROUND(SUM(H21:I26),2)</f>
        <v>0</v>
      </c>
      <c r="I27" s="614"/>
      <c r="J27" s="612">
        <f>ROUND(SUM(J21:L26),2)</f>
        <v>0</v>
      </c>
      <c r="K27" s="613"/>
      <c r="L27" s="614"/>
      <c r="M27" s="502">
        <f>ROUND(SUM(M21:M26),2)</f>
        <v>0</v>
      </c>
      <c r="N27" s="503">
        <f>ROUND(SUM(N21:N26),2)</f>
        <v>0</v>
      </c>
      <c r="O27" s="98"/>
      <c r="P27" s="98"/>
      <c r="Q27" s="40"/>
      <c r="R27" s="40"/>
      <c r="S27" s="40"/>
      <c r="T27" s="40"/>
      <c r="U27" s="40"/>
      <c r="V27" s="40"/>
    </row>
    <row r="28" spans="1:23" s="25" customFormat="1" ht="3" customHeight="1" x14ac:dyDescent="0.25">
      <c r="A28" s="16"/>
      <c r="B28" s="12"/>
      <c r="E28" s="104"/>
      <c r="F28" s="105"/>
      <c r="G28" s="105"/>
      <c r="H28" s="106"/>
      <c r="I28" s="106"/>
      <c r="J28" s="107"/>
      <c r="K28" s="107"/>
      <c r="M28" s="98"/>
      <c r="N28" s="499"/>
      <c r="O28" s="98"/>
      <c r="P28" s="98"/>
      <c r="Q28" s="40"/>
      <c r="R28" s="40"/>
      <c r="S28" s="40"/>
      <c r="T28" s="40"/>
      <c r="U28" s="40"/>
      <c r="V28" s="40"/>
    </row>
    <row r="29" spans="1:23" s="25" customFormat="1" ht="16.5" customHeight="1" x14ac:dyDescent="0.25">
      <c r="A29" s="16"/>
      <c r="B29" s="12"/>
      <c r="E29" s="654" t="s">
        <v>672</v>
      </c>
      <c r="F29" s="632" t="s">
        <v>1166</v>
      </c>
      <c r="G29" s="632"/>
      <c r="H29" s="633" t="s">
        <v>42</v>
      </c>
      <c r="I29" s="634"/>
      <c r="J29" s="609" t="s">
        <v>42</v>
      </c>
      <c r="K29" s="610"/>
      <c r="L29" s="611"/>
      <c r="M29" s="498" t="s">
        <v>42</v>
      </c>
      <c r="N29" s="500">
        <f>'5.2_Abast 2 Espanya'!$J$41</f>
        <v>0</v>
      </c>
      <c r="O29" s="98"/>
      <c r="P29" s="98"/>
      <c r="Q29" s="40"/>
      <c r="R29" s="40"/>
      <c r="S29" s="40"/>
      <c r="T29" s="40"/>
      <c r="U29" s="40"/>
      <c r="V29" s="40"/>
    </row>
    <row r="30" spans="1:23" s="25" customFormat="1" ht="16.5" customHeight="1" x14ac:dyDescent="0.25">
      <c r="A30" s="16"/>
      <c r="B30" s="12"/>
      <c r="E30" s="655"/>
      <c r="F30" s="632" t="s">
        <v>1165</v>
      </c>
      <c r="G30" s="632"/>
      <c r="H30" s="633" t="s">
        <v>42</v>
      </c>
      <c r="I30" s="634"/>
      <c r="J30" s="609" t="s">
        <v>42</v>
      </c>
      <c r="K30" s="610"/>
      <c r="L30" s="611"/>
      <c r="M30" s="498" t="s">
        <v>42</v>
      </c>
      <c r="N30" s="500">
        <f>'5.2_Abast 2 Espanya'!$K$70</f>
        <v>0</v>
      </c>
      <c r="O30" s="98"/>
      <c r="P30" s="98"/>
      <c r="Q30" s="40"/>
      <c r="R30" s="40"/>
      <c r="S30" s="40"/>
      <c r="T30" s="40"/>
      <c r="U30" s="40"/>
      <c r="V30" s="40"/>
    </row>
    <row r="31" spans="1:23" s="25" customFormat="1" ht="16.5" customHeight="1" x14ac:dyDescent="0.25">
      <c r="A31" s="16"/>
      <c r="B31" s="12"/>
      <c r="E31" s="656"/>
      <c r="F31" s="632" t="s">
        <v>712</v>
      </c>
      <c r="G31" s="632"/>
      <c r="H31" s="633" t="s">
        <v>42</v>
      </c>
      <c r="I31" s="634"/>
      <c r="J31" s="609" t="s">
        <v>42</v>
      </c>
      <c r="K31" s="610"/>
      <c r="L31" s="611"/>
      <c r="M31" s="498" t="s">
        <v>42</v>
      </c>
      <c r="N31" s="500">
        <f>'5.2_Abast 2 Espanya'!$J$99</f>
        <v>0</v>
      </c>
      <c r="O31" s="98"/>
      <c r="P31" s="98"/>
      <c r="Q31" s="40"/>
      <c r="R31" s="40"/>
      <c r="S31" s="40"/>
      <c r="T31" s="40"/>
      <c r="U31" s="40"/>
      <c r="V31" s="40"/>
    </row>
    <row r="32" spans="1:23" ht="16.5" customHeight="1" x14ac:dyDescent="0.3">
      <c r="A32" s="16"/>
      <c r="E32" s="632" t="s">
        <v>711</v>
      </c>
      <c r="F32" s="632"/>
      <c r="G32" s="632"/>
      <c r="H32" s="612">
        <f>ROUND(SUM(H29:I31),2)</f>
        <v>0</v>
      </c>
      <c r="I32" s="614"/>
      <c r="J32" s="612">
        <f>ROUND(SUM(J29:L31),2)</f>
        <v>0</v>
      </c>
      <c r="K32" s="613"/>
      <c r="L32" s="614"/>
      <c r="M32" s="502">
        <f>ROUND(SUM(M29:M31),2)</f>
        <v>0</v>
      </c>
      <c r="N32" s="503">
        <f>ROUND(SUM(N29:N31),2)</f>
        <v>0</v>
      </c>
      <c r="O32" s="98"/>
      <c r="P32" s="98"/>
      <c r="Q32" s="40"/>
      <c r="R32" s="40"/>
      <c r="S32" s="40"/>
      <c r="T32" s="40"/>
      <c r="U32" s="40"/>
      <c r="V32" s="40"/>
    </row>
    <row r="33" spans="1:22" ht="3" customHeight="1" x14ac:dyDescent="0.3">
      <c r="A33" s="16"/>
      <c r="E33" s="40"/>
      <c r="F33" s="40"/>
      <c r="G33" s="40"/>
      <c r="H33" s="99"/>
      <c r="I33" s="99"/>
      <c r="J33" s="40"/>
      <c r="K33" s="40"/>
      <c r="L33" s="25"/>
      <c r="M33" s="98"/>
      <c r="N33" s="499"/>
      <c r="O33" s="98"/>
      <c r="P33" s="98"/>
      <c r="Q33" s="40"/>
      <c r="R33" s="40"/>
      <c r="S33" s="40"/>
      <c r="T33" s="40"/>
      <c r="U33" s="40"/>
      <c r="V33" s="40"/>
    </row>
    <row r="34" spans="1:22" ht="16.5" customHeight="1" x14ac:dyDescent="0.3">
      <c r="A34" s="41"/>
      <c r="E34" s="653" t="s">
        <v>673</v>
      </c>
      <c r="F34" s="653"/>
      <c r="G34" s="653"/>
      <c r="H34" s="620">
        <f>IF(ISNUMBER(SUM(H27+H32)),ROUND(SUM(H27+H32),2),"")</f>
        <v>0</v>
      </c>
      <c r="I34" s="622"/>
      <c r="J34" s="620">
        <f>IF(ISNUMBER(SUM(J27+J32)),ROUND(SUM(J27+J32),2),"")</f>
        <v>0</v>
      </c>
      <c r="K34" s="621"/>
      <c r="L34" s="622"/>
      <c r="M34" s="491">
        <f>IF(ISNUMBER(SUM(M27+M32)),ROUND(SUM(M27+M32),2),"")</f>
        <v>0</v>
      </c>
      <c r="N34" s="504">
        <f>IF(ISNUMBER(SUM(N27+N32)),ROUND(SUM(N27+N32),2),"")</f>
        <v>0</v>
      </c>
      <c r="O34" s="98"/>
      <c r="P34" s="98"/>
      <c r="Q34" s="40"/>
      <c r="R34" s="40"/>
      <c r="S34" s="40"/>
      <c r="T34" s="40"/>
      <c r="U34" s="40"/>
      <c r="V34" s="40"/>
    </row>
    <row r="35" spans="1:22" s="25" customFormat="1" ht="16.5" customHeight="1" x14ac:dyDescent="0.25">
      <c r="A35" s="41"/>
      <c r="B35" s="12"/>
      <c r="E35" s="637" t="s">
        <v>677</v>
      </c>
      <c r="F35" s="637"/>
      <c r="G35" s="637"/>
      <c r="H35" s="637"/>
      <c r="I35" s="637"/>
      <c r="J35" s="637"/>
      <c r="K35" s="637"/>
      <c r="M35" s="98"/>
      <c r="N35" s="98"/>
      <c r="O35" s="98"/>
      <c r="P35" s="98"/>
      <c r="Q35" s="40"/>
      <c r="R35" s="40"/>
      <c r="S35" s="40"/>
      <c r="T35" s="40"/>
      <c r="U35" s="40"/>
      <c r="V35" s="40"/>
    </row>
    <row r="36" spans="1:22" s="25" customFormat="1" ht="11.25" customHeight="1" x14ac:dyDescent="0.25">
      <c r="A36" s="41"/>
      <c r="B36" s="12"/>
      <c r="E36" s="478"/>
      <c r="F36" s="478"/>
      <c r="G36" s="478"/>
      <c r="H36" s="478"/>
      <c r="I36" s="478"/>
      <c r="J36" s="478"/>
      <c r="K36" s="478"/>
      <c r="L36" s="40"/>
      <c r="M36" s="40"/>
      <c r="N36" s="40"/>
      <c r="O36" s="40"/>
      <c r="P36" s="40"/>
      <c r="Q36" s="40"/>
      <c r="R36" s="40"/>
      <c r="S36" s="40"/>
      <c r="T36" s="40"/>
      <c r="U36" s="40"/>
      <c r="V36" s="40"/>
    </row>
    <row r="37" spans="1:22" s="25" customFormat="1" ht="17.25" customHeight="1" x14ac:dyDescent="0.25">
      <c r="A37" s="41"/>
      <c r="B37" s="12"/>
      <c r="D37" s="566" t="s">
        <v>678</v>
      </c>
      <c r="E37" s="566"/>
      <c r="F37" s="566"/>
      <c r="G37" s="566"/>
      <c r="H37" s="566"/>
      <c r="I37" s="566"/>
      <c r="J37" s="566"/>
      <c r="K37" s="566"/>
      <c r="L37" s="566"/>
      <c r="M37" s="566"/>
      <c r="N37" s="566"/>
      <c r="O37" s="566"/>
      <c r="P37" s="566"/>
      <c r="Q37" s="566"/>
      <c r="R37" s="566"/>
      <c r="S37" s="566"/>
      <c r="T37" s="566"/>
      <c r="U37" s="566"/>
      <c r="V37" s="566"/>
    </row>
    <row r="38" spans="1:22" s="25" customFormat="1" ht="21" customHeight="1" x14ac:dyDescent="0.25">
      <c r="A38" s="41"/>
      <c r="B38" s="12"/>
      <c r="E38" s="40"/>
      <c r="F38" s="40"/>
      <c r="G38" s="40"/>
      <c r="H38" s="40"/>
      <c r="I38" s="40"/>
      <c r="J38" s="40"/>
      <c r="K38" s="40"/>
      <c r="L38" s="40"/>
      <c r="M38" s="40"/>
      <c r="N38" s="40"/>
      <c r="O38" s="40"/>
      <c r="P38" s="40"/>
      <c r="Q38" s="40"/>
      <c r="R38" s="40"/>
      <c r="S38" s="40"/>
      <c r="T38" s="40"/>
      <c r="U38" s="40"/>
      <c r="V38" s="40"/>
    </row>
    <row r="39" spans="1:22" s="25" customFormat="1" ht="4.5" customHeight="1" x14ac:dyDescent="0.25">
      <c r="A39" s="41"/>
      <c r="B39" s="12"/>
      <c r="E39" s="109"/>
      <c r="F39" s="110"/>
      <c r="G39" s="110"/>
      <c r="H39" s="111"/>
      <c r="I39" s="111"/>
      <c r="J39" s="112"/>
      <c r="K39" s="113"/>
      <c r="L39" s="139"/>
      <c r="M39" s="140"/>
      <c r="N39" s="141"/>
      <c r="O39" s="143"/>
      <c r="P39" s="144"/>
      <c r="Q39" s="40"/>
      <c r="R39" s="40"/>
      <c r="S39" s="40"/>
      <c r="T39" s="40"/>
      <c r="U39" s="40"/>
      <c r="V39" s="40"/>
    </row>
    <row r="40" spans="1:22" ht="18" customHeight="1" x14ac:dyDescent="0.3">
      <c r="A40" s="41"/>
      <c r="E40" s="114"/>
      <c r="F40" s="115"/>
      <c r="G40" s="116" t="str">
        <f>IF(ISNUMBER(Dades!G710),Dades!G710,"")</f>
        <v/>
      </c>
      <c r="H40" s="117" t="s">
        <v>22</v>
      </c>
      <c r="I40" s="118" t="str">
        <f>IF(ISTEXT('0_Dades generals organització'!L26),'0_Dades generals organització'!L26,"")</f>
        <v/>
      </c>
      <c r="J40" s="119"/>
      <c r="K40" s="113"/>
      <c r="L40" s="145"/>
      <c r="M40" s="146"/>
      <c r="N40" s="116" t="str">
        <f>IF(ISNUMBER(Dades!E710),Dades!E710,"")</f>
        <v/>
      </c>
      <c r="O40" s="147" t="s">
        <v>25</v>
      </c>
      <c r="P40" s="492" t="str">
        <f>IF(ISTEXT('0_Dades generals organització'!L26),'0_Dades generals organització'!L26,"")</f>
        <v/>
      </c>
      <c r="Q40" s="40"/>
      <c r="R40" s="40"/>
      <c r="S40" s="40"/>
      <c r="T40" s="40"/>
      <c r="U40" s="40"/>
      <c r="V40" s="40"/>
    </row>
    <row r="41" spans="1:22" ht="4.5" customHeight="1" x14ac:dyDescent="0.3">
      <c r="A41" s="41"/>
      <c r="E41" s="638" t="s">
        <v>679</v>
      </c>
      <c r="F41" s="115"/>
      <c r="G41" s="120"/>
      <c r="H41" s="121"/>
      <c r="I41" s="122"/>
      <c r="J41" s="119"/>
      <c r="K41" s="113"/>
      <c r="L41" s="148"/>
      <c r="M41" s="146"/>
      <c r="N41" s="149"/>
      <c r="O41" s="163"/>
      <c r="P41" s="492"/>
      <c r="Q41" s="40"/>
      <c r="R41" s="40"/>
      <c r="T41" s="40"/>
      <c r="U41" s="40"/>
      <c r="V41" s="40"/>
    </row>
    <row r="42" spans="1:22" ht="18" customHeight="1" x14ac:dyDescent="0.3">
      <c r="A42" s="21"/>
      <c r="E42" s="638"/>
      <c r="F42" s="123">
        <f>IF(ISNUMBER(Dades!$G$708),Dades!$G$690,"")</f>
        <v>2021</v>
      </c>
      <c r="G42" s="116" t="str">
        <f>IF(ISNUMBER(Dades!G711),Dades!G711,"")</f>
        <v/>
      </c>
      <c r="H42" s="117" t="s">
        <v>23</v>
      </c>
      <c r="I42" s="124" t="s">
        <v>24</v>
      </c>
      <c r="J42" s="125"/>
      <c r="K42" s="113"/>
      <c r="L42" s="151" t="s">
        <v>681</v>
      </c>
      <c r="M42" s="152" t="str">
        <f>IF(ISNUMBER(Dades!E708),Dades!E708,"")</f>
        <v/>
      </c>
      <c r="N42" s="116" t="str">
        <f>IF(ISNUMBER(Dades!E711),Dades!E711,"")</f>
        <v/>
      </c>
      <c r="O42" s="147" t="s">
        <v>25</v>
      </c>
      <c r="P42" s="492" t="s">
        <v>26</v>
      </c>
      <c r="Q42" s="40"/>
      <c r="R42" s="40"/>
      <c r="S42" s="40"/>
      <c r="T42" s="40"/>
      <c r="U42" s="40"/>
      <c r="V42" s="40"/>
    </row>
    <row r="43" spans="1:22" ht="4.5" customHeight="1" x14ac:dyDescent="0.3">
      <c r="A43" s="21"/>
      <c r="E43" s="638"/>
      <c r="F43" s="126"/>
      <c r="G43" s="127"/>
      <c r="H43" s="128"/>
      <c r="I43" s="129"/>
      <c r="J43" s="130"/>
      <c r="K43" s="113"/>
      <c r="L43" s="153"/>
      <c r="M43" s="154"/>
      <c r="N43" s="155"/>
      <c r="O43" s="164"/>
      <c r="P43" s="492"/>
    </row>
    <row r="44" spans="1:22" ht="18" customHeight="1" x14ac:dyDescent="0.3">
      <c r="A44" s="21"/>
      <c r="E44" s="114"/>
      <c r="F44" s="131"/>
      <c r="G44" s="116" t="str">
        <f>IF(ISNUMBER(Dades!G712),Dades!G712,"")</f>
        <v/>
      </c>
      <c r="H44" s="117" t="s">
        <v>23</v>
      </c>
      <c r="I44" s="118" t="s">
        <v>683</v>
      </c>
      <c r="J44" s="125"/>
      <c r="K44" s="113"/>
      <c r="L44" s="145"/>
      <c r="M44" s="156"/>
      <c r="N44" s="116" t="str">
        <f>IF(ISNUMBER(Dades!E712),Dades!E712,"")</f>
        <v/>
      </c>
      <c r="O44" s="147" t="s">
        <v>25</v>
      </c>
      <c r="P44" s="492" t="s">
        <v>683</v>
      </c>
    </row>
    <row r="45" spans="1:22" ht="4.5" customHeight="1" x14ac:dyDescent="0.3">
      <c r="A45" s="21"/>
      <c r="E45" s="132"/>
      <c r="F45" s="133"/>
      <c r="G45" s="134"/>
      <c r="H45" s="135"/>
      <c r="I45" s="135"/>
      <c r="J45" s="136"/>
      <c r="K45" s="113"/>
      <c r="L45" s="157"/>
      <c r="M45" s="158"/>
      <c r="N45" s="158"/>
      <c r="O45" s="160"/>
      <c r="P45" s="161"/>
    </row>
    <row r="46" spans="1:22" ht="12.95" customHeight="1" x14ac:dyDescent="0.3">
      <c r="A46" s="21"/>
      <c r="F46" s="137"/>
      <c r="G46" s="138"/>
      <c r="H46" s="113"/>
      <c r="I46" s="113"/>
      <c r="J46" s="113"/>
      <c r="K46" s="113"/>
      <c r="L46" s="2"/>
      <c r="M46" s="137"/>
      <c r="N46" s="162"/>
      <c r="Q46" s="86"/>
    </row>
    <row r="47" spans="1:22" ht="4.5" customHeight="1" x14ac:dyDescent="0.3">
      <c r="E47" s="139"/>
      <c r="F47" s="140"/>
      <c r="G47" s="141"/>
      <c r="H47" s="142"/>
      <c r="I47" s="657"/>
      <c r="J47" s="658"/>
      <c r="K47" s="113"/>
      <c r="L47" s="139"/>
      <c r="M47" s="140"/>
      <c r="N47" s="141"/>
      <c r="O47" s="143"/>
      <c r="P47" s="144"/>
      <c r="Q47" s="40"/>
    </row>
    <row r="48" spans="1:22" ht="18" customHeight="1" x14ac:dyDescent="0.3">
      <c r="A48" s="25"/>
      <c r="B48" s="25"/>
      <c r="E48" s="145"/>
      <c r="F48" s="146"/>
      <c r="G48" s="116" t="str">
        <f>IF(ISNUMBER(Dades!D710),Dades!D710,"")</f>
        <v/>
      </c>
      <c r="H48" s="147" t="s">
        <v>25</v>
      </c>
      <c r="I48" s="659" t="str">
        <f>IF(ISTEXT('0_Dades generals organització'!L26),'0_Dades generals organització'!L26,"")</f>
        <v/>
      </c>
      <c r="J48" s="660"/>
      <c r="K48" s="113"/>
      <c r="L48" s="145"/>
      <c r="M48" s="146"/>
      <c r="N48" s="116" t="str">
        <f>IF(ISNUMBER(Dades!F710),Dades!F710,"")</f>
        <v/>
      </c>
      <c r="O48" s="147" t="s">
        <v>25</v>
      </c>
      <c r="P48" s="492" t="str">
        <f>IF(ISTEXT('0_Dades generals organització'!L26),'0_Dades generals organització'!L26,"")</f>
        <v/>
      </c>
      <c r="Q48" s="40"/>
    </row>
    <row r="49" spans="1:23" ht="4.5" customHeight="1" x14ac:dyDescent="0.3">
      <c r="A49" s="25"/>
      <c r="B49" s="25"/>
      <c r="E49" s="148"/>
      <c r="F49" s="146"/>
      <c r="G49" s="149"/>
      <c r="H49" s="150"/>
      <c r="I49" s="661"/>
      <c r="J49" s="662"/>
      <c r="K49" s="113"/>
      <c r="L49" s="148"/>
      <c r="M49" s="146"/>
      <c r="N49" s="149"/>
      <c r="O49" s="163"/>
      <c r="P49" s="492"/>
      <c r="Q49" s="40"/>
    </row>
    <row r="50" spans="1:23" ht="18" customHeight="1" x14ac:dyDescent="0.3">
      <c r="A50" s="25"/>
      <c r="B50" s="25"/>
      <c r="E50" s="151" t="s">
        <v>680</v>
      </c>
      <c r="F50" s="152" t="str">
        <f>IF(ISNUMBER(Dades!$D$708),Dades!$D$708,"")</f>
        <v/>
      </c>
      <c r="G50" s="116" t="str">
        <f>IF(ISNUMBER(Dades!D711),Dades!D711,"")</f>
        <v/>
      </c>
      <c r="H50" s="147" t="s">
        <v>25</v>
      </c>
      <c r="I50" s="659" t="s">
        <v>1176</v>
      </c>
      <c r="J50" s="660"/>
      <c r="K50" s="113"/>
      <c r="L50" s="151" t="s">
        <v>682</v>
      </c>
      <c r="M50" s="152" t="str">
        <f>IF(ISNUMBER(Dades!$F$690),Dades!$F$690,"")</f>
        <v/>
      </c>
      <c r="N50" s="116" t="str">
        <f>IF(ISNUMBER(Dades!F711),Dades!F711,"")</f>
        <v/>
      </c>
      <c r="O50" s="147" t="s">
        <v>25</v>
      </c>
      <c r="P50" s="492" t="s">
        <v>26</v>
      </c>
      <c r="Q50" s="40"/>
    </row>
    <row r="51" spans="1:23" ht="4.5" customHeight="1" x14ac:dyDescent="0.3">
      <c r="A51" s="25"/>
      <c r="B51" s="25"/>
      <c r="E51" s="153"/>
      <c r="F51" s="154"/>
      <c r="G51" s="155"/>
      <c r="H51" s="147"/>
      <c r="I51" s="661"/>
      <c r="J51" s="662"/>
      <c r="K51" s="113"/>
      <c r="L51" s="153"/>
      <c r="M51" s="154"/>
      <c r="N51" s="155"/>
      <c r="O51" s="164"/>
      <c r="P51" s="492"/>
    </row>
    <row r="52" spans="1:23" ht="18" customHeight="1" x14ac:dyDescent="0.3">
      <c r="A52" s="25"/>
      <c r="B52" s="25"/>
      <c r="E52" s="145"/>
      <c r="F52" s="156"/>
      <c r="G52" s="116" t="str">
        <f>IF(ISNUMBER(Dades!D712),Dades!D712,"")</f>
        <v/>
      </c>
      <c r="H52" s="147" t="s">
        <v>25</v>
      </c>
      <c r="I52" s="659" t="s">
        <v>683</v>
      </c>
      <c r="J52" s="660"/>
      <c r="K52" s="113"/>
      <c r="L52" s="145"/>
      <c r="M52" s="156"/>
      <c r="N52" s="116" t="str">
        <f>IF(ISNUMBER(Dades!F712),Dades!F712,"")</f>
        <v/>
      </c>
      <c r="O52" s="147" t="s">
        <v>25</v>
      </c>
      <c r="P52" s="492" t="s">
        <v>683</v>
      </c>
    </row>
    <row r="53" spans="1:23" ht="4.5" customHeight="1" x14ac:dyDescent="0.3">
      <c r="A53" s="25"/>
      <c r="B53" s="25"/>
      <c r="E53" s="157"/>
      <c r="F53" s="158"/>
      <c r="G53" s="159"/>
      <c r="H53" s="160"/>
      <c r="I53" s="663"/>
      <c r="J53" s="664"/>
      <c r="K53" s="113"/>
      <c r="L53" s="157"/>
      <c r="M53" s="158"/>
      <c r="N53" s="158"/>
      <c r="O53" s="160"/>
      <c r="P53" s="161"/>
    </row>
    <row r="54" spans="1:23" s="63" customFormat="1" ht="20.25" customHeight="1" x14ac:dyDescent="0.3">
      <c r="A54" s="12"/>
      <c r="B54" s="12"/>
      <c r="C54" s="2"/>
      <c r="D54" s="2"/>
      <c r="K54" s="86"/>
      <c r="Q54" s="86"/>
      <c r="R54" s="2"/>
      <c r="S54" s="2"/>
      <c r="T54" s="2"/>
      <c r="U54" s="2"/>
      <c r="V54" s="2"/>
      <c r="W54" s="2"/>
    </row>
    <row r="55" spans="1:23" s="63" customFormat="1" ht="4.5" customHeight="1" x14ac:dyDescent="0.3">
      <c r="A55" s="12"/>
      <c r="B55" s="12"/>
      <c r="C55" s="2"/>
      <c r="D55" s="2"/>
      <c r="K55" s="113"/>
      <c r="L55" s="2"/>
      <c r="M55" s="2"/>
      <c r="N55" s="2"/>
      <c r="O55" s="2"/>
      <c r="P55" s="2"/>
      <c r="Q55" s="2"/>
      <c r="R55" s="2"/>
      <c r="S55" s="2"/>
      <c r="T55" s="2"/>
      <c r="U55" s="2"/>
      <c r="V55" s="2"/>
    </row>
    <row r="56" spans="1:23" ht="18.75" x14ac:dyDescent="0.3">
      <c r="D56" s="566" t="s">
        <v>698</v>
      </c>
      <c r="E56" s="566"/>
      <c r="F56" s="566"/>
      <c r="G56" s="566"/>
      <c r="H56" s="566"/>
      <c r="I56" s="566"/>
      <c r="J56" s="566"/>
      <c r="K56" s="566"/>
      <c r="L56" s="566"/>
      <c r="M56" s="566"/>
      <c r="N56" s="566"/>
      <c r="O56" s="566"/>
      <c r="P56" s="566"/>
      <c r="Q56" s="566"/>
      <c r="R56" s="566"/>
      <c r="S56" s="566"/>
      <c r="T56" s="566"/>
      <c r="U56" s="566"/>
      <c r="V56" s="566"/>
      <c r="W56" s="63"/>
    </row>
    <row r="57" spans="1:23" x14ac:dyDescent="0.3">
      <c r="D57" s="165" t="s">
        <v>1164</v>
      </c>
      <c r="E57" s="166"/>
      <c r="L57" s="2"/>
      <c r="M57" s="2"/>
      <c r="N57" s="2"/>
      <c r="O57" s="2"/>
      <c r="P57" s="2"/>
    </row>
    <row r="58" spans="1:23" x14ac:dyDescent="0.3">
      <c r="A58" s="167"/>
      <c r="B58" s="167"/>
      <c r="C58" s="63"/>
      <c r="D58" s="63"/>
      <c r="E58" s="63"/>
      <c r="F58" s="63"/>
      <c r="G58" s="63"/>
      <c r="H58" s="63"/>
      <c r="I58" s="63"/>
      <c r="J58" s="63"/>
      <c r="K58" s="63"/>
      <c r="L58" s="63"/>
      <c r="M58" s="63"/>
      <c r="N58" s="63"/>
      <c r="O58" s="63"/>
      <c r="P58" s="63"/>
      <c r="Q58" s="63"/>
      <c r="R58" s="63"/>
      <c r="S58" s="63"/>
      <c r="T58" s="501"/>
      <c r="U58" s="63"/>
      <c r="V58" s="63"/>
      <c r="W58" s="63"/>
    </row>
    <row r="59" spans="1:23" ht="35.25" customHeight="1" x14ac:dyDescent="0.3">
      <c r="A59" s="167"/>
      <c r="B59" s="167"/>
      <c r="C59" s="63"/>
      <c r="D59" s="63"/>
      <c r="E59" s="241" t="s">
        <v>607</v>
      </c>
      <c r="F59" s="168" t="s">
        <v>676</v>
      </c>
      <c r="G59" s="168" t="s">
        <v>1163</v>
      </c>
      <c r="H59" s="168" t="s">
        <v>1162</v>
      </c>
      <c r="I59" s="639" t="s">
        <v>687</v>
      </c>
      <c r="J59" s="639"/>
      <c r="K59" s="640" t="s">
        <v>671</v>
      </c>
      <c r="L59" s="640"/>
      <c r="M59" s="640"/>
      <c r="N59" s="168" t="s">
        <v>1166</v>
      </c>
      <c r="O59" s="168" t="s">
        <v>1165</v>
      </c>
      <c r="P59" s="168" t="s">
        <v>712</v>
      </c>
      <c r="Q59" s="641" t="s">
        <v>672</v>
      </c>
      <c r="R59" s="640"/>
      <c r="S59" s="640" t="s">
        <v>673</v>
      </c>
      <c r="T59" s="640"/>
      <c r="U59" s="640"/>
      <c r="V59" s="63"/>
      <c r="W59" s="63"/>
    </row>
    <row r="60" spans="1:23" ht="16.5" customHeight="1" x14ac:dyDescent="0.3">
      <c r="A60" s="169"/>
      <c r="B60" s="167"/>
      <c r="C60" s="63"/>
      <c r="D60" s="63"/>
      <c r="E60" s="168" t="str">
        <f>IF(Dades!C729="","",Dades!C729)</f>
        <v/>
      </c>
      <c r="F60" s="475">
        <f>(DSUM('1_Instal·lacions fixes'!$E$14:$R$36,"emissions",'7.2_Resultats Espanya'!E$59:E60)+DSUM('1_Instal·lacions fixes'!$E$43:$L$58,"emissions",'7.2_Resultats Espanya'!E$59:E60))/1000</f>
        <v>0</v>
      </c>
      <c r="G60" s="475">
        <f>(DSUM('2_Vehicles i maquinària'!$E$22:$S$44,"emissions",'7.2_Resultats Espanya'!E59:E60)+DSUM('2_Vehicles i maquinària'!$E$50:$K$70,"emissions",'7.2_Resultats Espanya'!E59:E60)+DSUM('2_Vehicles i maquinària'!$E$82:$S$92,"emissions",'7.2_Resultats Espanya'!E59:E60)+DSUM('2_Vehicles i maquinària'!$E$99:$S$109,"emissions",'7.2_Resultats Espanya'!E59:E60))/1000</f>
        <v>0</v>
      </c>
      <c r="H60" s="475">
        <f>(DSUM('3_Emissions fugitives'!$E$14:$O$36,"emissions",'7.2_Resultats Espanya'!E59:E60)+DSUM('3_Emissions fugitives'!$E$48:$N$58,"emissions",'7.2_Resultats Espanya'!E59:E60))/1000</f>
        <v>0</v>
      </c>
      <c r="I60" s="636">
        <f>DSUM('4_Emissions de procés'!$E$12:$M$27,"emissions",'7.2_Resultats Espanya'!E59:E60)/1000</f>
        <v>0</v>
      </c>
      <c r="J60" s="636"/>
      <c r="K60" s="635">
        <f>SUM(F60:J60)</f>
        <v>0</v>
      </c>
      <c r="L60" s="635"/>
      <c r="M60" s="635"/>
      <c r="N60" s="475">
        <f>DSUM('5.2_Abast 2 Espanya'!$E$18:$J$40,"emissions",'7.2_Resultats Espanya'!E59:E60)/1000</f>
        <v>0</v>
      </c>
      <c r="O60" s="475">
        <f>DSUM('5.2_Abast 2 Espanya'!$E$49:$K$69,"emissions",'7.2_Resultats Espanya'!E59:E60)/1000</f>
        <v>0</v>
      </c>
      <c r="P60" s="475">
        <f>DSUM('5.2_Abast 2 Espanya'!$E$78:$J$98,"emissions",'7.2_Resultats Espanya'!E59:E60)/1000</f>
        <v>0</v>
      </c>
      <c r="Q60" s="636">
        <f>SUM(N60:P60)</f>
        <v>0</v>
      </c>
      <c r="R60" s="635"/>
      <c r="S60" s="635">
        <f>K60+Q60</f>
        <v>0</v>
      </c>
      <c r="T60" s="635"/>
      <c r="U60" s="635"/>
      <c r="V60" s="63"/>
      <c r="W60" s="63"/>
    </row>
    <row r="61" spans="1:23" ht="16.5" customHeight="1" x14ac:dyDescent="0.3">
      <c r="A61" s="169"/>
      <c r="B61" s="167"/>
      <c r="C61" s="63"/>
      <c r="D61" s="63"/>
      <c r="E61" s="168" t="str">
        <f>IF(Dades!C730="","",Dades!C730)</f>
        <v/>
      </c>
      <c r="F61" s="475">
        <f>(DSUM('1_Instal·lacions fixes'!$E$14:$R$36,"emissions",'7.2_Resultats Espanya'!E$59:E61)+DSUM('1_Instal·lacions fixes'!$E$43:$L$58,"emissions",'7.2_Resultats Espanya'!E$59:E61))/1000-SUM(F$60:F60)</f>
        <v>0</v>
      </c>
      <c r="G61" s="475">
        <f>(DSUM('2_Vehicles i maquinària'!$E$22:$S$44,"emissions",'7.2_Resultats Espanya'!E$59:E61)+DSUM('2_Vehicles i maquinària'!$E$50:$K$70,"emissions",'7.2_Resultats Espanya'!E$59:E61)+DSUM('2_Vehicles i maquinària'!$E$82:$S$92,"emissions",'7.2_Resultats Espanya'!E$59:E61)+DSUM('2_Vehicles i maquinària'!$E$99:$S$109,"emissions",'7.2_Resultats Espanya'!E$59:E61))/1000-SUM(G$60:G60)</f>
        <v>0</v>
      </c>
      <c r="H61" s="475">
        <f>(DSUM('3_Emissions fugitives'!$E$14:$O$36,"emissions",'7.2_Resultats Espanya'!E$59:E61)+DSUM('3_Emissions fugitives'!$E$48:$N$58,"emissions",'7.2_Resultats Espanya'!E$59:E61))/1000-SUM(H$60:H60)</f>
        <v>0</v>
      </c>
      <c r="I61" s="636">
        <f>DSUM('4_Emissions de procés'!$E$12:$M$27,"emissions",'7.2_Resultats Espanya'!E$59:E61)/1000-SUM(I$60:I60)</f>
        <v>0</v>
      </c>
      <c r="J61" s="636"/>
      <c r="K61" s="635">
        <f>SUM(F61:J61)</f>
        <v>0</v>
      </c>
      <c r="L61" s="635"/>
      <c r="M61" s="635"/>
      <c r="N61" s="475">
        <f>DSUM('5.2_Abast 2 Espanya'!$E$18:$J$40,"emissions",'7.2_Resultats Espanya'!E$59:E61)/1000-SUM(N$60:N60)</f>
        <v>0</v>
      </c>
      <c r="O61" s="475">
        <f>DSUM('5.2_Abast 2 Espanya'!$E$49:$K$69,"emissions",'7.2_Resultats Espanya'!E$59:E61)/1000-SUM(O$60:O60)</f>
        <v>0</v>
      </c>
      <c r="P61" s="475">
        <f>DSUM('5.2_Abast 2 Espanya'!$E$78:$J$98,"emissions",'7.2_Resultats Espanya'!E$59:E61)/1000-SUM(P$60:P60)</f>
        <v>0</v>
      </c>
      <c r="Q61" s="636">
        <f>SUM(N61:P61)</f>
        <v>0</v>
      </c>
      <c r="R61" s="635"/>
      <c r="S61" s="635">
        <f>K61+Q61</f>
        <v>0</v>
      </c>
      <c r="T61" s="635"/>
      <c r="U61" s="635"/>
      <c r="V61" s="63"/>
      <c r="W61" s="63"/>
    </row>
    <row r="62" spans="1:23" ht="16.5" customHeight="1" x14ac:dyDescent="0.3">
      <c r="A62" s="169"/>
      <c r="B62" s="167"/>
      <c r="C62" s="63"/>
      <c r="D62" s="63"/>
      <c r="E62" s="168" t="str">
        <f>IF(Dades!C731="","",Dades!C731)</f>
        <v/>
      </c>
      <c r="F62" s="475">
        <f>(DSUM('1_Instal·lacions fixes'!$E$14:$R$36,"emissions",'7.2_Resultats Espanya'!E$59:E62)+DSUM('1_Instal·lacions fixes'!$E$43:$L$58,"emissions",'7.2_Resultats Espanya'!E$59:E62))/1000-SUM(F$60:F61)</f>
        <v>0</v>
      </c>
      <c r="G62" s="475">
        <f>(DSUM('2_Vehicles i maquinària'!$E$22:$S$44,"emissions",'7.2_Resultats Espanya'!E$59:E62)+DSUM('2_Vehicles i maquinària'!$E$50:$K$70,"emissions",'7.2_Resultats Espanya'!E$59:E62)+DSUM('2_Vehicles i maquinària'!$E$82:$S$92,"emissions",'7.2_Resultats Espanya'!E$59:E62)+DSUM('2_Vehicles i maquinària'!$E$99:$S$109,"emissions",'7.2_Resultats Espanya'!E$59:E62))/1000-SUM(G$60:G61)</f>
        <v>0</v>
      </c>
      <c r="H62" s="475">
        <f>(DSUM('3_Emissions fugitives'!$E$14:$O$36,"emissions",'7.2_Resultats Espanya'!E$59:E62)+DSUM('3_Emissions fugitives'!$E$48:$N$58,"emissions",'7.2_Resultats Espanya'!E$59:E62))/1000-SUM(H$60:H61)</f>
        <v>0</v>
      </c>
      <c r="I62" s="636">
        <f>DSUM('4_Emissions de procés'!$E$12:$M$27,"emissions",'7.2_Resultats Espanya'!E$59:E62)/1000-SUM(I$60:I61)</f>
        <v>0</v>
      </c>
      <c r="J62" s="636"/>
      <c r="K62" s="635">
        <f t="shared" ref="K62:K125" si="0">SUM(F62:J62)</f>
        <v>0</v>
      </c>
      <c r="L62" s="635"/>
      <c r="M62" s="635"/>
      <c r="N62" s="475">
        <f>DSUM('5.2_Abast 2 Espanya'!$E$18:$J$40,"emissions",'7.2_Resultats Espanya'!E$59:E62)/1000-SUM(N$60:N61)</f>
        <v>0</v>
      </c>
      <c r="O62" s="475">
        <f>DSUM('5.2_Abast 2 Espanya'!$E$49:$K$69,"emissions",'7.2_Resultats Espanya'!E$59:E62)/1000-SUM(O$60:O61)</f>
        <v>0</v>
      </c>
      <c r="P62" s="475">
        <f>DSUM('5.2_Abast 2 Espanya'!$E$78:$J$98,"emissions",'7.2_Resultats Espanya'!E$59:E62)/1000-SUM(P$60:P61)</f>
        <v>0</v>
      </c>
      <c r="Q62" s="636">
        <f t="shared" ref="Q62:Q125" si="1">SUM(N62:P62)</f>
        <v>0</v>
      </c>
      <c r="R62" s="635"/>
      <c r="S62" s="635">
        <f t="shared" ref="S62:S125" si="2">K62+Q62</f>
        <v>0</v>
      </c>
      <c r="T62" s="635"/>
      <c r="U62" s="635"/>
      <c r="V62" s="63"/>
      <c r="W62" s="63"/>
    </row>
    <row r="63" spans="1:23" ht="16.5" customHeight="1" x14ac:dyDescent="0.3">
      <c r="A63" s="169"/>
      <c r="B63" s="167"/>
      <c r="C63" s="63"/>
      <c r="D63" s="63"/>
      <c r="E63" s="168" t="str">
        <f>IF(Dades!C732="","",Dades!C732)</f>
        <v/>
      </c>
      <c r="F63" s="475">
        <f>(DSUM('1_Instal·lacions fixes'!$E$14:$R$36,"emissions",'7.2_Resultats Espanya'!E$59:E63)+DSUM('1_Instal·lacions fixes'!$E$43:$L$58,"emissions",'7.2_Resultats Espanya'!E$59:E63))/1000-SUM(F$60:F62)</f>
        <v>0</v>
      </c>
      <c r="G63" s="475">
        <f>(DSUM('2_Vehicles i maquinària'!$E$22:$S$44,"emissions",'7.2_Resultats Espanya'!E$59:E63)+DSUM('2_Vehicles i maquinària'!$E$50:$K$70,"emissions",'7.2_Resultats Espanya'!E$59:E63)+DSUM('2_Vehicles i maquinària'!$E$82:$S$92,"emissions",'7.2_Resultats Espanya'!E$59:E63)+DSUM('2_Vehicles i maquinària'!$E$99:$S$109,"emissions",'7.2_Resultats Espanya'!E$59:E63))/1000-SUM(G$60:G62)</f>
        <v>0</v>
      </c>
      <c r="H63" s="475">
        <f>(DSUM('3_Emissions fugitives'!$E$14:$O$36,"emissions",'7.2_Resultats Espanya'!E$59:E63)+DSUM('3_Emissions fugitives'!$E$48:$N$58,"emissions",'7.2_Resultats Espanya'!E$59:E63))/1000-SUM(H$60:H62)</f>
        <v>0</v>
      </c>
      <c r="I63" s="636">
        <f>DSUM('4_Emissions de procés'!$E$12:$M$27,"emissions",'7.2_Resultats Espanya'!E$59:E63)/1000-SUM(I$60:I62)</f>
        <v>0</v>
      </c>
      <c r="J63" s="636"/>
      <c r="K63" s="635">
        <f t="shared" si="0"/>
        <v>0</v>
      </c>
      <c r="L63" s="635"/>
      <c r="M63" s="635"/>
      <c r="N63" s="475">
        <f>DSUM('5.2_Abast 2 Espanya'!$E$18:$J$40,"emissions",'7.2_Resultats Espanya'!E$59:E63)/1000-SUM(N$60:N62)</f>
        <v>0</v>
      </c>
      <c r="O63" s="475">
        <f>DSUM('5.2_Abast 2 Espanya'!$E$49:$K$69,"emissions",'7.2_Resultats Espanya'!E$59:E63)/1000-SUM(O$60:O62)</f>
        <v>0</v>
      </c>
      <c r="P63" s="475">
        <f>DSUM('5.2_Abast 2 Espanya'!$E$78:$J$98,"emissions",'7.2_Resultats Espanya'!E$59:E63)/1000-SUM(P$60:P62)</f>
        <v>0</v>
      </c>
      <c r="Q63" s="636">
        <f t="shared" si="1"/>
        <v>0</v>
      </c>
      <c r="R63" s="635"/>
      <c r="S63" s="635">
        <f t="shared" si="2"/>
        <v>0</v>
      </c>
      <c r="T63" s="635"/>
      <c r="U63" s="635"/>
      <c r="V63" s="63"/>
      <c r="W63" s="63"/>
    </row>
    <row r="64" spans="1:23" ht="16.5" customHeight="1" x14ac:dyDescent="0.3">
      <c r="A64" s="169"/>
      <c r="B64" s="167"/>
      <c r="C64" s="63"/>
      <c r="D64" s="63"/>
      <c r="E64" s="168" t="str">
        <f>IF(Dades!C733="","",Dades!C733)</f>
        <v/>
      </c>
      <c r="F64" s="475">
        <f>(DSUM('1_Instal·lacions fixes'!$E$14:$R$36,"emissions",'7.2_Resultats Espanya'!E$59:E64)+DSUM('1_Instal·lacions fixes'!$E$43:$L$58,"emissions",'7.2_Resultats Espanya'!E$59:E64))/1000-SUM(F$60:F63)</f>
        <v>0</v>
      </c>
      <c r="G64" s="475">
        <f>(DSUM('2_Vehicles i maquinària'!$E$22:$S$44,"emissions",'7.2_Resultats Espanya'!E$59:E64)+DSUM('2_Vehicles i maquinària'!$E$50:$K$70,"emissions",'7.2_Resultats Espanya'!E$59:E64)+DSUM('2_Vehicles i maquinària'!$E$82:$S$92,"emissions",'7.2_Resultats Espanya'!E$59:E64)+DSUM('2_Vehicles i maquinària'!$E$99:$S$109,"emissions",'7.2_Resultats Espanya'!E$59:E64))/1000-SUM(G$60:G63)</f>
        <v>0</v>
      </c>
      <c r="H64" s="475">
        <f>(DSUM('3_Emissions fugitives'!$E$14:$O$36,"emissions",'7.2_Resultats Espanya'!E$59:E64)+DSUM('3_Emissions fugitives'!$E$48:$N$58,"emissions",'7.2_Resultats Espanya'!E$59:E64))/1000-SUM(H$60:H63)</f>
        <v>0</v>
      </c>
      <c r="I64" s="636">
        <f>DSUM('4_Emissions de procés'!$E$12:$M$27,"emissions",'7.2_Resultats Espanya'!E$59:E64)/1000-SUM(I$60:I63)</f>
        <v>0</v>
      </c>
      <c r="J64" s="636"/>
      <c r="K64" s="635">
        <f t="shared" si="0"/>
        <v>0</v>
      </c>
      <c r="L64" s="635"/>
      <c r="M64" s="635"/>
      <c r="N64" s="475">
        <f>DSUM('5.2_Abast 2 Espanya'!$E$18:$J$40,"emissions",'7.2_Resultats Espanya'!E$59:E64)/1000-SUM(N$60:N63)</f>
        <v>0</v>
      </c>
      <c r="O64" s="475">
        <f>DSUM('5.2_Abast 2 Espanya'!$E$49:$K$69,"emissions",'7.2_Resultats Espanya'!E$59:E64)/1000-SUM(O$60:O63)</f>
        <v>0</v>
      </c>
      <c r="P64" s="475">
        <f>DSUM('5.2_Abast 2 Espanya'!$E$78:$J$98,"emissions",'7.2_Resultats Espanya'!E$59:E64)/1000-SUM(P$60:P63)</f>
        <v>0</v>
      </c>
      <c r="Q64" s="636">
        <f t="shared" si="1"/>
        <v>0</v>
      </c>
      <c r="R64" s="635"/>
      <c r="S64" s="635">
        <f t="shared" si="2"/>
        <v>0</v>
      </c>
      <c r="T64" s="635"/>
      <c r="U64" s="635"/>
      <c r="V64" s="63"/>
      <c r="W64" s="63"/>
    </row>
    <row r="65" spans="1:23" x14ac:dyDescent="0.3">
      <c r="A65" s="169"/>
      <c r="B65" s="167"/>
      <c r="C65" s="63"/>
      <c r="D65" s="63"/>
      <c r="E65" s="168" t="str">
        <f>IF(Dades!C734="","",Dades!C734)</f>
        <v/>
      </c>
      <c r="F65" s="475">
        <f>(DSUM('1_Instal·lacions fixes'!$E$14:$R$36,"emissions",'7.2_Resultats Espanya'!E$59:E65)+DSUM('1_Instal·lacions fixes'!$E$43:$L$58,"emissions",'7.2_Resultats Espanya'!E$59:E65))/1000-SUM(F$60:F64)</f>
        <v>0</v>
      </c>
      <c r="G65" s="475">
        <f>(DSUM('2_Vehicles i maquinària'!$E$22:$S$44,"emissions",'7.2_Resultats Espanya'!E$59:E65)+DSUM('2_Vehicles i maquinària'!$E$50:$K$70,"emissions",'7.2_Resultats Espanya'!E$59:E65)+DSUM('2_Vehicles i maquinària'!$E$82:$S$92,"emissions",'7.2_Resultats Espanya'!E$59:E65)+DSUM('2_Vehicles i maquinària'!$E$99:$S$109,"emissions",'7.2_Resultats Espanya'!E$59:E65))/1000-SUM(G$60:G64)</f>
        <v>0</v>
      </c>
      <c r="H65" s="475">
        <f>(DSUM('3_Emissions fugitives'!$E$14:$O$36,"emissions",'7.2_Resultats Espanya'!E$59:E65)+DSUM('3_Emissions fugitives'!$E$48:$N$58,"emissions",'7.2_Resultats Espanya'!E$59:E65))/1000-SUM(H$60:H64)</f>
        <v>0</v>
      </c>
      <c r="I65" s="636">
        <f>DSUM('4_Emissions de procés'!$E$12:$M$27,"emissions",'7.2_Resultats Espanya'!E$59:E65)/1000-SUM(I$60:I64)</f>
        <v>0</v>
      </c>
      <c r="J65" s="636"/>
      <c r="K65" s="635">
        <f t="shared" si="0"/>
        <v>0</v>
      </c>
      <c r="L65" s="635"/>
      <c r="M65" s="635"/>
      <c r="N65" s="475">
        <f>DSUM('5.2_Abast 2 Espanya'!$E$18:$J$40,"emissions",'7.2_Resultats Espanya'!E$59:E65)/1000-SUM(N$60:N64)</f>
        <v>0</v>
      </c>
      <c r="O65" s="475">
        <f>DSUM('5.2_Abast 2 Espanya'!$E$49:$K$69,"emissions",'7.2_Resultats Espanya'!E$59:E65)/1000-SUM(O$60:O64)</f>
        <v>0</v>
      </c>
      <c r="P65" s="475">
        <f>DSUM('5.2_Abast 2 Espanya'!$E$78:$J$98,"emissions",'7.2_Resultats Espanya'!E$59:E65)/1000-SUM(P$60:P64)</f>
        <v>0</v>
      </c>
      <c r="Q65" s="636">
        <f t="shared" si="1"/>
        <v>0</v>
      </c>
      <c r="R65" s="635"/>
      <c r="S65" s="635">
        <f t="shared" si="2"/>
        <v>0</v>
      </c>
      <c r="T65" s="635"/>
      <c r="U65" s="635"/>
      <c r="V65" s="63"/>
      <c r="W65" s="63"/>
    </row>
    <row r="66" spans="1:23" ht="16.5" customHeight="1" x14ac:dyDescent="0.3">
      <c r="A66" s="169"/>
      <c r="B66" s="167"/>
      <c r="C66" s="63"/>
      <c r="D66" s="63"/>
      <c r="E66" s="168" t="str">
        <f>IF(Dades!C735="","",Dades!C735)</f>
        <v/>
      </c>
      <c r="F66" s="475">
        <f>(DSUM('1_Instal·lacions fixes'!$E$14:$R$36,"emissions",'7.2_Resultats Espanya'!E$59:E66)+DSUM('1_Instal·lacions fixes'!$E$43:$L$58,"emissions",'7.2_Resultats Espanya'!E$59:E66))/1000-SUM(F$60:F65)</f>
        <v>0</v>
      </c>
      <c r="G66" s="475">
        <f>(DSUM('2_Vehicles i maquinària'!$E$22:$S$44,"emissions",'7.2_Resultats Espanya'!E$59:E66)+DSUM('2_Vehicles i maquinària'!$E$50:$K$70,"emissions",'7.2_Resultats Espanya'!E$59:E66)+DSUM('2_Vehicles i maquinària'!$E$82:$S$92,"emissions",'7.2_Resultats Espanya'!E$59:E66)+DSUM('2_Vehicles i maquinària'!$E$99:$S$109,"emissions",'7.2_Resultats Espanya'!E$59:E66))/1000-SUM(G$60:G65)</f>
        <v>0</v>
      </c>
      <c r="H66" s="475">
        <f>(DSUM('3_Emissions fugitives'!$E$14:$O$36,"emissions",'7.2_Resultats Espanya'!E$59:E66)+DSUM('3_Emissions fugitives'!$E$48:$N$58,"emissions",'7.2_Resultats Espanya'!E$59:E66))/1000-SUM(H$60:H65)</f>
        <v>0</v>
      </c>
      <c r="I66" s="636">
        <f>DSUM('4_Emissions de procés'!$E$12:$M$27,"emissions",'7.2_Resultats Espanya'!E$59:E66)/1000-SUM(I$60:I65)</f>
        <v>0</v>
      </c>
      <c r="J66" s="636"/>
      <c r="K66" s="635">
        <f t="shared" si="0"/>
        <v>0</v>
      </c>
      <c r="L66" s="635"/>
      <c r="M66" s="635"/>
      <c r="N66" s="475">
        <f>DSUM('5.2_Abast 2 Espanya'!$E$18:$J$40,"emissions",'7.2_Resultats Espanya'!E$59:E66)/1000-SUM(N$60:N65)</f>
        <v>0</v>
      </c>
      <c r="O66" s="475">
        <f>DSUM('5.2_Abast 2 Espanya'!$E$49:$K$69,"emissions",'7.2_Resultats Espanya'!E$59:E66)/1000-SUM(O$60:O65)</f>
        <v>0</v>
      </c>
      <c r="P66" s="475">
        <f>DSUM('5.2_Abast 2 Espanya'!$E$78:$J$98,"emissions",'7.2_Resultats Espanya'!E$59:E66)/1000-SUM(P$60:P65)</f>
        <v>0</v>
      </c>
      <c r="Q66" s="636">
        <f t="shared" si="1"/>
        <v>0</v>
      </c>
      <c r="R66" s="635"/>
      <c r="S66" s="635">
        <f t="shared" si="2"/>
        <v>0</v>
      </c>
      <c r="T66" s="635"/>
      <c r="U66" s="635"/>
      <c r="V66" s="63"/>
      <c r="W66" s="63"/>
    </row>
    <row r="67" spans="1:23" x14ac:dyDescent="0.3">
      <c r="A67" s="169"/>
      <c r="B67" s="167"/>
      <c r="C67" s="63"/>
      <c r="D67" s="63"/>
      <c r="E67" s="168" t="str">
        <f>IF(Dades!C736="","",Dades!C736)</f>
        <v/>
      </c>
      <c r="F67" s="475">
        <f>(DSUM('1_Instal·lacions fixes'!$E$14:$R$36,"emissions",'7.2_Resultats Espanya'!E$59:E67)+DSUM('1_Instal·lacions fixes'!$E$43:$L$58,"emissions",'7.2_Resultats Espanya'!E$59:E67))/1000-SUM(F$60:F66)</f>
        <v>0</v>
      </c>
      <c r="G67" s="475">
        <f>(DSUM('2_Vehicles i maquinària'!$E$22:$S$44,"emissions",'7.2_Resultats Espanya'!E$59:E67)+DSUM('2_Vehicles i maquinària'!$E$50:$K$70,"emissions",'7.2_Resultats Espanya'!E$59:E67)+DSUM('2_Vehicles i maquinària'!$E$82:$S$92,"emissions",'7.2_Resultats Espanya'!E$59:E67)+DSUM('2_Vehicles i maquinària'!$E$99:$S$109,"emissions",'7.2_Resultats Espanya'!E$59:E67))/1000-SUM(G$60:G66)</f>
        <v>0</v>
      </c>
      <c r="H67" s="475">
        <f>(DSUM('3_Emissions fugitives'!$E$14:$O$36,"emissions",'7.2_Resultats Espanya'!E$59:E67)+DSUM('3_Emissions fugitives'!$E$48:$N$58,"emissions",'7.2_Resultats Espanya'!E$59:E67))/1000-SUM(H$60:H66)</f>
        <v>0</v>
      </c>
      <c r="I67" s="636">
        <f>DSUM('4_Emissions de procés'!$E$12:$M$27,"emissions",'7.2_Resultats Espanya'!E$59:E67)/1000-SUM(I$60:I66)</f>
        <v>0</v>
      </c>
      <c r="J67" s="636"/>
      <c r="K67" s="635">
        <f t="shared" si="0"/>
        <v>0</v>
      </c>
      <c r="L67" s="635"/>
      <c r="M67" s="635"/>
      <c r="N67" s="475">
        <f>DSUM('5.2_Abast 2 Espanya'!$E$18:$J$40,"emissions",'7.2_Resultats Espanya'!E$59:E67)/1000-SUM(N$60:N66)</f>
        <v>0</v>
      </c>
      <c r="O67" s="475">
        <f>DSUM('5.2_Abast 2 Espanya'!$E$49:$K$69,"emissions",'7.2_Resultats Espanya'!E$59:E67)/1000-SUM(O$60:O66)</f>
        <v>0</v>
      </c>
      <c r="P67" s="475">
        <f>DSUM('5.2_Abast 2 Espanya'!$E$78:$J$98,"emissions",'7.2_Resultats Espanya'!E$59:E67)/1000-SUM(P$60:P66)</f>
        <v>0</v>
      </c>
      <c r="Q67" s="636">
        <f t="shared" si="1"/>
        <v>0</v>
      </c>
      <c r="R67" s="635"/>
      <c r="S67" s="635">
        <f t="shared" si="2"/>
        <v>0</v>
      </c>
      <c r="T67" s="635"/>
      <c r="U67" s="635"/>
      <c r="V67" s="63"/>
      <c r="W67" s="63"/>
    </row>
    <row r="68" spans="1:23" x14ac:dyDescent="0.3">
      <c r="A68" s="169"/>
      <c r="B68" s="167"/>
      <c r="C68" s="63"/>
      <c r="D68" s="63"/>
      <c r="E68" s="168" t="str">
        <f>IF(Dades!C737="","",Dades!C737)</f>
        <v/>
      </c>
      <c r="F68" s="475">
        <f>(DSUM('1_Instal·lacions fixes'!$E$14:$R$36,"emissions",'7.2_Resultats Espanya'!E$59:E68)+DSUM('1_Instal·lacions fixes'!$E$43:$L$58,"emissions",'7.2_Resultats Espanya'!E$59:E68))/1000-SUM(F$60:F67)</f>
        <v>0</v>
      </c>
      <c r="G68" s="475">
        <f>(DSUM('2_Vehicles i maquinària'!$E$22:$S$44,"emissions",'7.2_Resultats Espanya'!E$59:E68)+DSUM('2_Vehicles i maquinària'!$E$50:$K$70,"emissions",'7.2_Resultats Espanya'!E$59:E68)+DSUM('2_Vehicles i maquinària'!$E$82:$S$92,"emissions",'7.2_Resultats Espanya'!E$59:E68)+DSUM('2_Vehicles i maquinària'!$E$99:$S$109,"emissions",'7.2_Resultats Espanya'!E$59:E68))/1000-SUM(G$60:G67)</f>
        <v>0</v>
      </c>
      <c r="H68" s="475">
        <f>(DSUM('3_Emissions fugitives'!$E$14:$O$36,"emissions",'7.2_Resultats Espanya'!E$59:E68)+DSUM('3_Emissions fugitives'!$E$48:$N$58,"emissions",'7.2_Resultats Espanya'!E$59:E68))/1000-SUM(H$60:H67)</f>
        <v>0</v>
      </c>
      <c r="I68" s="636">
        <f>DSUM('4_Emissions de procés'!$E$12:$M$27,"emissions",'7.2_Resultats Espanya'!E$59:E68)/1000-SUM(I$60:I67)</f>
        <v>0</v>
      </c>
      <c r="J68" s="636"/>
      <c r="K68" s="635">
        <f t="shared" si="0"/>
        <v>0</v>
      </c>
      <c r="L68" s="635"/>
      <c r="M68" s="635"/>
      <c r="N68" s="475">
        <f>DSUM('5.2_Abast 2 Espanya'!$E$18:$J$40,"emissions",'7.2_Resultats Espanya'!E$59:E68)/1000-SUM(N$60:N67)</f>
        <v>0</v>
      </c>
      <c r="O68" s="475">
        <f>DSUM('5.2_Abast 2 Espanya'!$E$49:$K$69,"emissions",'7.2_Resultats Espanya'!E$59:E68)/1000-SUM(O$60:O67)</f>
        <v>0</v>
      </c>
      <c r="P68" s="475">
        <f>DSUM('5.2_Abast 2 Espanya'!$E$78:$J$98,"emissions",'7.2_Resultats Espanya'!E$59:E68)/1000-SUM(P$60:P67)</f>
        <v>0</v>
      </c>
      <c r="Q68" s="636">
        <f t="shared" si="1"/>
        <v>0</v>
      </c>
      <c r="R68" s="635"/>
      <c r="S68" s="635">
        <f t="shared" si="2"/>
        <v>0</v>
      </c>
      <c r="T68" s="635"/>
      <c r="U68" s="635"/>
      <c r="V68" s="63"/>
      <c r="W68" s="63"/>
    </row>
    <row r="69" spans="1:23" x14ac:dyDescent="0.3">
      <c r="A69" s="169"/>
      <c r="B69" s="167"/>
      <c r="C69" s="63"/>
      <c r="D69" s="63"/>
      <c r="E69" s="168" t="str">
        <f>IF(Dades!C738="","",Dades!C738)</f>
        <v/>
      </c>
      <c r="F69" s="475">
        <f>(DSUM('1_Instal·lacions fixes'!$E$14:$R$36,"emissions",'7.2_Resultats Espanya'!E$59:E69)+DSUM('1_Instal·lacions fixes'!$E$43:$L$58,"emissions",'7.2_Resultats Espanya'!E$59:E69))/1000-SUM(F$60:F68)</f>
        <v>0</v>
      </c>
      <c r="G69" s="475">
        <f>(DSUM('2_Vehicles i maquinària'!$E$22:$S$44,"emissions",'7.2_Resultats Espanya'!E$59:E69)+DSUM('2_Vehicles i maquinària'!$E$50:$K$70,"emissions",'7.2_Resultats Espanya'!E$59:E69)+DSUM('2_Vehicles i maquinària'!$E$82:$S$92,"emissions",'7.2_Resultats Espanya'!E$59:E69)+DSUM('2_Vehicles i maquinària'!$E$99:$S$109,"emissions",'7.2_Resultats Espanya'!E$59:E69))/1000-SUM(G$60:G68)</f>
        <v>0</v>
      </c>
      <c r="H69" s="475">
        <f>(DSUM('3_Emissions fugitives'!$E$14:$O$36,"emissions",'7.2_Resultats Espanya'!E$59:E69)+DSUM('3_Emissions fugitives'!$E$48:$N$58,"emissions",'7.2_Resultats Espanya'!E$59:E69))/1000-SUM(H$60:H68)</f>
        <v>0</v>
      </c>
      <c r="I69" s="636">
        <f>DSUM('4_Emissions de procés'!$E$12:$M$27,"emissions",'7.2_Resultats Espanya'!E$59:E69)/1000-SUM(I$60:I68)</f>
        <v>0</v>
      </c>
      <c r="J69" s="636"/>
      <c r="K69" s="635">
        <f t="shared" si="0"/>
        <v>0</v>
      </c>
      <c r="L69" s="635"/>
      <c r="M69" s="635"/>
      <c r="N69" s="475">
        <f>DSUM('5.2_Abast 2 Espanya'!$E$18:$J$40,"emissions",'7.2_Resultats Espanya'!E$59:E69)/1000-SUM(N$60:N68)</f>
        <v>0</v>
      </c>
      <c r="O69" s="475">
        <f>DSUM('5.2_Abast 2 Espanya'!$E$49:$K$69,"emissions",'7.2_Resultats Espanya'!E$59:E69)/1000-SUM(O$60:O68)</f>
        <v>0</v>
      </c>
      <c r="P69" s="475">
        <f>DSUM('5.2_Abast 2 Espanya'!$E$78:$J$98,"emissions",'7.2_Resultats Espanya'!E$59:E69)/1000-SUM(P$60:P68)</f>
        <v>0</v>
      </c>
      <c r="Q69" s="636">
        <f t="shared" si="1"/>
        <v>0</v>
      </c>
      <c r="R69" s="635"/>
      <c r="S69" s="635">
        <f t="shared" si="2"/>
        <v>0</v>
      </c>
      <c r="T69" s="635"/>
      <c r="U69" s="635"/>
      <c r="V69" s="63"/>
      <c r="W69" s="63"/>
    </row>
    <row r="70" spans="1:23" x14ac:dyDescent="0.3">
      <c r="A70" s="169"/>
      <c r="B70" s="167"/>
      <c r="C70" s="63"/>
      <c r="D70" s="63"/>
      <c r="E70" s="168" t="str">
        <f>IF(Dades!C739="","",Dades!C739)</f>
        <v/>
      </c>
      <c r="F70" s="475">
        <f>(DSUM('1_Instal·lacions fixes'!$E$14:$R$36,"emissions",'7.2_Resultats Espanya'!E$59:E70)+DSUM('1_Instal·lacions fixes'!$E$43:$L$58,"emissions",'7.2_Resultats Espanya'!E$59:E70))/1000-SUM(F$60:F69)</f>
        <v>0</v>
      </c>
      <c r="G70" s="475">
        <f>(DSUM('2_Vehicles i maquinària'!$E$22:$S$44,"emissions",'7.2_Resultats Espanya'!E$59:E70)+DSUM('2_Vehicles i maquinària'!$E$50:$K$70,"emissions",'7.2_Resultats Espanya'!E$59:E70)+DSUM('2_Vehicles i maquinària'!$E$82:$S$92,"emissions",'7.2_Resultats Espanya'!E$59:E70)+DSUM('2_Vehicles i maquinària'!$E$99:$S$109,"emissions",'7.2_Resultats Espanya'!E$59:E70))/1000-SUM(G$60:G69)</f>
        <v>0</v>
      </c>
      <c r="H70" s="475">
        <f>(DSUM('3_Emissions fugitives'!$E$14:$O$36,"emissions",'7.2_Resultats Espanya'!E$59:E70)+DSUM('3_Emissions fugitives'!$E$48:$N$58,"emissions",'7.2_Resultats Espanya'!E$59:E70))/1000-SUM(H$60:H69)</f>
        <v>0</v>
      </c>
      <c r="I70" s="636">
        <f>DSUM('4_Emissions de procés'!$E$12:$M$27,"emissions",'7.2_Resultats Espanya'!E$59:E70)/1000-SUM(I$60:I69)</f>
        <v>0</v>
      </c>
      <c r="J70" s="636"/>
      <c r="K70" s="635">
        <f t="shared" si="0"/>
        <v>0</v>
      </c>
      <c r="L70" s="635"/>
      <c r="M70" s="635"/>
      <c r="N70" s="475">
        <f>DSUM('5.2_Abast 2 Espanya'!$E$18:$J$40,"emissions",'7.2_Resultats Espanya'!E$59:E70)/1000-SUM(N$60:N69)</f>
        <v>0</v>
      </c>
      <c r="O70" s="475">
        <f>DSUM('5.2_Abast 2 Espanya'!$E$49:$K$69,"emissions",'7.2_Resultats Espanya'!E$59:E70)/1000-SUM(O$60:O69)</f>
        <v>0</v>
      </c>
      <c r="P70" s="475">
        <f>DSUM('5.2_Abast 2 Espanya'!$E$78:$J$98,"emissions",'7.2_Resultats Espanya'!E$59:E70)/1000-SUM(P$60:P69)</f>
        <v>0</v>
      </c>
      <c r="Q70" s="636">
        <f t="shared" si="1"/>
        <v>0</v>
      </c>
      <c r="R70" s="635"/>
      <c r="S70" s="635">
        <f t="shared" si="2"/>
        <v>0</v>
      </c>
      <c r="T70" s="635"/>
      <c r="U70" s="635"/>
      <c r="V70" s="63"/>
      <c r="W70" s="63"/>
    </row>
    <row r="71" spans="1:23" x14ac:dyDescent="0.3">
      <c r="A71" s="169"/>
      <c r="B71" s="167"/>
      <c r="C71" s="63"/>
      <c r="D71" s="63"/>
      <c r="E71" s="168" t="str">
        <f>IF(Dades!C740="","",Dades!C740)</f>
        <v/>
      </c>
      <c r="F71" s="475">
        <f>(DSUM('1_Instal·lacions fixes'!$E$14:$R$36,"emissions",'7.2_Resultats Espanya'!E$59:E71)+DSUM('1_Instal·lacions fixes'!$E$43:$L$58,"emissions",'7.2_Resultats Espanya'!E$59:E71))/1000-SUM(F$60:F70)</f>
        <v>0</v>
      </c>
      <c r="G71" s="475">
        <f>(DSUM('2_Vehicles i maquinària'!$E$22:$S$44,"emissions",'7.2_Resultats Espanya'!E$59:E71)+DSUM('2_Vehicles i maquinària'!$E$50:$K$70,"emissions",'7.2_Resultats Espanya'!E$59:E71)+DSUM('2_Vehicles i maquinària'!$E$82:$S$92,"emissions",'7.2_Resultats Espanya'!E$59:E71)+DSUM('2_Vehicles i maquinària'!$E$99:$S$109,"emissions",'7.2_Resultats Espanya'!E$59:E71))/1000-SUM(G$60:G70)</f>
        <v>0</v>
      </c>
      <c r="H71" s="475">
        <f>(DSUM('3_Emissions fugitives'!$E$14:$O$36,"emissions",'7.2_Resultats Espanya'!E$59:E71)+DSUM('3_Emissions fugitives'!$E$48:$N$58,"emissions",'7.2_Resultats Espanya'!E$59:E71))/1000-SUM(H$60:H70)</f>
        <v>0</v>
      </c>
      <c r="I71" s="636">
        <f>DSUM('4_Emissions de procés'!$E$12:$M$27,"emissions",'7.2_Resultats Espanya'!E$59:E71)/1000-SUM(I$60:I70)</f>
        <v>0</v>
      </c>
      <c r="J71" s="636"/>
      <c r="K71" s="635">
        <f t="shared" si="0"/>
        <v>0</v>
      </c>
      <c r="L71" s="635"/>
      <c r="M71" s="635"/>
      <c r="N71" s="475">
        <f>DSUM('5.2_Abast 2 Espanya'!$E$18:$J$40,"emissions",'7.2_Resultats Espanya'!E$59:E71)/1000-SUM(N$60:N70)</f>
        <v>0</v>
      </c>
      <c r="O71" s="475">
        <f>DSUM('5.2_Abast 2 Espanya'!$E$49:$K$69,"emissions",'7.2_Resultats Espanya'!E$59:E71)/1000-SUM(O$60:O70)</f>
        <v>0</v>
      </c>
      <c r="P71" s="475">
        <f>DSUM('5.2_Abast 2 Espanya'!$E$78:$J$98,"emissions",'7.2_Resultats Espanya'!E$59:E71)/1000-SUM(P$60:P70)</f>
        <v>0</v>
      </c>
      <c r="Q71" s="636">
        <f t="shared" si="1"/>
        <v>0</v>
      </c>
      <c r="R71" s="635"/>
      <c r="S71" s="635">
        <f t="shared" si="2"/>
        <v>0</v>
      </c>
      <c r="T71" s="635"/>
      <c r="U71" s="635"/>
      <c r="V71" s="63"/>
      <c r="W71" s="63"/>
    </row>
    <row r="72" spans="1:23" ht="16.5" customHeight="1" x14ac:dyDescent="0.3">
      <c r="A72" s="169"/>
      <c r="B72" s="167"/>
      <c r="C72" s="63"/>
      <c r="D72" s="63"/>
      <c r="E72" s="168" t="str">
        <f>IF(Dades!C741="","",Dades!C741)</f>
        <v/>
      </c>
      <c r="F72" s="475">
        <f>(DSUM('1_Instal·lacions fixes'!$E$14:$R$36,"emissions",'7.2_Resultats Espanya'!E$59:E72)+DSUM('1_Instal·lacions fixes'!$E$43:$L$58,"emissions",'7.2_Resultats Espanya'!E$59:E72))/1000-SUM(F$60:F71)</f>
        <v>0</v>
      </c>
      <c r="G72" s="475">
        <f>(DSUM('2_Vehicles i maquinària'!$E$22:$S$44,"emissions",'7.2_Resultats Espanya'!E$59:E72)+DSUM('2_Vehicles i maquinària'!$E$50:$K$70,"emissions",'7.2_Resultats Espanya'!E$59:E72)+DSUM('2_Vehicles i maquinària'!$E$82:$S$92,"emissions",'7.2_Resultats Espanya'!E$59:E72)+DSUM('2_Vehicles i maquinària'!$E$99:$S$109,"emissions",'7.2_Resultats Espanya'!E$59:E72))/1000-SUM(G$60:G71)</f>
        <v>0</v>
      </c>
      <c r="H72" s="475">
        <f>(DSUM('3_Emissions fugitives'!$E$14:$O$36,"emissions",'7.2_Resultats Espanya'!E$59:E72)+DSUM('3_Emissions fugitives'!$E$48:$N$58,"emissions",'7.2_Resultats Espanya'!E$59:E72))/1000-SUM(H$60:H71)</f>
        <v>0</v>
      </c>
      <c r="I72" s="636">
        <f>DSUM('4_Emissions de procés'!$E$12:$M$27,"emissions",'7.2_Resultats Espanya'!E$59:E72)/1000-SUM(I$60:I71)</f>
        <v>0</v>
      </c>
      <c r="J72" s="636"/>
      <c r="K72" s="635">
        <f t="shared" si="0"/>
        <v>0</v>
      </c>
      <c r="L72" s="635"/>
      <c r="M72" s="635"/>
      <c r="N72" s="475">
        <f>DSUM('5.2_Abast 2 Espanya'!$E$18:$J$40,"emissions",'7.2_Resultats Espanya'!E$59:E72)/1000-SUM(N$60:N71)</f>
        <v>0</v>
      </c>
      <c r="O72" s="475">
        <f>DSUM('5.2_Abast 2 Espanya'!$E$49:$K$69,"emissions",'7.2_Resultats Espanya'!E$59:E72)/1000-SUM(O$60:O71)</f>
        <v>0</v>
      </c>
      <c r="P72" s="475">
        <f>DSUM('5.2_Abast 2 Espanya'!$E$78:$J$98,"emissions",'7.2_Resultats Espanya'!E$59:E72)/1000-SUM(P$60:P71)</f>
        <v>0</v>
      </c>
      <c r="Q72" s="636">
        <f t="shared" si="1"/>
        <v>0</v>
      </c>
      <c r="R72" s="635"/>
      <c r="S72" s="635">
        <f t="shared" si="2"/>
        <v>0</v>
      </c>
      <c r="T72" s="635"/>
      <c r="U72" s="635"/>
      <c r="V72" s="63"/>
      <c r="W72" s="63"/>
    </row>
    <row r="73" spans="1:23" ht="16.5" customHeight="1" x14ac:dyDescent="0.3">
      <c r="A73" s="169"/>
      <c r="B73" s="167"/>
      <c r="C73" s="63"/>
      <c r="D73" s="63"/>
      <c r="E73" s="168" t="str">
        <f>IF(Dades!C742="","",Dades!C742)</f>
        <v/>
      </c>
      <c r="F73" s="475">
        <f>(DSUM('1_Instal·lacions fixes'!$E$14:$R$36,"emissions",'7.2_Resultats Espanya'!E$59:E73)+DSUM('1_Instal·lacions fixes'!$E$43:$L$58,"emissions",'7.2_Resultats Espanya'!E$59:E73))/1000-SUM(F$60:F72)</f>
        <v>0</v>
      </c>
      <c r="G73" s="475">
        <f>(DSUM('2_Vehicles i maquinària'!$E$22:$S$44,"emissions",'7.2_Resultats Espanya'!E$59:E73)+DSUM('2_Vehicles i maquinària'!$E$50:$K$70,"emissions",'7.2_Resultats Espanya'!E$59:E73)+DSUM('2_Vehicles i maquinària'!$E$82:$S$92,"emissions",'7.2_Resultats Espanya'!E$59:E73)+DSUM('2_Vehicles i maquinària'!$E$99:$S$109,"emissions",'7.2_Resultats Espanya'!E$59:E73))/1000-SUM(G$60:G72)</f>
        <v>0</v>
      </c>
      <c r="H73" s="475">
        <f>(DSUM('3_Emissions fugitives'!$E$14:$O$36,"emissions",'7.2_Resultats Espanya'!E$59:E73)+DSUM('3_Emissions fugitives'!$E$48:$N$58,"emissions",'7.2_Resultats Espanya'!E$59:E73))/1000-SUM(H$60:H72)</f>
        <v>0</v>
      </c>
      <c r="I73" s="636">
        <f>DSUM('4_Emissions de procés'!$E$12:$M$27,"emissions",'7.2_Resultats Espanya'!E$59:E73)/1000-SUM(I$60:I72)</f>
        <v>0</v>
      </c>
      <c r="J73" s="636"/>
      <c r="K73" s="635">
        <f t="shared" si="0"/>
        <v>0</v>
      </c>
      <c r="L73" s="635"/>
      <c r="M73" s="635"/>
      <c r="N73" s="475">
        <f>DSUM('5.2_Abast 2 Espanya'!$E$18:$J$40,"emissions",'7.2_Resultats Espanya'!E$59:E73)/1000-SUM(N$60:N72)</f>
        <v>0</v>
      </c>
      <c r="O73" s="475">
        <f>DSUM('5.2_Abast 2 Espanya'!$E$49:$K$69,"emissions",'7.2_Resultats Espanya'!E$59:E73)/1000-SUM(O$60:O72)</f>
        <v>0</v>
      </c>
      <c r="P73" s="475">
        <f>DSUM('5.2_Abast 2 Espanya'!$E$78:$J$98,"emissions",'7.2_Resultats Espanya'!E$59:E73)/1000-SUM(P$60:P72)</f>
        <v>0</v>
      </c>
      <c r="Q73" s="636">
        <f t="shared" si="1"/>
        <v>0</v>
      </c>
      <c r="R73" s="635"/>
      <c r="S73" s="635">
        <f t="shared" si="2"/>
        <v>0</v>
      </c>
      <c r="T73" s="635"/>
      <c r="U73" s="635"/>
      <c r="V73" s="63"/>
      <c r="W73" s="63"/>
    </row>
    <row r="74" spans="1:23" ht="16.5" customHeight="1" x14ac:dyDescent="0.3">
      <c r="A74" s="169"/>
      <c r="B74" s="167"/>
      <c r="C74" s="63"/>
      <c r="D74" s="63"/>
      <c r="E74" s="168" t="str">
        <f>IF(Dades!C743="","",Dades!C743)</f>
        <v/>
      </c>
      <c r="F74" s="475">
        <f>(DSUM('1_Instal·lacions fixes'!$E$14:$R$36,"emissions",'7.2_Resultats Espanya'!E$59:E74)+DSUM('1_Instal·lacions fixes'!$E$43:$L$58,"emissions",'7.2_Resultats Espanya'!E$59:E74))/1000-SUM(F$60:F73)</f>
        <v>0</v>
      </c>
      <c r="G74" s="475">
        <f>(DSUM('2_Vehicles i maquinària'!$E$22:$S$44,"emissions",'7.2_Resultats Espanya'!E$59:E74)+DSUM('2_Vehicles i maquinària'!$E$50:$K$70,"emissions",'7.2_Resultats Espanya'!E$59:E74)+DSUM('2_Vehicles i maquinària'!$E$82:$S$92,"emissions",'7.2_Resultats Espanya'!E$59:E74)+DSUM('2_Vehicles i maquinària'!$E$99:$S$109,"emissions",'7.2_Resultats Espanya'!E$59:E74))/1000-SUM(G$60:G73)</f>
        <v>0</v>
      </c>
      <c r="H74" s="475">
        <f>(DSUM('3_Emissions fugitives'!$E$14:$O$36,"emissions",'7.2_Resultats Espanya'!E$59:E74)+DSUM('3_Emissions fugitives'!$E$48:$N$58,"emissions",'7.2_Resultats Espanya'!E$59:E74))/1000-SUM(H$60:H73)</f>
        <v>0</v>
      </c>
      <c r="I74" s="636">
        <f>DSUM('4_Emissions de procés'!$E$12:$M$27,"emissions",'7.2_Resultats Espanya'!E$59:E74)/1000-SUM(I$60:I73)</f>
        <v>0</v>
      </c>
      <c r="J74" s="636"/>
      <c r="K74" s="635">
        <f t="shared" si="0"/>
        <v>0</v>
      </c>
      <c r="L74" s="635"/>
      <c r="M74" s="635"/>
      <c r="N74" s="475">
        <f>DSUM('5.2_Abast 2 Espanya'!$E$18:$J$40,"emissions",'7.2_Resultats Espanya'!E$59:E74)/1000-SUM(N$60:N73)</f>
        <v>0</v>
      </c>
      <c r="O74" s="475">
        <f>DSUM('5.2_Abast 2 Espanya'!$E$49:$K$69,"emissions",'7.2_Resultats Espanya'!E$59:E74)/1000-SUM(O$60:O73)</f>
        <v>0</v>
      </c>
      <c r="P74" s="475">
        <f>DSUM('5.2_Abast 2 Espanya'!$E$78:$J$98,"emissions",'7.2_Resultats Espanya'!E$59:E74)/1000-SUM(P$60:P73)</f>
        <v>0</v>
      </c>
      <c r="Q74" s="636">
        <f t="shared" si="1"/>
        <v>0</v>
      </c>
      <c r="R74" s="635"/>
      <c r="S74" s="635">
        <f t="shared" si="2"/>
        <v>0</v>
      </c>
      <c r="T74" s="635"/>
      <c r="U74" s="635"/>
      <c r="V74" s="63"/>
      <c r="W74" s="63"/>
    </row>
    <row r="75" spans="1:23" ht="16.5" customHeight="1" x14ac:dyDescent="0.3">
      <c r="A75" s="169"/>
      <c r="B75" s="167"/>
      <c r="C75" s="63"/>
      <c r="D75" s="63"/>
      <c r="E75" s="168" t="str">
        <f>IF(Dades!C744="","",Dades!C744)</f>
        <v/>
      </c>
      <c r="F75" s="475">
        <f>(DSUM('1_Instal·lacions fixes'!$E$14:$R$36,"emissions",'7.2_Resultats Espanya'!E$59:E75)+DSUM('1_Instal·lacions fixes'!$E$43:$L$58,"emissions",'7.2_Resultats Espanya'!E$59:E75))/1000-SUM(F$60:F74)</f>
        <v>0</v>
      </c>
      <c r="G75" s="475">
        <f>(DSUM('2_Vehicles i maquinària'!$E$22:$S$44,"emissions",'7.2_Resultats Espanya'!E$59:E75)+DSUM('2_Vehicles i maquinària'!$E$50:$K$70,"emissions",'7.2_Resultats Espanya'!E$59:E75)+DSUM('2_Vehicles i maquinària'!$E$82:$S$92,"emissions",'7.2_Resultats Espanya'!E$59:E75)+DSUM('2_Vehicles i maquinària'!$E$99:$S$109,"emissions",'7.2_Resultats Espanya'!E$59:E75))/1000-SUM(G$60:G74)</f>
        <v>0</v>
      </c>
      <c r="H75" s="475">
        <f>(DSUM('3_Emissions fugitives'!$E$14:$O$36,"emissions",'7.2_Resultats Espanya'!E$59:E75)+DSUM('3_Emissions fugitives'!$E$48:$N$58,"emissions",'7.2_Resultats Espanya'!E$59:E75))/1000-SUM(H$60:H74)</f>
        <v>0</v>
      </c>
      <c r="I75" s="636">
        <f>DSUM('4_Emissions de procés'!$E$12:$M$27,"emissions",'7.2_Resultats Espanya'!E$59:E75)/1000-SUM(I$60:I74)</f>
        <v>0</v>
      </c>
      <c r="J75" s="636"/>
      <c r="K75" s="635">
        <f t="shared" si="0"/>
        <v>0</v>
      </c>
      <c r="L75" s="635"/>
      <c r="M75" s="635"/>
      <c r="N75" s="475">
        <f>DSUM('5.2_Abast 2 Espanya'!$E$18:$J$40,"emissions",'7.2_Resultats Espanya'!E$59:E75)/1000-SUM(N$60:N74)</f>
        <v>0</v>
      </c>
      <c r="O75" s="475">
        <f>DSUM('5.2_Abast 2 Espanya'!$E$49:$K$69,"emissions",'7.2_Resultats Espanya'!E$59:E75)/1000-SUM(O$60:O74)</f>
        <v>0</v>
      </c>
      <c r="P75" s="475">
        <f>DSUM('5.2_Abast 2 Espanya'!$E$78:$J$98,"emissions",'7.2_Resultats Espanya'!E$59:E75)/1000-SUM(P$60:P74)</f>
        <v>0</v>
      </c>
      <c r="Q75" s="636">
        <f t="shared" si="1"/>
        <v>0</v>
      </c>
      <c r="R75" s="635"/>
      <c r="S75" s="635">
        <f t="shared" si="2"/>
        <v>0</v>
      </c>
      <c r="T75" s="635"/>
      <c r="U75" s="635"/>
      <c r="V75" s="63"/>
      <c r="W75" s="63"/>
    </row>
    <row r="76" spans="1:23" ht="16.5" customHeight="1" x14ac:dyDescent="0.3">
      <c r="A76" s="169"/>
      <c r="B76" s="167"/>
      <c r="C76" s="63"/>
      <c r="D76" s="63"/>
      <c r="E76" s="168" t="str">
        <f>IF(Dades!C745="","",Dades!C745)</f>
        <v/>
      </c>
      <c r="F76" s="475">
        <f>(DSUM('1_Instal·lacions fixes'!$E$14:$R$36,"emissions",'7.2_Resultats Espanya'!E$59:E76)+DSUM('1_Instal·lacions fixes'!$E$43:$L$58,"emissions",'7.2_Resultats Espanya'!E$59:E76))/1000-SUM(F$60:F75)</f>
        <v>0</v>
      </c>
      <c r="G76" s="475">
        <f>(DSUM('2_Vehicles i maquinària'!$E$22:$S$44,"emissions",'7.2_Resultats Espanya'!E$59:E76)+DSUM('2_Vehicles i maquinària'!$E$50:$K$70,"emissions",'7.2_Resultats Espanya'!E$59:E76)+DSUM('2_Vehicles i maquinària'!$E$82:$S$92,"emissions",'7.2_Resultats Espanya'!E$59:E76)+DSUM('2_Vehicles i maquinària'!$E$99:$S$109,"emissions",'7.2_Resultats Espanya'!E$59:E76))/1000-SUM(G$60:G75)</f>
        <v>0</v>
      </c>
      <c r="H76" s="475">
        <f>(DSUM('3_Emissions fugitives'!$E$14:$O$36,"emissions",'7.2_Resultats Espanya'!E$59:E76)+DSUM('3_Emissions fugitives'!$E$48:$N$58,"emissions",'7.2_Resultats Espanya'!E$59:E76))/1000-SUM(H$60:H75)</f>
        <v>0</v>
      </c>
      <c r="I76" s="636">
        <f>DSUM('4_Emissions de procés'!$E$12:$M$27,"emissions",'7.2_Resultats Espanya'!E$59:E76)/1000-SUM(I$60:I75)</f>
        <v>0</v>
      </c>
      <c r="J76" s="636"/>
      <c r="K76" s="635">
        <f t="shared" si="0"/>
        <v>0</v>
      </c>
      <c r="L76" s="635"/>
      <c r="M76" s="635"/>
      <c r="N76" s="475">
        <f>DSUM('5.2_Abast 2 Espanya'!$E$18:$J$40,"emissions",'7.2_Resultats Espanya'!E$59:E76)/1000-SUM(N$60:N75)</f>
        <v>0</v>
      </c>
      <c r="O76" s="475">
        <f>DSUM('5.2_Abast 2 Espanya'!$E$49:$K$69,"emissions",'7.2_Resultats Espanya'!E$59:E76)/1000-SUM(O$60:O75)</f>
        <v>0</v>
      </c>
      <c r="P76" s="475">
        <f>DSUM('5.2_Abast 2 Espanya'!$E$78:$J$98,"emissions",'7.2_Resultats Espanya'!E$59:E76)/1000-SUM(P$60:P75)</f>
        <v>0</v>
      </c>
      <c r="Q76" s="636">
        <f t="shared" si="1"/>
        <v>0</v>
      </c>
      <c r="R76" s="635"/>
      <c r="S76" s="635">
        <f t="shared" si="2"/>
        <v>0</v>
      </c>
      <c r="T76" s="635"/>
      <c r="U76" s="635"/>
      <c r="V76" s="63"/>
      <c r="W76" s="63"/>
    </row>
    <row r="77" spans="1:23" x14ac:dyDescent="0.3">
      <c r="A77" s="169"/>
      <c r="B77" s="167"/>
      <c r="C77" s="63"/>
      <c r="D77" s="63"/>
      <c r="E77" s="168" t="str">
        <f>IF(Dades!C746="","",Dades!C746)</f>
        <v/>
      </c>
      <c r="F77" s="475">
        <f>(DSUM('1_Instal·lacions fixes'!$E$14:$R$36,"emissions",'7.2_Resultats Espanya'!E$59:E77)+DSUM('1_Instal·lacions fixes'!$E$43:$L$58,"emissions",'7.2_Resultats Espanya'!E$59:E77))/1000-SUM(F$60:F76)</f>
        <v>0</v>
      </c>
      <c r="G77" s="475">
        <f>(DSUM('2_Vehicles i maquinària'!$E$22:$S$44,"emissions",'7.2_Resultats Espanya'!E$59:E77)+DSUM('2_Vehicles i maquinària'!$E$50:$K$70,"emissions",'7.2_Resultats Espanya'!E$59:E77)+DSUM('2_Vehicles i maquinària'!$E$82:$S$92,"emissions",'7.2_Resultats Espanya'!E$59:E77)+DSUM('2_Vehicles i maquinària'!$E$99:$S$109,"emissions",'7.2_Resultats Espanya'!E$59:E77))/1000-SUM(G$60:G76)</f>
        <v>0</v>
      </c>
      <c r="H77" s="475">
        <f>(DSUM('3_Emissions fugitives'!$E$14:$O$36,"emissions",'7.2_Resultats Espanya'!E$59:E77)+DSUM('3_Emissions fugitives'!$E$48:$N$58,"emissions",'7.2_Resultats Espanya'!E$59:E77))/1000-SUM(H$60:H76)</f>
        <v>0</v>
      </c>
      <c r="I77" s="636">
        <f>DSUM('4_Emissions de procés'!$E$12:$M$27,"emissions",'7.2_Resultats Espanya'!E$59:E77)/1000-SUM(I$60:I76)</f>
        <v>0</v>
      </c>
      <c r="J77" s="636"/>
      <c r="K77" s="635">
        <f t="shared" si="0"/>
        <v>0</v>
      </c>
      <c r="L77" s="635"/>
      <c r="M77" s="635"/>
      <c r="N77" s="475">
        <f>DSUM('5.2_Abast 2 Espanya'!$E$18:$J$40,"emissions",'7.2_Resultats Espanya'!E$59:E77)/1000-SUM(N$60:N76)</f>
        <v>0</v>
      </c>
      <c r="O77" s="475">
        <f>DSUM('5.2_Abast 2 Espanya'!$E$49:$K$69,"emissions",'7.2_Resultats Espanya'!E$59:E77)/1000-SUM(O$60:O76)</f>
        <v>0</v>
      </c>
      <c r="P77" s="475">
        <f>DSUM('5.2_Abast 2 Espanya'!$E$78:$J$98,"emissions",'7.2_Resultats Espanya'!E$59:E77)/1000-SUM(P$60:P76)</f>
        <v>0</v>
      </c>
      <c r="Q77" s="636">
        <f t="shared" si="1"/>
        <v>0</v>
      </c>
      <c r="R77" s="635"/>
      <c r="S77" s="635">
        <f t="shared" si="2"/>
        <v>0</v>
      </c>
      <c r="T77" s="635"/>
      <c r="U77" s="635"/>
      <c r="V77" s="63"/>
      <c r="W77" s="63"/>
    </row>
    <row r="78" spans="1:23" ht="16.5" customHeight="1" x14ac:dyDescent="0.3">
      <c r="A78" s="169"/>
      <c r="B78" s="167"/>
      <c r="C78" s="63"/>
      <c r="D78" s="63"/>
      <c r="E78" s="168" t="str">
        <f>IF(Dades!C747="","",Dades!C747)</f>
        <v/>
      </c>
      <c r="F78" s="475">
        <f>(DSUM('1_Instal·lacions fixes'!$E$14:$R$36,"emissions",'7.2_Resultats Espanya'!E$59:E78)+DSUM('1_Instal·lacions fixes'!$E$43:$L$58,"emissions",'7.2_Resultats Espanya'!E$59:E78))/1000-SUM(F$60:F77)</f>
        <v>0</v>
      </c>
      <c r="G78" s="475">
        <f>(DSUM('2_Vehicles i maquinària'!$E$22:$S$44,"emissions",'7.2_Resultats Espanya'!E$59:E78)+DSUM('2_Vehicles i maquinària'!$E$50:$K$70,"emissions",'7.2_Resultats Espanya'!E$59:E78)+DSUM('2_Vehicles i maquinària'!$E$82:$S$92,"emissions",'7.2_Resultats Espanya'!E$59:E78)+DSUM('2_Vehicles i maquinària'!$E$99:$S$109,"emissions",'7.2_Resultats Espanya'!E$59:E78))/1000-SUM(G$60:G77)</f>
        <v>0</v>
      </c>
      <c r="H78" s="475">
        <f>(DSUM('3_Emissions fugitives'!$E$14:$O$36,"emissions",'7.2_Resultats Espanya'!E$59:E78)+DSUM('3_Emissions fugitives'!$E$48:$N$58,"emissions",'7.2_Resultats Espanya'!E$59:E78))/1000-SUM(H$60:H77)</f>
        <v>0</v>
      </c>
      <c r="I78" s="636">
        <f>DSUM('4_Emissions de procés'!$E$12:$M$27,"emissions",'7.2_Resultats Espanya'!E$59:E78)/1000-SUM(I$60:I77)</f>
        <v>0</v>
      </c>
      <c r="J78" s="636"/>
      <c r="K78" s="635">
        <f t="shared" si="0"/>
        <v>0</v>
      </c>
      <c r="L78" s="635"/>
      <c r="M78" s="635"/>
      <c r="N78" s="475">
        <f>DSUM('5.2_Abast 2 Espanya'!$E$18:$J$40,"emissions",'7.2_Resultats Espanya'!E$59:E78)/1000-SUM(N$60:N77)</f>
        <v>0</v>
      </c>
      <c r="O78" s="475">
        <f>DSUM('5.2_Abast 2 Espanya'!$E$49:$K$69,"emissions",'7.2_Resultats Espanya'!E$59:E78)/1000-SUM(O$60:O77)</f>
        <v>0</v>
      </c>
      <c r="P78" s="475">
        <f>DSUM('5.2_Abast 2 Espanya'!$E$78:$J$98,"emissions",'7.2_Resultats Espanya'!E$59:E78)/1000-SUM(P$60:P77)</f>
        <v>0</v>
      </c>
      <c r="Q78" s="636">
        <f t="shared" si="1"/>
        <v>0</v>
      </c>
      <c r="R78" s="635"/>
      <c r="S78" s="635">
        <f t="shared" si="2"/>
        <v>0</v>
      </c>
      <c r="T78" s="635"/>
      <c r="U78" s="635"/>
      <c r="V78" s="63"/>
      <c r="W78" s="63"/>
    </row>
    <row r="79" spans="1:23" x14ac:dyDescent="0.3">
      <c r="A79" s="169"/>
      <c r="B79" s="167"/>
      <c r="C79" s="63"/>
      <c r="D79" s="63"/>
      <c r="E79" s="168" t="str">
        <f>IF(Dades!C748="","",Dades!C748)</f>
        <v/>
      </c>
      <c r="F79" s="475">
        <f>(DSUM('1_Instal·lacions fixes'!$E$14:$R$36,"emissions",'7.2_Resultats Espanya'!E$59:E79)+DSUM('1_Instal·lacions fixes'!$E$43:$L$58,"emissions",'7.2_Resultats Espanya'!E$59:E79))/1000-SUM(F$60:F78)</f>
        <v>0</v>
      </c>
      <c r="G79" s="475">
        <f>(DSUM('2_Vehicles i maquinària'!$E$22:$S$44,"emissions",'7.2_Resultats Espanya'!E$59:E79)+DSUM('2_Vehicles i maquinària'!$E$50:$K$70,"emissions",'7.2_Resultats Espanya'!E$59:E79)+DSUM('2_Vehicles i maquinària'!$E$82:$S$92,"emissions",'7.2_Resultats Espanya'!E$59:E79)+DSUM('2_Vehicles i maquinària'!$E$99:$S$109,"emissions",'7.2_Resultats Espanya'!E$59:E79))/1000-SUM(G$60:G78)</f>
        <v>0</v>
      </c>
      <c r="H79" s="475">
        <f>(DSUM('3_Emissions fugitives'!$E$14:$O$36,"emissions",'7.2_Resultats Espanya'!E$59:E79)+DSUM('3_Emissions fugitives'!$E$48:$N$58,"emissions",'7.2_Resultats Espanya'!E$59:E79))/1000-SUM(H$60:H78)</f>
        <v>0</v>
      </c>
      <c r="I79" s="636">
        <f>DSUM('4_Emissions de procés'!$E$12:$M$27,"emissions",'7.2_Resultats Espanya'!E$59:E79)/1000-SUM(I$60:I78)</f>
        <v>0</v>
      </c>
      <c r="J79" s="636"/>
      <c r="K79" s="635">
        <f t="shared" si="0"/>
        <v>0</v>
      </c>
      <c r="L79" s="635"/>
      <c r="M79" s="635"/>
      <c r="N79" s="475">
        <f>DSUM('5.2_Abast 2 Espanya'!$E$18:$J$40,"emissions",'7.2_Resultats Espanya'!E$59:E79)/1000-SUM(N$60:N78)</f>
        <v>0</v>
      </c>
      <c r="O79" s="475">
        <f>DSUM('5.2_Abast 2 Espanya'!$E$49:$K$69,"emissions",'7.2_Resultats Espanya'!E$59:E79)/1000-SUM(O$60:O78)</f>
        <v>0</v>
      </c>
      <c r="P79" s="475">
        <f>DSUM('5.2_Abast 2 Espanya'!$E$78:$J$98,"emissions",'7.2_Resultats Espanya'!E$59:E79)/1000-SUM(P$60:P78)</f>
        <v>0</v>
      </c>
      <c r="Q79" s="636">
        <f t="shared" si="1"/>
        <v>0</v>
      </c>
      <c r="R79" s="635"/>
      <c r="S79" s="635">
        <f t="shared" si="2"/>
        <v>0</v>
      </c>
      <c r="T79" s="635"/>
      <c r="U79" s="635"/>
      <c r="V79" s="63"/>
      <c r="W79" s="63"/>
    </row>
    <row r="80" spans="1:23" x14ac:dyDescent="0.3">
      <c r="A80" s="169"/>
      <c r="B80" s="167"/>
      <c r="C80" s="63"/>
      <c r="D80" s="63"/>
      <c r="E80" s="168" t="str">
        <f>IF(Dades!C749="","",Dades!C749)</f>
        <v/>
      </c>
      <c r="F80" s="475">
        <f>(DSUM('1_Instal·lacions fixes'!$E$14:$R$36,"emissions",'7.2_Resultats Espanya'!E$59:E80)+DSUM('1_Instal·lacions fixes'!$E$43:$L$58,"emissions",'7.2_Resultats Espanya'!E$59:E80))/1000-SUM(F$60:F79)</f>
        <v>0</v>
      </c>
      <c r="G80" s="475">
        <f>(DSUM('2_Vehicles i maquinària'!$E$22:$S$44,"emissions",'7.2_Resultats Espanya'!E$59:E80)+DSUM('2_Vehicles i maquinària'!$E$50:$K$70,"emissions",'7.2_Resultats Espanya'!E$59:E80)+DSUM('2_Vehicles i maquinària'!$E$82:$S$92,"emissions",'7.2_Resultats Espanya'!E$59:E80)+DSUM('2_Vehicles i maquinària'!$E$99:$S$109,"emissions",'7.2_Resultats Espanya'!E$59:E80))/1000-SUM(G$60:G79)</f>
        <v>0</v>
      </c>
      <c r="H80" s="475">
        <f>(DSUM('3_Emissions fugitives'!$E$14:$O$36,"emissions",'7.2_Resultats Espanya'!E$59:E80)+DSUM('3_Emissions fugitives'!$E$48:$N$58,"emissions",'7.2_Resultats Espanya'!E$59:E80))/1000-SUM(H$60:H79)</f>
        <v>0</v>
      </c>
      <c r="I80" s="636">
        <f>DSUM('4_Emissions de procés'!$E$12:$M$27,"emissions",'7.2_Resultats Espanya'!E$59:E80)/1000-SUM(I$60:I79)</f>
        <v>0</v>
      </c>
      <c r="J80" s="636"/>
      <c r="K80" s="635">
        <f t="shared" si="0"/>
        <v>0</v>
      </c>
      <c r="L80" s="635"/>
      <c r="M80" s="635"/>
      <c r="N80" s="475">
        <f>DSUM('5.2_Abast 2 Espanya'!$E$18:$J$40,"emissions",'7.2_Resultats Espanya'!E$59:E80)/1000-SUM(N$60:N79)</f>
        <v>0</v>
      </c>
      <c r="O80" s="475">
        <f>DSUM('5.2_Abast 2 Espanya'!$E$49:$K$69,"emissions",'7.2_Resultats Espanya'!E$59:E80)/1000-SUM(O$60:O79)</f>
        <v>0</v>
      </c>
      <c r="P80" s="475">
        <f>DSUM('5.2_Abast 2 Espanya'!$E$78:$J$98,"emissions",'7.2_Resultats Espanya'!E$59:E80)/1000-SUM(P$60:P79)</f>
        <v>0</v>
      </c>
      <c r="Q80" s="636">
        <f t="shared" si="1"/>
        <v>0</v>
      </c>
      <c r="R80" s="635"/>
      <c r="S80" s="635">
        <f t="shared" si="2"/>
        <v>0</v>
      </c>
      <c r="T80" s="635"/>
      <c r="U80" s="635"/>
      <c r="V80" s="63"/>
      <c r="W80" s="63"/>
    </row>
    <row r="81" spans="1:23" x14ac:dyDescent="0.3">
      <c r="A81" s="169"/>
      <c r="B81" s="167"/>
      <c r="C81" s="63"/>
      <c r="D81" s="63"/>
      <c r="E81" s="168" t="str">
        <f>IF(Dades!C750="","",Dades!C750)</f>
        <v/>
      </c>
      <c r="F81" s="475">
        <f>(DSUM('1_Instal·lacions fixes'!$E$14:$R$36,"emissions",'7.2_Resultats Espanya'!E$59:E81)+DSUM('1_Instal·lacions fixes'!$E$43:$L$58,"emissions",'7.2_Resultats Espanya'!E$59:E81))/1000-SUM(F$60:F80)</f>
        <v>0</v>
      </c>
      <c r="G81" s="475">
        <f>(DSUM('2_Vehicles i maquinària'!$E$22:$S$44,"emissions",'7.2_Resultats Espanya'!E$59:E81)+DSUM('2_Vehicles i maquinària'!$E$50:$K$70,"emissions",'7.2_Resultats Espanya'!E$59:E81)+DSUM('2_Vehicles i maquinària'!$E$82:$S$92,"emissions",'7.2_Resultats Espanya'!E$59:E81)+DSUM('2_Vehicles i maquinària'!$E$99:$S$109,"emissions",'7.2_Resultats Espanya'!E$59:E81))/1000-SUM(G$60:G80)</f>
        <v>0</v>
      </c>
      <c r="H81" s="475">
        <f>(DSUM('3_Emissions fugitives'!$E$14:$O$36,"emissions",'7.2_Resultats Espanya'!E$59:E81)+DSUM('3_Emissions fugitives'!$E$48:$N$58,"emissions",'7.2_Resultats Espanya'!E$59:E81))/1000-SUM(H$60:H80)</f>
        <v>0</v>
      </c>
      <c r="I81" s="636">
        <f>DSUM('4_Emissions de procés'!$E$12:$M$27,"emissions",'7.2_Resultats Espanya'!E$59:E81)/1000-SUM(I$60:I80)</f>
        <v>0</v>
      </c>
      <c r="J81" s="636"/>
      <c r="K81" s="635">
        <f t="shared" si="0"/>
        <v>0</v>
      </c>
      <c r="L81" s="635"/>
      <c r="M81" s="635"/>
      <c r="N81" s="475">
        <f>DSUM('5.2_Abast 2 Espanya'!$E$18:$J$40,"emissions",'7.2_Resultats Espanya'!E$59:E81)/1000-SUM(N$60:N80)</f>
        <v>0</v>
      </c>
      <c r="O81" s="475">
        <f>DSUM('5.2_Abast 2 Espanya'!$E$49:$K$69,"emissions",'7.2_Resultats Espanya'!E$59:E81)/1000-SUM(O$60:O80)</f>
        <v>0</v>
      </c>
      <c r="P81" s="475">
        <f>DSUM('5.2_Abast 2 Espanya'!$E$78:$J$98,"emissions",'7.2_Resultats Espanya'!E$59:E81)/1000-SUM(P$60:P80)</f>
        <v>0</v>
      </c>
      <c r="Q81" s="636">
        <f t="shared" si="1"/>
        <v>0</v>
      </c>
      <c r="R81" s="635"/>
      <c r="S81" s="635">
        <f t="shared" si="2"/>
        <v>0</v>
      </c>
      <c r="T81" s="635"/>
      <c r="U81" s="635"/>
      <c r="V81" s="63"/>
      <c r="W81" s="63"/>
    </row>
    <row r="82" spans="1:23" x14ac:dyDescent="0.3">
      <c r="A82" s="169"/>
      <c r="B82" s="167"/>
      <c r="C82" s="63"/>
      <c r="D82" s="63"/>
      <c r="E82" s="168" t="str">
        <f>IF(Dades!C751="","",Dades!C751)</f>
        <v/>
      </c>
      <c r="F82" s="475">
        <f>(DSUM('1_Instal·lacions fixes'!$E$14:$R$36,"emissions",'7.2_Resultats Espanya'!E$59:E82)+DSUM('1_Instal·lacions fixes'!$E$43:$L$58,"emissions",'7.2_Resultats Espanya'!E$59:E82))/1000-SUM(F$60:F81)</f>
        <v>0</v>
      </c>
      <c r="G82" s="475">
        <f>(DSUM('2_Vehicles i maquinària'!$E$22:$S$44,"emissions",'7.2_Resultats Espanya'!E$59:E82)+DSUM('2_Vehicles i maquinària'!$E$50:$K$70,"emissions",'7.2_Resultats Espanya'!E$59:E82)+DSUM('2_Vehicles i maquinària'!$E$82:$S$92,"emissions",'7.2_Resultats Espanya'!E$59:E82)+DSUM('2_Vehicles i maquinària'!$E$99:$S$109,"emissions",'7.2_Resultats Espanya'!E$59:E82))/1000-SUM(G$60:G81)</f>
        <v>0</v>
      </c>
      <c r="H82" s="475">
        <f>(DSUM('3_Emissions fugitives'!$E$14:$O$36,"emissions",'7.2_Resultats Espanya'!E$59:E82)+DSUM('3_Emissions fugitives'!$E$48:$N$58,"emissions",'7.2_Resultats Espanya'!E$59:E82))/1000-SUM(H$60:H81)</f>
        <v>0</v>
      </c>
      <c r="I82" s="636">
        <f>DSUM('4_Emissions de procés'!$E$12:$M$27,"emissions",'7.2_Resultats Espanya'!E$59:E82)/1000-SUM(I$60:I81)</f>
        <v>0</v>
      </c>
      <c r="J82" s="636"/>
      <c r="K82" s="635">
        <f t="shared" si="0"/>
        <v>0</v>
      </c>
      <c r="L82" s="635"/>
      <c r="M82" s="635"/>
      <c r="N82" s="475">
        <f>DSUM('5.2_Abast 2 Espanya'!$E$18:$J$40,"emissions",'7.2_Resultats Espanya'!E$59:E82)/1000-SUM(N$60:N81)</f>
        <v>0</v>
      </c>
      <c r="O82" s="475">
        <f>DSUM('5.2_Abast 2 Espanya'!$E$49:$K$69,"emissions",'7.2_Resultats Espanya'!E$59:E82)/1000-SUM(O$60:O81)</f>
        <v>0</v>
      </c>
      <c r="P82" s="475">
        <f>DSUM('5.2_Abast 2 Espanya'!$E$78:$J$98,"emissions",'7.2_Resultats Espanya'!E$59:E82)/1000-SUM(P$60:P81)</f>
        <v>0</v>
      </c>
      <c r="Q82" s="636">
        <f t="shared" si="1"/>
        <v>0</v>
      </c>
      <c r="R82" s="635"/>
      <c r="S82" s="635">
        <f t="shared" si="2"/>
        <v>0</v>
      </c>
      <c r="T82" s="635"/>
      <c r="U82" s="635"/>
      <c r="V82" s="63"/>
      <c r="W82" s="63"/>
    </row>
    <row r="83" spans="1:23" x14ac:dyDescent="0.3">
      <c r="A83" s="169"/>
      <c r="B83" s="167"/>
      <c r="C83" s="63"/>
      <c r="D83" s="63"/>
      <c r="E83" s="168" t="str">
        <f>IF(Dades!C752="","",Dades!C752)</f>
        <v/>
      </c>
      <c r="F83" s="475">
        <f>(DSUM('1_Instal·lacions fixes'!$E$14:$R$36,"emissions",'7.2_Resultats Espanya'!E$59:E83)+DSUM('1_Instal·lacions fixes'!$E$43:$L$58,"emissions",'7.2_Resultats Espanya'!E$59:E83))/1000-SUM(F$60:F82)</f>
        <v>0</v>
      </c>
      <c r="G83" s="475">
        <f>(DSUM('2_Vehicles i maquinària'!$E$22:$S$44,"emissions",'7.2_Resultats Espanya'!E$59:E83)+DSUM('2_Vehicles i maquinària'!$E$50:$K$70,"emissions",'7.2_Resultats Espanya'!E$59:E83)+DSUM('2_Vehicles i maquinària'!$E$82:$S$92,"emissions",'7.2_Resultats Espanya'!E$59:E83)+DSUM('2_Vehicles i maquinària'!$E$99:$S$109,"emissions",'7.2_Resultats Espanya'!E$59:E83))/1000-SUM(G$60:G82)</f>
        <v>0</v>
      </c>
      <c r="H83" s="475">
        <f>(DSUM('3_Emissions fugitives'!$E$14:$O$36,"emissions",'7.2_Resultats Espanya'!E$59:E83)+DSUM('3_Emissions fugitives'!$E$48:$N$58,"emissions",'7.2_Resultats Espanya'!E$59:E83))/1000-SUM(H$60:H82)</f>
        <v>0</v>
      </c>
      <c r="I83" s="636">
        <f>DSUM('4_Emissions de procés'!$E$12:$M$27,"emissions",'7.2_Resultats Espanya'!E$59:E83)/1000-SUM(I$60:I82)</f>
        <v>0</v>
      </c>
      <c r="J83" s="636"/>
      <c r="K83" s="635">
        <f t="shared" si="0"/>
        <v>0</v>
      </c>
      <c r="L83" s="635"/>
      <c r="M83" s="635"/>
      <c r="N83" s="475">
        <f>DSUM('5.2_Abast 2 Espanya'!$E$18:$J$40,"emissions",'7.2_Resultats Espanya'!E$59:E83)/1000-SUM(N$60:N82)</f>
        <v>0</v>
      </c>
      <c r="O83" s="475">
        <f>DSUM('5.2_Abast 2 Espanya'!$E$49:$K$69,"emissions",'7.2_Resultats Espanya'!E$59:E83)/1000-SUM(O$60:O82)</f>
        <v>0</v>
      </c>
      <c r="P83" s="475">
        <f>DSUM('5.2_Abast 2 Espanya'!$E$78:$J$98,"emissions",'7.2_Resultats Espanya'!E$59:E83)/1000-SUM(P$60:P82)</f>
        <v>0</v>
      </c>
      <c r="Q83" s="636">
        <f t="shared" si="1"/>
        <v>0</v>
      </c>
      <c r="R83" s="635"/>
      <c r="S83" s="635">
        <f t="shared" si="2"/>
        <v>0</v>
      </c>
      <c r="T83" s="635"/>
      <c r="U83" s="635"/>
      <c r="V83" s="63"/>
      <c r="W83" s="63"/>
    </row>
    <row r="84" spans="1:23" ht="16.5" customHeight="1" x14ac:dyDescent="0.3">
      <c r="A84" s="169"/>
      <c r="B84" s="167"/>
      <c r="C84" s="63"/>
      <c r="D84" s="63"/>
      <c r="E84" s="168" t="str">
        <f>IF(Dades!C753="","",Dades!C753)</f>
        <v/>
      </c>
      <c r="F84" s="475">
        <f>(DSUM('1_Instal·lacions fixes'!$E$14:$R$36,"emissions",'7.2_Resultats Espanya'!E$59:E84)+DSUM('1_Instal·lacions fixes'!$E$43:$L$58,"emissions",'7.2_Resultats Espanya'!E$59:E84))/1000-SUM(F$60:F83)</f>
        <v>0</v>
      </c>
      <c r="G84" s="475">
        <f>(DSUM('2_Vehicles i maquinària'!$E$22:$S$44,"emissions",'7.2_Resultats Espanya'!E$59:E84)+DSUM('2_Vehicles i maquinària'!$E$50:$K$70,"emissions",'7.2_Resultats Espanya'!E$59:E84)+DSUM('2_Vehicles i maquinària'!$E$82:$S$92,"emissions",'7.2_Resultats Espanya'!E$59:E84)+DSUM('2_Vehicles i maquinària'!$E$99:$S$109,"emissions",'7.2_Resultats Espanya'!E$59:E84))/1000-SUM(G$60:G83)</f>
        <v>0</v>
      </c>
      <c r="H84" s="475">
        <f>(DSUM('3_Emissions fugitives'!$E$14:$O$36,"emissions",'7.2_Resultats Espanya'!E$59:E84)+DSUM('3_Emissions fugitives'!$E$48:$N$58,"emissions",'7.2_Resultats Espanya'!E$59:E84))/1000-SUM(H$60:H83)</f>
        <v>0</v>
      </c>
      <c r="I84" s="636">
        <f>DSUM('4_Emissions de procés'!$E$12:$M$27,"emissions",'7.2_Resultats Espanya'!E$59:E84)/1000-SUM(I$60:I83)</f>
        <v>0</v>
      </c>
      <c r="J84" s="636"/>
      <c r="K84" s="635">
        <f t="shared" si="0"/>
        <v>0</v>
      </c>
      <c r="L84" s="635"/>
      <c r="M84" s="635"/>
      <c r="N84" s="475">
        <f>DSUM('5.2_Abast 2 Espanya'!$E$18:$J$40,"emissions",'7.2_Resultats Espanya'!E$59:E84)/1000-SUM(N$60:N83)</f>
        <v>0</v>
      </c>
      <c r="O84" s="475">
        <f>DSUM('5.2_Abast 2 Espanya'!$E$49:$K$69,"emissions",'7.2_Resultats Espanya'!E$59:E84)/1000-SUM(O$60:O83)</f>
        <v>0</v>
      </c>
      <c r="P84" s="475">
        <f>DSUM('5.2_Abast 2 Espanya'!$E$78:$J$98,"emissions",'7.2_Resultats Espanya'!E$59:E84)/1000-SUM(P$60:P83)</f>
        <v>0</v>
      </c>
      <c r="Q84" s="636">
        <f t="shared" si="1"/>
        <v>0</v>
      </c>
      <c r="R84" s="635"/>
      <c r="S84" s="635">
        <f t="shared" si="2"/>
        <v>0</v>
      </c>
      <c r="T84" s="635"/>
      <c r="U84" s="635"/>
      <c r="V84" s="63"/>
      <c r="W84" s="63"/>
    </row>
    <row r="85" spans="1:23" ht="16.5" customHeight="1" x14ac:dyDescent="0.3">
      <c r="A85" s="169"/>
      <c r="B85" s="167"/>
      <c r="C85" s="63"/>
      <c r="D85" s="63"/>
      <c r="E85" s="168" t="str">
        <f>IF(Dades!C754="","",Dades!C754)</f>
        <v/>
      </c>
      <c r="F85" s="475">
        <f>(DSUM('1_Instal·lacions fixes'!$E$14:$R$36,"emissions",'7.2_Resultats Espanya'!E$59:E85)+DSUM('1_Instal·lacions fixes'!$E$43:$L$58,"emissions",'7.2_Resultats Espanya'!E$59:E85))/1000-SUM(F$60:F84)</f>
        <v>0</v>
      </c>
      <c r="G85" s="475">
        <f>(DSUM('2_Vehicles i maquinària'!$E$22:$S$44,"emissions",'7.2_Resultats Espanya'!E$59:E85)+DSUM('2_Vehicles i maquinària'!$E$50:$K$70,"emissions",'7.2_Resultats Espanya'!E$59:E85)+DSUM('2_Vehicles i maquinària'!$E$82:$S$92,"emissions",'7.2_Resultats Espanya'!E$59:E85)+DSUM('2_Vehicles i maquinària'!$E$99:$S$109,"emissions",'7.2_Resultats Espanya'!E$59:E85))/1000-SUM(G$60:G84)</f>
        <v>0</v>
      </c>
      <c r="H85" s="475">
        <f>(DSUM('3_Emissions fugitives'!$E$14:$O$36,"emissions",'7.2_Resultats Espanya'!E$59:E85)+DSUM('3_Emissions fugitives'!$E$48:$N$58,"emissions",'7.2_Resultats Espanya'!E$59:E85))/1000-SUM(H$60:H84)</f>
        <v>0</v>
      </c>
      <c r="I85" s="636">
        <f>DSUM('4_Emissions de procés'!$E$12:$M$27,"emissions",'7.2_Resultats Espanya'!E$59:E85)/1000-SUM(I$60:I84)</f>
        <v>0</v>
      </c>
      <c r="J85" s="636"/>
      <c r="K85" s="635">
        <f t="shared" si="0"/>
        <v>0</v>
      </c>
      <c r="L85" s="635"/>
      <c r="M85" s="635"/>
      <c r="N85" s="475">
        <f>DSUM('5.2_Abast 2 Espanya'!$E$18:$J$40,"emissions",'7.2_Resultats Espanya'!E$59:E85)/1000-SUM(N$60:N84)</f>
        <v>0</v>
      </c>
      <c r="O85" s="475">
        <f>DSUM('5.2_Abast 2 Espanya'!$E$49:$K$69,"emissions",'7.2_Resultats Espanya'!E$59:E85)/1000-SUM(O$60:O84)</f>
        <v>0</v>
      </c>
      <c r="P85" s="475">
        <f>DSUM('5.2_Abast 2 Espanya'!$E$78:$J$98,"emissions",'7.2_Resultats Espanya'!E$59:E85)/1000-SUM(P$60:P84)</f>
        <v>0</v>
      </c>
      <c r="Q85" s="636">
        <f t="shared" si="1"/>
        <v>0</v>
      </c>
      <c r="R85" s="635"/>
      <c r="S85" s="635">
        <f t="shared" si="2"/>
        <v>0</v>
      </c>
      <c r="T85" s="635"/>
      <c r="U85" s="635"/>
      <c r="V85" s="63"/>
      <c r="W85" s="63"/>
    </row>
    <row r="86" spans="1:23" ht="16.5" customHeight="1" x14ac:dyDescent="0.3">
      <c r="A86" s="169"/>
      <c r="B86" s="167"/>
      <c r="C86" s="63"/>
      <c r="D86" s="63"/>
      <c r="E86" s="168" t="str">
        <f>IF(Dades!C755="","",Dades!C755)</f>
        <v/>
      </c>
      <c r="F86" s="475">
        <f>(DSUM('1_Instal·lacions fixes'!$E$14:$R$36,"emissions",'7.2_Resultats Espanya'!E$59:E86)+DSUM('1_Instal·lacions fixes'!$E$43:$L$58,"emissions",'7.2_Resultats Espanya'!E$59:E86))/1000-SUM(F$60:F85)</f>
        <v>0</v>
      </c>
      <c r="G86" s="475">
        <f>(DSUM('2_Vehicles i maquinària'!$E$22:$S$44,"emissions",'7.2_Resultats Espanya'!E$59:E86)+DSUM('2_Vehicles i maquinària'!$E$50:$K$70,"emissions",'7.2_Resultats Espanya'!E$59:E86)+DSUM('2_Vehicles i maquinària'!$E$82:$S$92,"emissions",'7.2_Resultats Espanya'!E$59:E86)+DSUM('2_Vehicles i maquinària'!$E$99:$S$109,"emissions",'7.2_Resultats Espanya'!E$59:E86))/1000-SUM(G$60:G85)</f>
        <v>0</v>
      </c>
      <c r="H86" s="475">
        <f>(DSUM('3_Emissions fugitives'!$E$14:$O$36,"emissions",'7.2_Resultats Espanya'!E$59:E86)+DSUM('3_Emissions fugitives'!$E$48:$N$58,"emissions",'7.2_Resultats Espanya'!E$59:E86))/1000-SUM(H$60:H85)</f>
        <v>0</v>
      </c>
      <c r="I86" s="636">
        <f>DSUM('4_Emissions de procés'!$E$12:$M$27,"emissions",'7.2_Resultats Espanya'!E$59:E86)/1000-SUM(I$60:I85)</f>
        <v>0</v>
      </c>
      <c r="J86" s="636"/>
      <c r="K86" s="635">
        <f t="shared" si="0"/>
        <v>0</v>
      </c>
      <c r="L86" s="635"/>
      <c r="M86" s="635"/>
      <c r="N86" s="475">
        <f>DSUM('5.2_Abast 2 Espanya'!$E$18:$J$40,"emissions",'7.2_Resultats Espanya'!E$59:E86)/1000-SUM(N$60:N85)</f>
        <v>0</v>
      </c>
      <c r="O86" s="475">
        <f>DSUM('5.2_Abast 2 Espanya'!$E$49:$K$69,"emissions",'7.2_Resultats Espanya'!E$59:E86)/1000-SUM(O$60:O85)</f>
        <v>0</v>
      </c>
      <c r="P86" s="475">
        <f>DSUM('5.2_Abast 2 Espanya'!$E$78:$J$98,"emissions",'7.2_Resultats Espanya'!E$59:E86)/1000-SUM(P$60:P85)</f>
        <v>0</v>
      </c>
      <c r="Q86" s="636">
        <f t="shared" si="1"/>
        <v>0</v>
      </c>
      <c r="R86" s="635"/>
      <c r="S86" s="635">
        <f t="shared" si="2"/>
        <v>0</v>
      </c>
      <c r="T86" s="635"/>
      <c r="U86" s="635"/>
      <c r="V86" s="63"/>
      <c r="W86" s="63"/>
    </row>
    <row r="87" spans="1:23" ht="16.5" customHeight="1" x14ac:dyDescent="0.3">
      <c r="A87" s="169"/>
      <c r="B87" s="167"/>
      <c r="C87" s="63"/>
      <c r="D87" s="63"/>
      <c r="E87" s="168" t="str">
        <f>IF(Dades!C756="","",Dades!C756)</f>
        <v/>
      </c>
      <c r="F87" s="475">
        <f>(DSUM('1_Instal·lacions fixes'!$E$14:$R$36,"emissions",'7.2_Resultats Espanya'!E$59:E87)+DSUM('1_Instal·lacions fixes'!$E$43:$L$58,"emissions",'7.2_Resultats Espanya'!E$59:E87))/1000-SUM(F$60:F86)</f>
        <v>0</v>
      </c>
      <c r="G87" s="475">
        <f>(DSUM('2_Vehicles i maquinària'!$E$22:$S$44,"emissions",'7.2_Resultats Espanya'!E$59:E87)+DSUM('2_Vehicles i maquinària'!$E$50:$K$70,"emissions",'7.2_Resultats Espanya'!E$59:E87)+DSUM('2_Vehicles i maquinària'!$E$82:$S$92,"emissions",'7.2_Resultats Espanya'!E$59:E87)+DSUM('2_Vehicles i maquinària'!$E$99:$S$109,"emissions",'7.2_Resultats Espanya'!E$59:E87))/1000-SUM(G$60:G86)</f>
        <v>0</v>
      </c>
      <c r="H87" s="475">
        <f>(DSUM('3_Emissions fugitives'!$E$14:$O$36,"emissions",'7.2_Resultats Espanya'!E$59:E87)+DSUM('3_Emissions fugitives'!$E$48:$N$58,"emissions",'7.2_Resultats Espanya'!E$59:E87))/1000-SUM(H$60:H86)</f>
        <v>0</v>
      </c>
      <c r="I87" s="636">
        <f>DSUM('4_Emissions de procés'!$E$12:$M$27,"emissions",'7.2_Resultats Espanya'!E$59:E87)/1000-SUM(I$60:I86)</f>
        <v>0</v>
      </c>
      <c r="J87" s="636"/>
      <c r="K87" s="635">
        <f t="shared" si="0"/>
        <v>0</v>
      </c>
      <c r="L87" s="635"/>
      <c r="M87" s="635"/>
      <c r="N87" s="475">
        <f>DSUM('5.2_Abast 2 Espanya'!$E$18:$J$40,"emissions",'7.2_Resultats Espanya'!E$59:E87)/1000-SUM(N$60:N86)</f>
        <v>0</v>
      </c>
      <c r="O87" s="475">
        <f>DSUM('5.2_Abast 2 Espanya'!$E$49:$K$69,"emissions",'7.2_Resultats Espanya'!E$59:E87)/1000-SUM(O$60:O86)</f>
        <v>0</v>
      </c>
      <c r="P87" s="475">
        <f>DSUM('5.2_Abast 2 Espanya'!$E$78:$J$98,"emissions",'7.2_Resultats Espanya'!E$59:E87)/1000-SUM(P$60:P86)</f>
        <v>0</v>
      </c>
      <c r="Q87" s="636">
        <f t="shared" si="1"/>
        <v>0</v>
      </c>
      <c r="R87" s="635"/>
      <c r="S87" s="635">
        <f t="shared" si="2"/>
        <v>0</v>
      </c>
      <c r="T87" s="635"/>
      <c r="U87" s="635"/>
      <c r="V87" s="63"/>
      <c r="W87" s="63"/>
    </row>
    <row r="88" spans="1:23" ht="16.5" customHeight="1" x14ac:dyDescent="0.3">
      <c r="A88" s="169"/>
      <c r="B88" s="167"/>
      <c r="C88" s="63"/>
      <c r="D88" s="63"/>
      <c r="E88" s="168" t="str">
        <f>IF(Dades!C757="","",Dades!C757)</f>
        <v/>
      </c>
      <c r="F88" s="475">
        <f>(DSUM('1_Instal·lacions fixes'!$E$14:$R$36,"emissions",'7.2_Resultats Espanya'!E$59:E88)+DSUM('1_Instal·lacions fixes'!$E$43:$L$58,"emissions",'7.2_Resultats Espanya'!E$59:E88))/1000-SUM(F$60:F87)</f>
        <v>0</v>
      </c>
      <c r="G88" s="475">
        <f>(DSUM('2_Vehicles i maquinària'!$E$22:$S$44,"emissions",'7.2_Resultats Espanya'!E$59:E88)+DSUM('2_Vehicles i maquinària'!$E$50:$K$70,"emissions",'7.2_Resultats Espanya'!E$59:E88)+DSUM('2_Vehicles i maquinària'!$E$82:$S$92,"emissions",'7.2_Resultats Espanya'!E$59:E88)+DSUM('2_Vehicles i maquinària'!$E$99:$S$109,"emissions",'7.2_Resultats Espanya'!E$59:E88))/1000-SUM(G$60:G87)</f>
        <v>0</v>
      </c>
      <c r="H88" s="475">
        <f>(DSUM('3_Emissions fugitives'!$E$14:$O$36,"emissions",'7.2_Resultats Espanya'!E$59:E88)+DSUM('3_Emissions fugitives'!$E$48:$N$58,"emissions",'7.2_Resultats Espanya'!E$59:E88))/1000-SUM(H$60:H87)</f>
        <v>0</v>
      </c>
      <c r="I88" s="636">
        <f>DSUM('4_Emissions de procés'!$E$12:$M$27,"emissions",'7.2_Resultats Espanya'!E$59:E88)/1000-SUM(I$60:I87)</f>
        <v>0</v>
      </c>
      <c r="J88" s="636"/>
      <c r="K88" s="635">
        <f t="shared" si="0"/>
        <v>0</v>
      </c>
      <c r="L88" s="635"/>
      <c r="M88" s="635"/>
      <c r="N88" s="475">
        <f>DSUM('5.2_Abast 2 Espanya'!$E$18:$J$40,"emissions",'7.2_Resultats Espanya'!E$59:E88)/1000-SUM(N$60:N87)</f>
        <v>0</v>
      </c>
      <c r="O88" s="475">
        <f>DSUM('5.2_Abast 2 Espanya'!$E$49:$K$69,"emissions",'7.2_Resultats Espanya'!E$59:E88)/1000-SUM(O$60:O87)</f>
        <v>0</v>
      </c>
      <c r="P88" s="475">
        <f>DSUM('5.2_Abast 2 Espanya'!$E$78:$J$98,"emissions",'7.2_Resultats Espanya'!E$59:E88)/1000-SUM(P$60:P87)</f>
        <v>0</v>
      </c>
      <c r="Q88" s="636">
        <f t="shared" si="1"/>
        <v>0</v>
      </c>
      <c r="R88" s="635"/>
      <c r="S88" s="635">
        <f t="shared" si="2"/>
        <v>0</v>
      </c>
      <c r="T88" s="635"/>
      <c r="U88" s="635"/>
      <c r="V88" s="63"/>
      <c r="W88" s="63"/>
    </row>
    <row r="89" spans="1:23" x14ac:dyDescent="0.3">
      <c r="A89" s="169"/>
      <c r="B89" s="167"/>
      <c r="C89" s="63"/>
      <c r="D89" s="63"/>
      <c r="E89" s="168" t="str">
        <f>IF(Dades!C758="","",Dades!C758)</f>
        <v/>
      </c>
      <c r="F89" s="475">
        <f>(DSUM('1_Instal·lacions fixes'!$E$14:$R$36,"emissions",'7.2_Resultats Espanya'!E$59:E89)+DSUM('1_Instal·lacions fixes'!$E$43:$L$58,"emissions",'7.2_Resultats Espanya'!E$59:E89))/1000-SUM(F$60:F88)</f>
        <v>0</v>
      </c>
      <c r="G89" s="475">
        <f>(DSUM('2_Vehicles i maquinària'!$E$22:$S$44,"emissions",'7.2_Resultats Espanya'!E$59:E89)+DSUM('2_Vehicles i maquinària'!$E$50:$K$70,"emissions",'7.2_Resultats Espanya'!E$59:E89)+DSUM('2_Vehicles i maquinària'!$E$82:$S$92,"emissions",'7.2_Resultats Espanya'!E$59:E89)+DSUM('2_Vehicles i maquinària'!$E$99:$S$109,"emissions",'7.2_Resultats Espanya'!E$59:E89))/1000-SUM(G$60:G88)</f>
        <v>0</v>
      </c>
      <c r="H89" s="475">
        <f>(DSUM('3_Emissions fugitives'!$E$14:$O$36,"emissions",'7.2_Resultats Espanya'!E$59:E89)+DSUM('3_Emissions fugitives'!$E$48:$N$58,"emissions",'7.2_Resultats Espanya'!E$59:E89))/1000-SUM(H$60:H88)</f>
        <v>0</v>
      </c>
      <c r="I89" s="636">
        <f>DSUM('4_Emissions de procés'!$E$12:$M$27,"emissions",'7.2_Resultats Espanya'!E$59:E89)/1000-SUM(I$60:I88)</f>
        <v>0</v>
      </c>
      <c r="J89" s="636"/>
      <c r="K89" s="635">
        <f t="shared" si="0"/>
        <v>0</v>
      </c>
      <c r="L89" s="635"/>
      <c r="M89" s="635"/>
      <c r="N89" s="475">
        <f>DSUM('5.2_Abast 2 Espanya'!$E$18:$J$40,"emissions",'7.2_Resultats Espanya'!E$59:E89)/1000-SUM(N$60:N88)</f>
        <v>0</v>
      </c>
      <c r="O89" s="475">
        <f>DSUM('5.2_Abast 2 Espanya'!$E$49:$K$69,"emissions",'7.2_Resultats Espanya'!E$59:E89)/1000-SUM(O$60:O88)</f>
        <v>0</v>
      </c>
      <c r="P89" s="475">
        <f>DSUM('5.2_Abast 2 Espanya'!$E$78:$J$98,"emissions",'7.2_Resultats Espanya'!E$59:E89)/1000-SUM(P$60:P88)</f>
        <v>0</v>
      </c>
      <c r="Q89" s="636">
        <f t="shared" si="1"/>
        <v>0</v>
      </c>
      <c r="R89" s="635"/>
      <c r="S89" s="635">
        <f t="shared" si="2"/>
        <v>0</v>
      </c>
      <c r="T89" s="635"/>
      <c r="U89" s="635"/>
      <c r="V89" s="63"/>
      <c r="W89" s="63"/>
    </row>
    <row r="90" spans="1:23" ht="16.5" customHeight="1" x14ac:dyDescent="0.3">
      <c r="A90" s="169"/>
      <c r="B90" s="167"/>
      <c r="C90" s="63"/>
      <c r="D90" s="63"/>
      <c r="E90" s="168" t="str">
        <f>IF(Dades!C759="","",Dades!C759)</f>
        <v/>
      </c>
      <c r="F90" s="475">
        <f>(DSUM('1_Instal·lacions fixes'!$E$14:$R$36,"emissions",'7.2_Resultats Espanya'!E$59:E90)+DSUM('1_Instal·lacions fixes'!$E$43:$L$58,"emissions",'7.2_Resultats Espanya'!E$59:E90))/1000-SUM(F$60:F89)</f>
        <v>0</v>
      </c>
      <c r="G90" s="475">
        <f>(DSUM('2_Vehicles i maquinària'!$E$22:$S$44,"emissions",'7.2_Resultats Espanya'!E$59:E90)+DSUM('2_Vehicles i maquinària'!$E$50:$K$70,"emissions",'7.2_Resultats Espanya'!E$59:E90)+DSUM('2_Vehicles i maquinària'!$E$82:$S$92,"emissions",'7.2_Resultats Espanya'!E$59:E90)+DSUM('2_Vehicles i maquinària'!$E$99:$S$109,"emissions",'7.2_Resultats Espanya'!E$59:E90))/1000-SUM(G$60:G89)</f>
        <v>0</v>
      </c>
      <c r="H90" s="475">
        <f>(DSUM('3_Emissions fugitives'!$E$14:$O$36,"emissions",'7.2_Resultats Espanya'!E$59:E90)+DSUM('3_Emissions fugitives'!$E$48:$N$58,"emissions",'7.2_Resultats Espanya'!E$59:E90))/1000-SUM(H$60:H89)</f>
        <v>0</v>
      </c>
      <c r="I90" s="636">
        <f>DSUM('4_Emissions de procés'!$E$12:$M$27,"emissions",'7.2_Resultats Espanya'!E$59:E90)/1000-SUM(I$60:I89)</f>
        <v>0</v>
      </c>
      <c r="J90" s="636"/>
      <c r="K90" s="635">
        <f t="shared" si="0"/>
        <v>0</v>
      </c>
      <c r="L90" s="635"/>
      <c r="M90" s="635"/>
      <c r="N90" s="475">
        <f>DSUM('5.2_Abast 2 Espanya'!$E$18:$J$40,"emissions",'7.2_Resultats Espanya'!E$59:E90)/1000-SUM(N$60:N89)</f>
        <v>0</v>
      </c>
      <c r="O90" s="475">
        <f>DSUM('5.2_Abast 2 Espanya'!$E$49:$K$69,"emissions",'7.2_Resultats Espanya'!E$59:E90)/1000-SUM(O$60:O89)</f>
        <v>0</v>
      </c>
      <c r="P90" s="475">
        <f>DSUM('5.2_Abast 2 Espanya'!$E$78:$J$98,"emissions",'7.2_Resultats Espanya'!E$59:E90)/1000-SUM(P$60:P89)</f>
        <v>0</v>
      </c>
      <c r="Q90" s="636">
        <f t="shared" si="1"/>
        <v>0</v>
      </c>
      <c r="R90" s="635"/>
      <c r="S90" s="635">
        <f t="shared" si="2"/>
        <v>0</v>
      </c>
      <c r="T90" s="635"/>
      <c r="U90" s="635"/>
      <c r="V90" s="63"/>
      <c r="W90" s="63"/>
    </row>
    <row r="91" spans="1:23" x14ac:dyDescent="0.3">
      <c r="A91" s="169"/>
      <c r="B91" s="167"/>
      <c r="C91" s="63"/>
      <c r="D91" s="63"/>
      <c r="E91" s="168" t="str">
        <f>IF(Dades!C760="","",Dades!C760)</f>
        <v/>
      </c>
      <c r="F91" s="475">
        <f>(DSUM('1_Instal·lacions fixes'!$E$14:$R$36,"emissions",'7.2_Resultats Espanya'!E$59:E91)+DSUM('1_Instal·lacions fixes'!$E$43:$L$58,"emissions",'7.2_Resultats Espanya'!E$59:E91))/1000-SUM(F$60:F90)</f>
        <v>0</v>
      </c>
      <c r="G91" s="475">
        <f>(DSUM('2_Vehicles i maquinària'!$E$22:$S$44,"emissions",'7.2_Resultats Espanya'!E$59:E91)+DSUM('2_Vehicles i maquinària'!$E$50:$K$70,"emissions",'7.2_Resultats Espanya'!E$59:E91)+DSUM('2_Vehicles i maquinària'!$E$82:$S$92,"emissions",'7.2_Resultats Espanya'!E$59:E91)+DSUM('2_Vehicles i maquinària'!$E$99:$S$109,"emissions",'7.2_Resultats Espanya'!E$59:E91))/1000-SUM(G$60:G90)</f>
        <v>0</v>
      </c>
      <c r="H91" s="475">
        <f>(DSUM('3_Emissions fugitives'!$E$14:$O$36,"emissions",'7.2_Resultats Espanya'!E$59:E91)+DSUM('3_Emissions fugitives'!$E$48:$N$58,"emissions",'7.2_Resultats Espanya'!E$59:E91))/1000-SUM(H$60:H90)</f>
        <v>0</v>
      </c>
      <c r="I91" s="636">
        <f>DSUM('4_Emissions de procés'!$E$12:$M$27,"emissions",'7.2_Resultats Espanya'!E$59:E91)/1000-SUM(I$60:I90)</f>
        <v>0</v>
      </c>
      <c r="J91" s="636"/>
      <c r="K91" s="635">
        <f t="shared" si="0"/>
        <v>0</v>
      </c>
      <c r="L91" s="635"/>
      <c r="M91" s="635"/>
      <c r="N91" s="475">
        <f>DSUM('5.2_Abast 2 Espanya'!$E$18:$J$40,"emissions",'7.2_Resultats Espanya'!E$59:E91)/1000-SUM(N$60:N90)</f>
        <v>0</v>
      </c>
      <c r="O91" s="475">
        <f>DSUM('5.2_Abast 2 Espanya'!$E$49:$K$69,"emissions",'7.2_Resultats Espanya'!E$59:E91)/1000-SUM(O$60:O90)</f>
        <v>0</v>
      </c>
      <c r="P91" s="475">
        <f>DSUM('5.2_Abast 2 Espanya'!$E$78:$J$98,"emissions",'7.2_Resultats Espanya'!E$59:E91)/1000-SUM(P$60:P90)</f>
        <v>0</v>
      </c>
      <c r="Q91" s="636">
        <f t="shared" si="1"/>
        <v>0</v>
      </c>
      <c r="R91" s="635"/>
      <c r="S91" s="635">
        <f t="shared" si="2"/>
        <v>0</v>
      </c>
      <c r="T91" s="635"/>
      <c r="U91" s="635"/>
      <c r="V91" s="63"/>
      <c r="W91" s="63"/>
    </row>
    <row r="92" spans="1:23" x14ac:dyDescent="0.3">
      <c r="A92" s="169"/>
      <c r="B92" s="167"/>
      <c r="C92" s="63"/>
      <c r="D92" s="63"/>
      <c r="E92" s="168" t="str">
        <f>IF(Dades!C761="","",Dades!C761)</f>
        <v/>
      </c>
      <c r="F92" s="475">
        <f>(DSUM('1_Instal·lacions fixes'!$E$14:$R$36,"emissions",'7.2_Resultats Espanya'!E$59:E92)+DSUM('1_Instal·lacions fixes'!$E$43:$L$58,"emissions",'7.2_Resultats Espanya'!E$59:E92))/1000-SUM(F$60:F91)</f>
        <v>0</v>
      </c>
      <c r="G92" s="475">
        <f>(DSUM('2_Vehicles i maquinària'!$E$22:$S$44,"emissions",'7.2_Resultats Espanya'!E$59:E92)+DSUM('2_Vehicles i maquinària'!$E$50:$K$70,"emissions",'7.2_Resultats Espanya'!E$59:E92)+DSUM('2_Vehicles i maquinària'!$E$82:$S$92,"emissions",'7.2_Resultats Espanya'!E$59:E92)+DSUM('2_Vehicles i maquinària'!$E$99:$S$109,"emissions",'7.2_Resultats Espanya'!E$59:E92))/1000-SUM(G$60:G91)</f>
        <v>0</v>
      </c>
      <c r="H92" s="475">
        <f>(DSUM('3_Emissions fugitives'!$E$14:$O$36,"emissions",'7.2_Resultats Espanya'!E$59:E92)+DSUM('3_Emissions fugitives'!$E$48:$N$58,"emissions",'7.2_Resultats Espanya'!E$59:E92))/1000-SUM(H$60:H91)</f>
        <v>0</v>
      </c>
      <c r="I92" s="636">
        <f>DSUM('4_Emissions de procés'!$E$12:$M$27,"emissions",'7.2_Resultats Espanya'!E$59:E92)/1000-SUM(I$60:I91)</f>
        <v>0</v>
      </c>
      <c r="J92" s="636"/>
      <c r="K92" s="635">
        <f t="shared" si="0"/>
        <v>0</v>
      </c>
      <c r="L92" s="635"/>
      <c r="M92" s="635"/>
      <c r="N92" s="475">
        <f>DSUM('5.2_Abast 2 Espanya'!$E$18:$J$40,"emissions",'7.2_Resultats Espanya'!E$59:E92)/1000-SUM(N$60:N91)</f>
        <v>0</v>
      </c>
      <c r="O92" s="475">
        <f>DSUM('5.2_Abast 2 Espanya'!$E$49:$K$69,"emissions",'7.2_Resultats Espanya'!E$59:E92)/1000-SUM(O$60:O91)</f>
        <v>0</v>
      </c>
      <c r="P92" s="475">
        <f>DSUM('5.2_Abast 2 Espanya'!$E$78:$J$98,"emissions",'7.2_Resultats Espanya'!E$59:E92)/1000-SUM(P$60:P91)</f>
        <v>0</v>
      </c>
      <c r="Q92" s="636">
        <f t="shared" si="1"/>
        <v>0</v>
      </c>
      <c r="R92" s="635"/>
      <c r="S92" s="635">
        <f t="shared" si="2"/>
        <v>0</v>
      </c>
      <c r="T92" s="635"/>
      <c r="U92" s="635"/>
      <c r="V92" s="63"/>
      <c r="W92" s="63"/>
    </row>
    <row r="93" spans="1:23" x14ac:dyDescent="0.3">
      <c r="A93" s="169"/>
      <c r="B93" s="167"/>
      <c r="C93" s="63"/>
      <c r="D93" s="63"/>
      <c r="E93" s="168" t="str">
        <f>IF(Dades!C762="","",Dades!C762)</f>
        <v/>
      </c>
      <c r="F93" s="475">
        <f>(DSUM('1_Instal·lacions fixes'!$E$14:$R$36,"emissions",'7.2_Resultats Espanya'!E$59:E93)+DSUM('1_Instal·lacions fixes'!$E$43:$L$58,"emissions",'7.2_Resultats Espanya'!E$59:E93))/1000-SUM(F$60:F92)</f>
        <v>0</v>
      </c>
      <c r="G93" s="475">
        <f>(DSUM('2_Vehicles i maquinària'!$E$22:$S$44,"emissions",'7.2_Resultats Espanya'!E$59:E93)+DSUM('2_Vehicles i maquinària'!$E$50:$K$70,"emissions",'7.2_Resultats Espanya'!E$59:E93)+DSUM('2_Vehicles i maquinària'!$E$82:$S$92,"emissions",'7.2_Resultats Espanya'!E$59:E93)+DSUM('2_Vehicles i maquinària'!$E$99:$S$109,"emissions",'7.2_Resultats Espanya'!E$59:E93))/1000-SUM(G$60:G92)</f>
        <v>0</v>
      </c>
      <c r="H93" s="475">
        <f>(DSUM('3_Emissions fugitives'!$E$14:$O$36,"emissions",'7.2_Resultats Espanya'!E$59:E93)+DSUM('3_Emissions fugitives'!$E$48:$N$58,"emissions",'7.2_Resultats Espanya'!E$59:E93))/1000-SUM(H$60:H92)</f>
        <v>0</v>
      </c>
      <c r="I93" s="636">
        <f>DSUM('4_Emissions de procés'!$E$12:$M$27,"emissions",'7.2_Resultats Espanya'!E$59:E93)/1000-SUM(I$60:I92)</f>
        <v>0</v>
      </c>
      <c r="J93" s="636"/>
      <c r="K93" s="635">
        <f t="shared" si="0"/>
        <v>0</v>
      </c>
      <c r="L93" s="635"/>
      <c r="M93" s="635"/>
      <c r="N93" s="475">
        <f>DSUM('5.2_Abast 2 Espanya'!$E$18:$J$40,"emissions",'7.2_Resultats Espanya'!E$59:E93)/1000-SUM(N$60:N92)</f>
        <v>0</v>
      </c>
      <c r="O93" s="475">
        <f>DSUM('5.2_Abast 2 Espanya'!$E$49:$K$69,"emissions",'7.2_Resultats Espanya'!E$59:E93)/1000-SUM(O$60:O92)</f>
        <v>0</v>
      </c>
      <c r="P93" s="475">
        <f>DSUM('5.2_Abast 2 Espanya'!$E$78:$J$98,"emissions",'7.2_Resultats Espanya'!E$59:E93)/1000-SUM(P$60:P92)</f>
        <v>0</v>
      </c>
      <c r="Q93" s="636">
        <f t="shared" si="1"/>
        <v>0</v>
      </c>
      <c r="R93" s="635"/>
      <c r="S93" s="635">
        <f t="shared" si="2"/>
        <v>0</v>
      </c>
      <c r="T93" s="635"/>
      <c r="U93" s="635"/>
      <c r="V93" s="63"/>
      <c r="W93" s="63"/>
    </row>
    <row r="94" spans="1:23" x14ac:dyDescent="0.3">
      <c r="A94" s="169"/>
      <c r="B94" s="167"/>
      <c r="C94" s="63"/>
      <c r="D94" s="63"/>
      <c r="E94" s="168" t="str">
        <f>IF(Dades!C763="","",Dades!C763)</f>
        <v/>
      </c>
      <c r="F94" s="475">
        <f>(DSUM('1_Instal·lacions fixes'!$E$14:$R$36,"emissions",'7.2_Resultats Espanya'!E$59:E94)+DSUM('1_Instal·lacions fixes'!$E$43:$L$58,"emissions",'7.2_Resultats Espanya'!E$59:E94))/1000-SUM(F$60:F93)</f>
        <v>0</v>
      </c>
      <c r="G94" s="475">
        <f>(DSUM('2_Vehicles i maquinària'!$E$22:$S$44,"emissions",'7.2_Resultats Espanya'!E$59:E94)+DSUM('2_Vehicles i maquinària'!$E$50:$K$70,"emissions",'7.2_Resultats Espanya'!E$59:E94)+DSUM('2_Vehicles i maquinària'!$E$82:$S$92,"emissions",'7.2_Resultats Espanya'!E$59:E94)+DSUM('2_Vehicles i maquinària'!$E$99:$S$109,"emissions",'7.2_Resultats Espanya'!E$59:E94))/1000-SUM(G$60:G93)</f>
        <v>0</v>
      </c>
      <c r="H94" s="475">
        <f>(DSUM('3_Emissions fugitives'!$E$14:$O$36,"emissions",'7.2_Resultats Espanya'!E$59:E94)+DSUM('3_Emissions fugitives'!$E$48:$N$58,"emissions",'7.2_Resultats Espanya'!E$59:E94))/1000-SUM(H$60:H93)</f>
        <v>0</v>
      </c>
      <c r="I94" s="636">
        <f>DSUM('4_Emissions de procés'!$E$12:$M$27,"emissions",'7.2_Resultats Espanya'!E$59:E94)/1000-SUM(I$60:I93)</f>
        <v>0</v>
      </c>
      <c r="J94" s="636"/>
      <c r="K94" s="635">
        <f t="shared" si="0"/>
        <v>0</v>
      </c>
      <c r="L94" s="635"/>
      <c r="M94" s="635"/>
      <c r="N94" s="475">
        <f>DSUM('5.2_Abast 2 Espanya'!$E$18:$J$40,"emissions",'7.2_Resultats Espanya'!E$59:E94)/1000-SUM(N$60:N93)</f>
        <v>0</v>
      </c>
      <c r="O94" s="475">
        <f>DSUM('5.2_Abast 2 Espanya'!$E$49:$K$69,"emissions",'7.2_Resultats Espanya'!E$59:E94)/1000-SUM(O$60:O93)</f>
        <v>0</v>
      </c>
      <c r="P94" s="475">
        <f>DSUM('5.2_Abast 2 Espanya'!$E$78:$J$98,"emissions",'7.2_Resultats Espanya'!E$59:E94)/1000-SUM(P$60:P93)</f>
        <v>0</v>
      </c>
      <c r="Q94" s="636">
        <f t="shared" si="1"/>
        <v>0</v>
      </c>
      <c r="R94" s="635"/>
      <c r="S94" s="635">
        <f t="shared" si="2"/>
        <v>0</v>
      </c>
      <c r="T94" s="635"/>
      <c r="U94" s="635"/>
      <c r="V94" s="63"/>
      <c r="W94" s="63"/>
    </row>
    <row r="95" spans="1:23" x14ac:dyDescent="0.3">
      <c r="A95" s="169"/>
      <c r="B95" s="167"/>
      <c r="C95" s="63"/>
      <c r="D95" s="63"/>
      <c r="E95" s="168" t="str">
        <f>IF(Dades!C764="","",Dades!C764)</f>
        <v/>
      </c>
      <c r="F95" s="475">
        <f>(DSUM('1_Instal·lacions fixes'!$E$14:$R$36,"emissions",'7.2_Resultats Espanya'!E$59:E95)+DSUM('1_Instal·lacions fixes'!$E$43:$L$58,"emissions",'7.2_Resultats Espanya'!E$59:E95))/1000-SUM(F$60:F94)</f>
        <v>0</v>
      </c>
      <c r="G95" s="475">
        <f>(DSUM('2_Vehicles i maquinària'!$E$22:$S$44,"emissions",'7.2_Resultats Espanya'!E$59:E95)+DSUM('2_Vehicles i maquinària'!$E$50:$K$70,"emissions",'7.2_Resultats Espanya'!E$59:E95)+DSUM('2_Vehicles i maquinària'!$E$82:$S$92,"emissions",'7.2_Resultats Espanya'!E$59:E95)+DSUM('2_Vehicles i maquinària'!$E$99:$S$109,"emissions",'7.2_Resultats Espanya'!E$59:E95))/1000-SUM(G$60:G94)</f>
        <v>0</v>
      </c>
      <c r="H95" s="475">
        <f>(DSUM('3_Emissions fugitives'!$E$14:$O$36,"emissions",'7.2_Resultats Espanya'!E$59:E95)+DSUM('3_Emissions fugitives'!$E$48:$N$58,"emissions",'7.2_Resultats Espanya'!E$59:E95))/1000-SUM(H$60:H94)</f>
        <v>0</v>
      </c>
      <c r="I95" s="636">
        <f>DSUM('4_Emissions de procés'!$E$12:$M$27,"emissions",'7.2_Resultats Espanya'!E$59:E95)/1000-SUM(I$60:I94)</f>
        <v>0</v>
      </c>
      <c r="J95" s="636"/>
      <c r="K95" s="635">
        <f t="shared" si="0"/>
        <v>0</v>
      </c>
      <c r="L95" s="635"/>
      <c r="M95" s="635"/>
      <c r="N95" s="475">
        <f>DSUM('5.2_Abast 2 Espanya'!$E$18:$J$40,"emissions",'7.2_Resultats Espanya'!E$59:E95)/1000-SUM(N$60:N94)</f>
        <v>0</v>
      </c>
      <c r="O95" s="475">
        <f>DSUM('5.2_Abast 2 Espanya'!$E$49:$K$69,"emissions",'7.2_Resultats Espanya'!E$59:E95)/1000-SUM(O$60:O94)</f>
        <v>0</v>
      </c>
      <c r="P95" s="475">
        <f>DSUM('5.2_Abast 2 Espanya'!$E$78:$J$98,"emissions",'7.2_Resultats Espanya'!E$59:E95)/1000-SUM(P$60:P94)</f>
        <v>0</v>
      </c>
      <c r="Q95" s="636">
        <f t="shared" si="1"/>
        <v>0</v>
      </c>
      <c r="R95" s="635"/>
      <c r="S95" s="635">
        <f t="shared" si="2"/>
        <v>0</v>
      </c>
      <c r="T95" s="635"/>
      <c r="U95" s="635"/>
      <c r="V95" s="63"/>
      <c r="W95" s="63"/>
    </row>
    <row r="96" spans="1:23" ht="16.5" customHeight="1" x14ac:dyDescent="0.3">
      <c r="A96" s="169"/>
      <c r="B96" s="167"/>
      <c r="C96" s="63"/>
      <c r="D96" s="63"/>
      <c r="E96" s="168" t="str">
        <f>IF(Dades!C765="","",Dades!C765)</f>
        <v/>
      </c>
      <c r="F96" s="475">
        <f>(DSUM('1_Instal·lacions fixes'!$E$14:$R$36,"emissions",'7.2_Resultats Espanya'!E$59:E96)+DSUM('1_Instal·lacions fixes'!$E$43:$L$58,"emissions",'7.2_Resultats Espanya'!E$59:E96))/1000-SUM(F$60:F95)</f>
        <v>0</v>
      </c>
      <c r="G96" s="475">
        <f>(DSUM('2_Vehicles i maquinària'!$E$22:$S$44,"emissions",'7.2_Resultats Espanya'!E$59:E96)+DSUM('2_Vehicles i maquinària'!$E$50:$K$70,"emissions",'7.2_Resultats Espanya'!E$59:E96)+DSUM('2_Vehicles i maquinària'!$E$82:$S$92,"emissions",'7.2_Resultats Espanya'!E$59:E96)+DSUM('2_Vehicles i maquinària'!$E$99:$S$109,"emissions",'7.2_Resultats Espanya'!E$59:E96))/1000-SUM(G$60:G95)</f>
        <v>0</v>
      </c>
      <c r="H96" s="475">
        <f>(DSUM('3_Emissions fugitives'!$E$14:$O$36,"emissions",'7.2_Resultats Espanya'!E$59:E96)+DSUM('3_Emissions fugitives'!$E$48:$N$58,"emissions",'7.2_Resultats Espanya'!E$59:E96))/1000-SUM(H$60:H95)</f>
        <v>0</v>
      </c>
      <c r="I96" s="636">
        <f>DSUM('4_Emissions de procés'!$E$12:$M$27,"emissions",'7.2_Resultats Espanya'!E$59:E96)/1000-SUM(I$60:I95)</f>
        <v>0</v>
      </c>
      <c r="J96" s="636"/>
      <c r="K96" s="635">
        <f t="shared" si="0"/>
        <v>0</v>
      </c>
      <c r="L96" s="635"/>
      <c r="M96" s="635"/>
      <c r="N96" s="475">
        <f>DSUM('5.2_Abast 2 Espanya'!$E$18:$J$40,"emissions",'7.2_Resultats Espanya'!E$59:E96)/1000-SUM(N$60:N95)</f>
        <v>0</v>
      </c>
      <c r="O96" s="475">
        <f>DSUM('5.2_Abast 2 Espanya'!$E$49:$K$69,"emissions",'7.2_Resultats Espanya'!E$59:E96)/1000-SUM(O$60:O95)</f>
        <v>0</v>
      </c>
      <c r="P96" s="475">
        <f>DSUM('5.2_Abast 2 Espanya'!$E$78:$J$98,"emissions",'7.2_Resultats Espanya'!E$59:E96)/1000-SUM(P$60:P95)</f>
        <v>0</v>
      </c>
      <c r="Q96" s="636">
        <f t="shared" si="1"/>
        <v>0</v>
      </c>
      <c r="R96" s="635"/>
      <c r="S96" s="635">
        <f t="shared" si="2"/>
        <v>0</v>
      </c>
      <c r="T96" s="635"/>
      <c r="U96" s="635"/>
      <c r="V96" s="63"/>
      <c r="W96" s="63"/>
    </row>
    <row r="97" spans="1:23" ht="16.5" customHeight="1" x14ac:dyDescent="0.3">
      <c r="A97" s="169"/>
      <c r="B97" s="167"/>
      <c r="C97" s="63"/>
      <c r="D97" s="63"/>
      <c r="E97" s="168" t="str">
        <f>IF(Dades!C766="","",Dades!C766)</f>
        <v/>
      </c>
      <c r="F97" s="475">
        <f>(DSUM('1_Instal·lacions fixes'!$E$14:$R$36,"emissions",'7.2_Resultats Espanya'!E$59:E97)+DSUM('1_Instal·lacions fixes'!$E$43:$L$58,"emissions",'7.2_Resultats Espanya'!E$59:E97))/1000-SUM(F$60:F96)</f>
        <v>0</v>
      </c>
      <c r="G97" s="475">
        <f>(DSUM('2_Vehicles i maquinària'!$E$22:$S$44,"emissions",'7.2_Resultats Espanya'!E$59:E97)+DSUM('2_Vehicles i maquinària'!$E$50:$K$70,"emissions",'7.2_Resultats Espanya'!E$59:E97)+DSUM('2_Vehicles i maquinària'!$E$82:$S$92,"emissions",'7.2_Resultats Espanya'!E$59:E97)+DSUM('2_Vehicles i maquinària'!$E$99:$S$109,"emissions",'7.2_Resultats Espanya'!E$59:E97))/1000-SUM(G$60:G96)</f>
        <v>0</v>
      </c>
      <c r="H97" s="475">
        <f>(DSUM('3_Emissions fugitives'!$E$14:$O$36,"emissions",'7.2_Resultats Espanya'!E$59:E97)+DSUM('3_Emissions fugitives'!$E$48:$N$58,"emissions",'7.2_Resultats Espanya'!E$59:E97))/1000-SUM(H$60:H96)</f>
        <v>0</v>
      </c>
      <c r="I97" s="636">
        <f>DSUM('4_Emissions de procés'!$E$12:$M$27,"emissions",'7.2_Resultats Espanya'!E$59:E97)/1000-SUM(I$60:I96)</f>
        <v>0</v>
      </c>
      <c r="J97" s="636"/>
      <c r="K97" s="635">
        <f t="shared" si="0"/>
        <v>0</v>
      </c>
      <c r="L97" s="635"/>
      <c r="M97" s="635"/>
      <c r="N97" s="475">
        <f>DSUM('5.2_Abast 2 Espanya'!$E$18:$J$40,"emissions",'7.2_Resultats Espanya'!E$59:E97)/1000-SUM(N$60:N96)</f>
        <v>0</v>
      </c>
      <c r="O97" s="475">
        <f>DSUM('5.2_Abast 2 Espanya'!$E$49:$K$69,"emissions",'7.2_Resultats Espanya'!E$59:E97)/1000-SUM(O$60:O96)</f>
        <v>0</v>
      </c>
      <c r="P97" s="475">
        <f>DSUM('5.2_Abast 2 Espanya'!$E$78:$J$98,"emissions",'7.2_Resultats Espanya'!E$59:E97)/1000-SUM(P$60:P96)</f>
        <v>0</v>
      </c>
      <c r="Q97" s="636">
        <f t="shared" si="1"/>
        <v>0</v>
      </c>
      <c r="R97" s="635"/>
      <c r="S97" s="635">
        <f t="shared" si="2"/>
        <v>0</v>
      </c>
      <c r="T97" s="635"/>
      <c r="U97" s="635"/>
      <c r="V97" s="63"/>
      <c r="W97" s="63"/>
    </row>
    <row r="98" spans="1:23" ht="16.5" customHeight="1" x14ac:dyDescent="0.3">
      <c r="A98" s="169"/>
      <c r="B98" s="167"/>
      <c r="C98" s="63"/>
      <c r="D98" s="63"/>
      <c r="E98" s="168" t="str">
        <f>IF(Dades!C767="","",Dades!C767)</f>
        <v/>
      </c>
      <c r="F98" s="475">
        <f>(DSUM('1_Instal·lacions fixes'!$E$14:$R$36,"emissions",'7.2_Resultats Espanya'!E$59:E98)+DSUM('1_Instal·lacions fixes'!$E$43:$L$58,"emissions",'7.2_Resultats Espanya'!E$59:E98))/1000-SUM(F$60:F97)</f>
        <v>0</v>
      </c>
      <c r="G98" s="475">
        <f>(DSUM('2_Vehicles i maquinària'!$E$22:$S$44,"emissions",'7.2_Resultats Espanya'!E$59:E98)+DSUM('2_Vehicles i maquinària'!$E$50:$K$70,"emissions",'7.2_Resultats Espanya'!E$59:E98)+DSUM('2_Vehicles i maquinària'!$E$82:$S$92,"emissions",'7.2_Resultats Espanya'!E$59:E98)+DSUM('2_Vehicles i maquinària'!$E$99:$S$109,"emissions",'7.2_Resultats Espanya'!E$59:E98))/1000-SUM(G$60:G97)</f>
        <v>0</v>
      </c>
      <c r="H98" s="475">
        <f>(DSUM('3_Emissions fugitives'!$E$14:$O$36,"emissions",'7.2_Resultats Espanya'!E$59:E98)+DSUM('3_Emissions fugitives'!$E$48:$N$58,"emissions",'7.2_Resultats Espanya'!E$59:E98))/1000-SUM(H$60:H97)</f>
        <v>0</v>
      </c>
      <c r="I98" s="636">
        <f>DSUM('4_Emissions de procés'!$E$12:$M$27,"emissions",'7.2_Resultats Espanya'!E$59:E98)/1000-SUM(I$60:I97)</f>
        <v>0</v>
      </c>
      <c r="J98" s="636"/>
      <c r="K98" s="635">
        <f t="shared" si="0"/>
        <v>0</v>
      </c>
      <c r="L98" s="635"/>
      <c r="M98" s="635"/>
      <c r="N98" s="475">
        <f>DSUM('5.2_Abast 2 Espanya'!$E$18:$J$40,"emissions",'7.2_Resultats Espanya'!E$59:E98)/1000-SUM(N$60:N97)</f>
        <v>0</v>
      </c>
      <c r="O98" s="475">
        <f>DSUM('5.2_Abast 2 Espanya'!$E$49:$K$69,"emissions",'7.2_Resultats Espanya'!E$59:E98)/1000-SUM(O$60:O97)</f>
        <v>0</v>
      </c>
      <c r="P98" s="475">
        <f>DSUM('5.2_Abast 2 Espanya'!$E$78:$J$98,"emissions",'7.2_Resultats Espanya'!E$59:E98)/1000-SUM(P$60:P97)</f>
        <v>0</v>
      </c>
      <c r="Q98" s="636">
        <f t="shared" si="1"/>
        <v>0</v>
      </c>
      <c r="R98" s="635"/>
      <c r="S98" s="635">
        <f t="shared" si="2"/>
        <v>0</v>
      </c>
      <c r="T98" s="635"/>
      <c r="U98" s="635"/>
      <c r="V98" s="63"/>
      <c r="W98" s="63"/>
    </row>
    <row r="99" spans="1:23" ht="16.5" customHeight="1" x14ac:dyDescent="0.3">
      <c r="A99" s="169"/>
      <c r="B99" s="167"/>
      <c r="C99" s="63"/>
      <c r="D99" s="63"/>
      <c r="E99" s="168" t="str">
        <f>IF(Dades!C768="","",Dades!C768)</f>
        <v/>
      </c>
      <c r="F99" s="475">
        <f>(DSUM('1_Instal·lacions fixes'!$E$14:$R$36,"emissions",'7.2_Resultats Espanya'!E$59:E99)+DSUM('1_Instal·lacions fixes'!$E$43:$L$58,"emissions",'7.2_Resultats Espanya'!E$59:E99))/1000-SUM(F$60:F98)</f>
        <v>0</v>
      </c>
      <c r="G99" s="475">
        <f>(DSUM('2_Vehicles i maquinària'!$E$22:$S$44,"emissions",'7.2_Resultats Espanya'!E$59:E99)+DSUM('2_Vehicles i maquinària'!$E$50:$K$70,"emissions",'7.2_Resultats Espanya'!E$59:E99)+DSUM('2_Vehicles i maquinària'!$E$82:$S$92,"emissions",'7.2_Resultats Espanya'!E$59:E99)+DSUM('2_Vehicles i maquinària'!$E$99:$S$109,"emissions",'7.2_Resultats Espanya'!E$59:E99))/1000-SUM(G$60:G98)</f>
        <v>0</v>
      </c>
      <c r="H99" s="475">
        <f>(DSUM('3_Emissions fugitives'!$E$14:$O$36,"emissions",'7.2_Resultats Espanya'!E$59:E99)+DSUM('3_Emissions fugitives'!$E$48:$N$58,"emissions",'7.2_Resultats Espanya'!E$59:E99))/1000-SUM(H$60:H98)</f>
        <v>0</v>
      </c>
      <c r="I99" s="636">
        <f>DSUM('4_Emissions de procés'!$E$12:$M$27,"emissions",'7.2_Resultats Espanya'!E$59:E99)/1000-SUM(I$60:I98)</f>
        <v>0</v>
      </c>
      <c r="J99" s="636"/>
      <c r="K99" s="635">
        <f t="shared" si="0"/>
        <v>0</v>
      </c>
      <c r="L99" s="635"/>
      <c r="M99" s="635"/>
      <c r="N99" s="475">
        <f>DSUM('5.2_Abast 2 Espanya'!$E$18:$J$40,"emissions",'7.2_Resultats Espanya'!E$59:E99)/1000-SUM(N$60:N98)</f>
        <v>0</v>
      </c>
      <c r="O99" s="475">
        <f>DSUM('5.2_Abast 2 Espanya'!$E$49:$K$69,"emissions",'7.2_Resultats Espanya'!E$59:E99)/1000-SUM(O$60:O98)</f>
        <v>0</v>
      </c>
      <c r="P99" s="475">
        <f>DSUM('5.2_Abast 2 Espanya'!$E$78:$J$98,"emissions",'7.2_Resultats Espanya'!E$59:E99)/1000-SUM(P$60:P98)</f>
        <v>0</v>
      </c>
      <c r="Q99" s="636">
        <f t="shared" si="1"/>
        <v>0</v>
      </c>
      <c r="R99" s="635"/>
      <c r="S99" s="635">
        <f t="shared" si="2"/>
        <v>0</v>
      </c>
      <c r="T99" s="635"/>
      <c r="U99" s="635"/>
      <c r="V99" s="63"/>
      <c r="W99" s="63"/>
    </row>
    <row r="100" spans="1:23" ht="16.5" customHeight="1" x14ac:dyDescent="0.3">
      <c r="A100" s="169"/>
      <c r="B100" s="167"/>
      <c r="C100" s="63"/>
      <c r="D100" s="63"/>
      <c r="E100" s="168" t="str">
        <f>IF(Dades!C769="","",Dades!C769)</f>
        <v/>
      </c>
      <c r="F100" s="475">
        <f>(DSUM('1_Instal·lacions fixes'!$E$14:$R$36,"emissions",'7.2_Resultats Espanya'!E$59:E100)+DSUM('1_Instal·lacions fixes'!$E$43:$L$58,"emissions",'7.2_Resultats Espanya'!E$59:E100))/1000-SUM(F$60:F99)</f>
        <v>0</v>
      </c>
      <c r="G100" s="475">
        <f>(DSUM('2_Vehicles i maquinària'!$E$22:$S$44,"emissions",'7.2_Resultats Espanya'!E$59:E100)+DSUM('2_Vehicles i maquinària'!$E$50:$K$70,"emissions",'7.2_Resultats Espanya'!E$59:E100)+DSUM('2_Vehicles i maquinària'!$E$82:$S$92,"emissions",'7.2_Resultats Espanya'!E$59:E100)+DSUM('2_Vehicles i maquinària'!$E$99:$S$109,"emissions",'7.2_Resultats Espanya'!E$59:E100))/1000-SUM(G$60:G99)</f>
        <v>0</v>
      </c>
      <c r="H100" s="475">
        <f>(DSUM('3_Emissions fugitives'!$E$14:$O$36,"emissions",'7.2_Resultats Espanya'!E$59:E100)+DSUM('3_Emissions fugitives'!$E$48:$N$58,"emissions",'7.2_Resultats Espanya'!E$59:E100))/1000-SUM(H$60:H99)</f>
        <v>0</v>
      </c>
      <c r="I100" s="636">
        <f>DSUM('4_Emissions de procés'!$E$12:$M$27,"emissions",'7.2_Resultats Espanya'!E$59:E100)/1000-SUM(I$60:I99)</f>
        <v>0</v>
      </c>
      <c r="J100" s="636"/>
      <c r="K100" s="635">
        <f t="shared" si="0"/>
        <v>0</v>
      </c>
      <c r="L100" s="635"/>
      <c r="M100" s="635"/>
      <c r="N100" s="475">
        <f>DSUM('5.2_Abast 2 Espanya'!$E$18:$J$40,"emissions",'7.2_Resultats Espanya'!E$59:E100)/1000-SUM(N$60:N99)</f>
        <v>0</v>
      </c>
      <c r="O100" s="475">
        <f>DSUM('5.2_Abast 2 Espanya'!$E$49:$K$69,"emissions",'7.2_Resultats Espanya'!E$59:E100)/1000-SUM(O$60:O99)</f>
        <v>0</v>
      </c>
      <c r="P100" s="475">
        <f>DSUM('5.2_Abast 2 Espanya'!$E$78:$J$98,"emissions",'7.2_Resultats Espanya'!E$59:E100)/1000-SUM(P$60:P99)</f>
        <v>0</v>
      </c>
      <c r="Q100" s="636">
        <f t="shared" si="1"/>
        <v>0</v>
      </c>
      <c r="R100" s="635"/>
      <c r="S100" s="635">
        <f t="shared" si="2"/>
        <v>0</v>
      </c>
      <c r="T100" s="635"/>
      <c r="U100" s="635"/>
      <c r="V100" s="63"/>
      <c r="W100" s="63"/>
    </row>
    <row r="101" spans="1:23" x14ac:dyDescent="0.3">
      <c r="A101" s="169"/>
      <c r="B101" s="167"/>
      <c r="C101" s="63"/>
      <c r="D101" s="63"/>
      <c r="E101" s="168" t="str">
        <f>IF(Dades!C770="","",Dades!C770)</f>
        <v/>
      </c>
      <c r="F101" s="475">
        <f>(DSUM('1_Instal·lacions fixes'!$E$14:$R$36,"emissions",'7.2_Resultats Espanya'!E$59:E101)+DSUM('1_Instal·lacions fixes'!$E$43:$L$58,"emissions",'7.2_Resultats Espanya'!E$59:E101))/1000-SUM(F$60:F100)</f>
        <v>0</v>
      </c>
      <c r="G101" s="475">
        <f>(DSUM('2_Vehicles i maquinària'!$E$22:$S$44,"emissions",'7.2_Resultats Espanya'!E$59:E101)+DSUM('2_Vehicles i maquinària'!$E$50:$K$70,"emissions",'7.2_Resultats Espanya'!E$59:E101)+DSUM('2_Vehicles i maquinària'!$E$82:$S$92,"emissions",'7.2_Resultats Espanya'!E$59:E101)+DSUM('2_Vehicles i maquinària'!$E$99:$S$109,"emissions",'7.2_Resultats Espanya'!E$59:E101))/1000-SUM(G$60:G100)</f>
        <v>0</v>
      </c>
      <c r="H101" s="475">
        <f>(DSUM('3_Emissions fugitives'!$E$14:$O$36,"emissions",'7.2_Resultats Espanya'!E$59:E101)+DSUM('3_Emissions fugitives'!$E$48:$N$58,"emissions",'7.2_Resultats Espanya'!E$59:E101))/1000-SUM(H$60:H100)</f>
        <v>0</v>
      </c>
      <c r="I101" s="636">
        <f>DSUM('4_Emissions de procés'!$E$12:$M$27,"emissions",'7.2_Resultats Espanya'!E$59:E101)/1000-SUM(I$60:I100)</f>
        <v>0</v>
      </c>
      <c r="J101" s="636"/>
      <c r="K101" s="635">
        <f t="shared" si="0"/>
        <v>0</v>
      </c>
      <c r="L101" s="635"/>
      <c r="M101" s="635"/>
      <c r="N101" s="475">
        <f>DSUM('5.2_Abast 2 Espanya'!$E$18:$J$40,"emissions",'7.2_Resultats Espanya'!E$59:E101)/1000-SUM(N$60:N100)</f>
        <v>0</v>
      </c>
      <c r="O101" s="475">
        <f>DSUM('5.2_Abast 2 Espanya'!$E$49:$K$69,"emissions",'7.2_Resultats Espanya'!E$59:E101)/1000-SUM(O$60:O100)</f>
        <v>0</v>
      </c>
      <c r="P101" s="475">
        <f>DSUM('5.2_Abast 2 Espanya'!$E$78:$J$98,"emissions",'7.2_Resultats Espanya'!E$59:E101)/1000-SUM(P$60:P100)</f>
        <v>0</v>
      </c>
      <c r="Q101" s="636">
        <f t="shared" si="1"/>
        <v>0</v>
      </c>
      <c r="R101" s="635"/>
      <c r="S101" s="635">
        <f t="shared" si="2"/>
        <v>0</v>
      </c>
      <c r="T101" s="635"/>
      <c r="U101" s="635"/>
      <c r="V101" s="63"/>
      <c r="W101" s="63"/>
    </row>
    <row r="102" spans="1:23" ht="16.5" customHeight="1" x14ac:dyDescent="0.3">
      <c r="A102" s="169"/>
      <c r="B102" s="167"/>
      <c r="C102" s="63"/>
      <c r="D102" s="63"/>
      <c r="E102" s="168" t="str">
        <f>IF(Dades!C771="","",Dades!C771)</f>
        <v/>
      </c>
      <c r="F102" s="475">
        <f>(DSUM('1_Instal·lacions fixes'!$E$14:$R$36,"emissions",'7.2_Resultats Espanya'!E$59:E102)+DSUM('1_Instal·lacions fixes'!$E$43:$L$58,"emissions",'7.2_Resultats Espanya'!E$59:E102))/1000-SUM(F$60:F101)</f>
        <v>0</v>
      </c>
      <c r="G102" s="475">
        <f>(DSUM('2_Vehicles i maquinària'!$E$22:$S$44,"emissions",'7.2_Resultats Espanya'!E$59:E102)+DSUM('2_Vehicles i maquinària'!$E$50:$K$70,"emissions",'7.2_Resultats Espanya'!E$59:E102)+DSUM('2_Vehicles i maquinària'!$E$82:$S$92,"emissions",'7.2_Resultats Espanya'!E$59:E102)+DSUM('2_Vehicles i maquinària'!$E$99:$S$109,"emissions",'7.2_Resultats Espanya'!E$59:E102))/1000-SUM(G$60:G101)</f>
        <v>0</v>
      </c>
      <c r="H102" s="475">
        <f>(DSUM('3_Emissions fugitives'!$E$14:$O$36,"emissions",'7.2_Resultats Espanya'!E$59:E102)+DSUM('3_Emissions fugitives'!$E$48:$N$58,"emissions",'7.2_Resultats Espanya'!E$59:E102))/1000-SUM(H$60:H101)</f>
        <v>0</v>
      </c>
      <c r="I102" s="636">
        <f>DSUM('4_Emissions de procés'!$E$12:$M$27,"emissions",'7.2_Resultats Espanya'!E$59:E102)/1000-SUM(I$60:I101)</f>
        <v>0</v>
      </c>
      <c r="J102" s="636"/>
      <c r="K102" s="635">
        <f t="shared" si="0"/>
        <v>0</v>
      </c>
      <c r="L102" s="635"/>
      <c r="M102" s="635"/>
      <c r="N102" s="475">
        <f>DSUM('5.2_Abast 2 Espanya'!$E$18:$J$40,"emissions",'7.2_Resultats Espanya'!E$59:E102)/1000-SUM(N$60:N101)</f>
        <v>0</v>
      </c>
      <c r="O102" s="475">
        <f>DSUM('5.2_Abast 2 Espanya'!$E$49:$K$69,"emissions",'7.2_Resultats Espanya'!E$59:E102)/1000-SUM(O$60:O101)</f>
        <v>0</v>
      </c>
      <c r="P102" s="475">
        <f>DSUM('5.2_Abast 2 Espanya'!$E$78:$J$98,"emissions",'7.2_Resultats Espanya'!E$59:E102)/1000-SUM(P$60:P101)</f>
        <v>0</v>
      </c>
      <c r="Q102" s="636">
        <f t="shared" si="1"/>
        <v>0</v>
      </c>
      <c r="R102" s="635"/>
      <c r="S102" s="635">
        <f t="shared" si="2"/>
        <v>0</v>
      </c>
      <c r="T102" s="635"/>
      <c r="U102" s="635"/>
      <c r="V102" s="63"/>
      <c r="W102" s="63"/>
    </row>
    <row r="103" spans="1:23" x14ac:dyDescent="0.3">
      <c r="A103" s="169"/>
      <c r="B103" s="167"/>
      <c r="C103" s="63"/>
      <c r="D103" s="63"/>
      <c r="E103" s="168" t="str">
        <f>IF(Dades!C772="","",Dades!C772)</f>
        <v/>
      </c>
      <c r="F103" s="475">
        <f>(DSUM('1_Instal·lacions fixes'!$E$14:$R$36,"emissions",'7.2_Resultats Espanya'!E$59:E103)+DSUM('1_Instal·lacions fixes'!$E$43:$L$58,"emissions",'7.2_Resultats Espanya'!E$59:E103))/1000-SUM(F$60:F102)</f>
        <v>0</v>
      </c>
      <c r="G103" s="475">
        <f>(DSUM('2_Vehicles i maquinària'!$E$22:$S$44,"emissions",'7.2_Resultats Espanya'!E$59:E103)+DSUM('2_Vehicles i maquinària'!$E$50:$K$70,"emissions",'7.2_Resultats Espanya'!E$59:E103)+DSUM('2_Vehicles i maquinària'!$E$82:$S$92,"emissions",'7.2_Resultats Espanya'!E$59:E103)+DSUM('2_Vehicles i maquinària'!$E$99:$S$109,"emissions",'7.2_Resultats Espanya'!E$59:E103))/1000-SUM(G$60:G102)</f>
        <v>0</v>
      </c>
      <c r="H103" s="475">
        <f>(DSUM('3_Emissions fugitives'!$E$14:$O$36,"emissions",'7.2_Resultats Espanya'!E$59:E103)+DSUM('3_Emissions fugitives'!$E$48:$N$58,"emissions",'7.2_Resultats Espanya'!E$59:E103))/1000-SUM(H$60:H102)</f>
        <v>0</v>
      </c>
      <c r="I103" s="636">
        <f>DSUM('4_Emissions de procés'!$E$12:$M$27,"emissions",'7.2_Resultats Espanya'!E$59:E103)/1000-SUM(I$60:I102)</f>
        <v>0</v>
      </c>
      <c r="J103" s="636"/>
      <c r="K103" s="635">
        <f t="shared" si="0"/>
        <v>0</v>
      </c>
      <c r="L103" s="635"/>
      <c r="M103" s="635"/>
      <c r="N103" s="475">
        <f>DSUM('5.2_Abast 2 Espanya'!$E$18:$J$40,"emissions",'7.2_Resultats Espanya'!E$59:E103)/1000-SUM(N$60:N102)</f>
        <v>0</v>
      </c>
      <c r="O103" s="475">
        <f>DSUM('5.2_Abast 2 Espanya'!$E$49:$K$69,"emissions",'7.2_Resultats Espanya'!E$59:E103)/1000-SUM(O$60:O102)</f>
        <v>0</v>
      </c>
      <c r="P103" s="475">
        <f>DSUM('5.2_Abast 2 Espanya'!$E$78:$J$98,"emissions",'7.2_Resultats Espanya'!E$59:E103)/1000-SUM(P$60:P102)</f>
        <v>0</v>
      </c>
      <c r="Q103" s="636">
        <f t="shared" si="1"/>
        <v>0</v>
      </c>
      <c r="R103" s="635"/>
      <c r="S103" s="635">
        <f t="shared" si="2"/>
        <v>0</v>
      </c>
      <c r="T103" s="635"/>
      <c r="U103" s="635"/>
      <c r="V103" s="63"/>
      <c r="W103" s="63"/>
    </row>
    <row r="104" spans="1:23" x14ac:dyDescent="0.3">
      <c r="A104" s="169"/>
      <c r="B104" s="167"/>
      <c r="C104" s="63"/>
      <c r="D104" s="63"/>
      <c r="E104" s="168" t="str">
        <f>IF(Dades!C773="","",Dades!C773)</f>
        <v/>
      </c>
      <c r="F104" s="475">
        <f>(DSUM('1_Instal·lacions fixes'!$E$14:$R$36,"emissions",'7.2_Resultats Espanya'!E$59:E104)+DSUM('1_Instal·lacions fixes'!$E$43:$L$58,"emissions",'7.2_Resultats Espanya'!E$59:E104))/1000-SUM(F$60:F103)</f>
        <v>0</v>
      </c>
      <c r="G104" s="475">
        <f>(DSUM('2_Vehicles i maquinària'!$E$22:$S$44,"emissions",'7.2_Resultats Espanya'!E$59:E104)+DSUM('2_Vehicles i maquinària'!$E$50:$K$70,"emissions",'7.2_Resultats Espanya'!E$59:E104)+DSUM('2_Vehicles i maquinària'!$E$82:$S$92,"emissions",'7.2_Resultats Espanya'!E$59:E104)+DSUM('2_Vehicles i maquinària'!$E$99:$S$109,"emissions",'7.2_Resultats Espanya'!E$59:E104))/1000-SUM(G$60:G103)</f>
        <v>0</v>
      </c>
      <c r="H104" s="475">
        <f>(DSUM('3_Emissions fugitives'!$E$14:$O$36,"emissions",'7.2_Resultats Espanya'!E$59:E104)+DSUM('3_Emissions fugitives'!$E$48:$N$58,"emissions",'7.2_Resultats Espanya'!E$59:E104))/1000-SUM(H$60:H103)</f>
        <v>0</v>
      </c>
      <c r="I104" s="636">
        <f>DSUM('4_Emissions de procés'!$E$12:$M$27,"emissions",'7.2_Resultats Espanya'!E$59:E104)/1000-SUM(I$60:I103)</f>
        <v>0</v>
      </c>
      <c r="J104" s="636"/>
      <c r="K104" s="635">
        <f t="shared" si="0"/>
        <v>0</v>
      </c>
      <c r="L104" s="635"/>
      <c r="M104" s="635"/>
      <c r="N104" s="475">
        <f>DSUM('5.2_Abast 2 Espanya'!$E$18:$J$40,"emissions",'7.2_Resultats Espanya'!E$59:E104)/1000-SUM(N$60:N103)</f>
        <v>0</v>
      </c>
      <c r="O104" s="475">
        <f>DSUM('5.2_Abast 2 Espanya'!$E$49:$K$69,"emissions",'7.2_Resultats Espanya'!E$59:E104)/1000-SUM(O$60:O103)</f>
        <v>0</v>
      </c>
      <c r="P104" s="475">
        <f>DSUM('5.2_Abast 2 Espanya'!$E$78:$J$98,"emissions",'7.2_Resultats Espanya'!E$59:E104)/1000-SUM(P$60:P103)</f>
        <v>0</v>
      </c>
      <c r="Q104" s="636">
        <f t="shared" si="1"/>
        <v>0</v>
      </c>
      <c r="R104" s="635"/>
      <c r="S104" s="635">
        <f t="shared" si="2"/>
        <v>0</v>
      </c>
      <c r="T104" s="635"/>
      <c r="U104" s="635"/>
      <c r="V104" s="63"/>
      <c r="W104" s="63"/>
    </row>
    <row r="105" spans="1:23" x14ac:dyDescent="0.3">
      <c r="A105" s="169"/>
      <c r="B105" s="167"/>
      <c r="C105" s="63"/>
      <c r="D105" s="63"/>
      <c r="E105" s="168" t="str">
        <f>IF(Dades!C774="","",Dades!C774)</f>
        <v/>
      </c>
      <c r="F105" s="475">
        <f>(DSUM('1_Instal·lacions fixes'!$E$14:$R$36,"emissions",'7.2_Resultats Espanya'!E$59:E105)+DSUM('1_Instal·lacions fixes'!$E$43:$L$58,"emissions",'7.2_Resultats Espanya'!E$59:E105))/1000-SUM(F$60:F104)</f>
        <v>0</v>
      </c>
      <c r="G105" s="475">
        <f>(DSUM('2_Vehicles i maquinària'!$E$22:$S$44,"emissions",'7.2_Resultats Espanya'!E$59:E105)+DSUM('2_Vehicles i maquinària'!$E$50:$K$70,"emissions",'7.2_Resultats Espanya'!E$59:E105)+DSUM('2_Vehicles i maquinària'!$E$82:$S$92,"emissions",'7.2_Resultats Espanya'!E$59:E105)+DSUM('2_Vehicles i maquinària'!$E$99:$S$109,"emissions",'7.2_Resultats Espanya'!E$59:E105))/1000-SUM(G$60:G104)</f>
        <v>0</v>
      </c>
      <c r="H105" s="475">
        <f>(DSUM('3_Emissions fugitives'!$E$14:$O$36,"emissions",'7.2_Resultats Espanya'!E$59:E105)+DSUM('3_Emissions fugitives'!$E$48:$N$58,"emissions",'7.2_Resultats Espanya'!E$59:E105))/1000-SUM(H$60:H104)</f>
        <v>0</v>
      </c>
      <c r="I105" s="636">
        <f>DSUM('4_Emissions de procés'!$E$12:$M$27,"emissions",'7.2_Resultats Espanya'!E$59:E105)/1000-SUM(I$60:I104)</f>
        <v>0</v>
      </c>
      <c r="J105" s="636"/>
      <c r="K105" s="635">
        <f t="shared" si="0"/>
        <v>0</v>
      </c>
      <c r="L105" s="635"/>
      <c r="M105" s="635"/>
      <c r="N105" s="475">
        <f>DSUM('5.2_Abast 2 Espanya'!$E$18:$J$40,"emissions",'7.2_Resultats Espanya'!E$59:E105)/1000-SUM(N$60:N104)</f>
        <v>0</v>
      </c>
      <c r="O105" s="475">
        <f>DSUM('5.2_Abast 2 Espanya'!$E$49:$K$69,"emissions",'7.2_Resultats Espanya'!E$59:E105)/1000-SUM(O$60:O104)</f>
        <v>0</v>
      </c>
      <c r="P105" s="475">
        <f>DSUM('5.2_Abast 2 Espanya'!$E$78:$J$98,"emissions",'7.2_Resultats Espanya'!E$59:E105)/1000-SUM(P$60:P104)</f>
        <v>0</v>
      </c>
      <c r="Q105" s="636">
        <f t="shared" si="1"/>
        <v>0</v>
      </c>
      <c r="R105" s="635"/>
      <c r="S105" s="635">
        <f t="shared" si="2"/>
        <v>0</v>
      </c>
      <c r="T105" s="635"/>
      <c r="U105" s="635"/>
      <c r="V105" s="63"/>
      <c r="W105" s="63"/>
    </row>
    <row r="106" spans="1:23" x14ac:dyDescent="0.3">
      <c r="A106" s="169"/>
      <c r="B106" s="167"/>
      <c r="C106" s="63"/>
      <c r="D106" s="63"/>
      <c r="E106" s="168" t="str">
        <f>IF(Dades!C775="","",Dades!C775)</f>
        <v/>
      </c>
      <c r="F106" s="475">
        <f>(DSUM('1_Instal·lacions fixes'!$E$14:$R$36,"emissions",'7.2_Resultats Espanya'!E$59:E106)+DSUM('1_Instal·lacions fixes'!$E$43:$L$58,"emissions",'7.2_Resultats Espanya'!E$59:E106))/1000-SUM(F$60:F105)</f>
        <v>0</v>
      </c>
      <c r="G106" s="475">
        <f>(DSUM('2_Vehicles i maquinària'!$E$22:$S$44,"emissions",'7.2_Resultats Espanya'!E$59:E106)+DSUM('2_Vehicles i maquinària'!$E$50:$K$70,"emissions",'7.2_Resultats Espanya'!E$59:E106)+DSUM('2_Vehicles i maquinària'!$E$82:$S$92,"emissions",'7.2_Resultats Espanya'!E$59:E106)+DSUM('2_Vehicles i maquinària'!$E$99:$S$109,"emissions",'7.2_Resultats Espanya'!E$59:E106))/1000-SUM(G$60:G105)</f>
        <v>0</v>
      </c>
      <c r="H106" s="475">
        <f>(DSUM('3_Emissions fugitives'!$E$14:$O$36,"emissions",'7.2_Resultats Espanya'!E$59:E106)+DSUM('3_Emissions fugitives'!$E$48:$N$58,"emissions",'7.2_Resultats Espanya'!E$59:E106))/1000-SUM(H$60:H105)</f>
        <v>0</v>
      </c>
      <c r="I106" s="636">
        <f>DSUM('4_Emissions de procés'!$E$12:$M$27,"emissions",'7.2_Resultats Espanya'!E$59:E106)/1000-SUM(I$60:I105)</f>
        <v>0</v>
      </c>
      <c r="J106" s="636"/>
      <c r="K106" s="635">
        <f t="shared" si="0"/>
        <v>0</v>
      </c>
      <c r="L106" s="635"/>
      <c r="M106" s="635"/>
      <c r="N106" s="475">
        <f>DSUM('5.2_Abast 2 Espanya'!$E$18:$J$40,"emissions",'7.2_Resultats Espanya'!E$59:E106)/1000-SUM(N$60:N105)</f>
        <v>0</v>
      </c>
      <c r="O106" s="475">
        <f>DSUM('5.2_Abast 2 Espanya'!$E$49:$K$69,"emissions",'7.2_Resultats Espanya'!E$59:E106)/1000-SUM(O$60:O105)</f>
        <v>0</v>
      </c>
      <c r="P106" s="475">
        <f>DSUM('5.2_Abast 2 Espanya'!$E$78:$J$98,"emissions",'7.2_Resultats Espanya'!E$59:E106)/1000-SUM(P$60:P105)</f>
        <v>0</v>
      </c>
      <c r="Q106" s="636">
        <f t="shared" si="1"/>
        <v>0</v>
      </c>
      <c r="R106" s="635"/>
      <c r="S106" s="635">
        <f t="shared" si="2"/>
        <v>0</v>
      </c>
      <c r="T106" s="635"/>
      <c r="U106" s="635"/>
      <c r="V106" s="63"/>
      <c r="W106" s="63"/>
    </row>
    <row r="107" spans="1:23" x14ac:dyDescent="0.3">
      <c r="A107" s="169"/>
      <c r="B107" s="167"/>
      <c r="C107" s="63"/>
      <c r="D107" s="63"/>
      <c r="E107" s="168" t="str">
        <f>IF(Dades!C776="","",Dades!C776)</f>
        <v/>
      </c>
      <c r="F107" s="475">
        <f>(DSUM('1_Instal·lacions fixes'!$E$14:$R$36,"emissions",'7.2_Resultats Espanya'!E$59:E107)+DSUM('1_Instal·lacions fixes'!$E$43:$L$58,"emissions",'7.2_Resultats Espanya'!E$59:E107))/1000-SUM(F$60:F106)</f>
        <v>0</v>
      </c>
      <c r="G107" s="475">
        <f>(DSUM('2_Vehicles i maquinària'!$E$22:$S$44,"emissions",'7.2_Resultats Espanya'!E$59:E107)+DSUM('2_Vehicles i maquinària'!$E$50:$K$70,"emissions",'7.2_Resultats Espanya'!E$59:E107)+DSUM('2_Vehicles i maquinària'!$E$82:$S$92,"emissions",'7.2_Resultats Espanya'!E$59:E107)+DSUM('2_Vehicles i maquinària'!$E$99:$S$109,"emissions",'7.2_Resultats Espanya'!E$59:E107))/1000-SUM(G$60:G106)</f>
        <v>0</v>
      </c>
      <c r="H107" s="475">
        <f>(DSUM('3_Emissions fugitives'!$E$14:$O$36,"emissions",'7.2_Resultats Espanya'!E$59:E107)+DSUM('3_Emissions fugitives'!$E$48:$N$58,"emissions",'7.2_Resultats Espanya'!E$59:E107))/1000-SUM(H$60:H106)</f>
        <v>0</v>
      </c>
      <c r="I107" s="636">
        <f>DSUM('4_Emissions de procés'!$E$12:$M$27,"emissions",'7.2_Resultats Espanya'!E$59:E107)/1000-SUM(I$60:I106)</f>
        <v>0</v>
      </c>
      <c r="J107" s="636"/>
      <c r="K107" s="635">
        <f t="shared" si="0"/>
        <v>0</v>
      </c>
      <c r="L107" s="635"/>
      <c r="M107" s="635"/>
      <c r="N107" s="475">
        <f>DSUM('5.2_Abast 2 Espanya'!$E$18:$J$40,"emissions",'7.2_Resultats Espanya'!E$59:E107)/1000-SUM(N$60:N106)</f>
        <v>0</v>
      </c>
      <c r="O107" s="475">
        <f>DSUM('5.2_Abast 2 Espanya'!$E$49:$K$69,"emissions",'7.2_Resultats Espanya'!E$59:E107)/1000-SUM(O$60:O106)</f>
        <v>0</v>
      </c>
      <c r="P107" s="475">
        <f>DSUM('5.2_Abast 2 Espanya'!$E$78:$J$98,"emissions",'7.2_Resultats Espanya'!E$59:E107)/1000-SUM(P$60:P106)</f>
        <v>0</v>
      </c>
      <c r="Q107" s="636">
        <f t="shared" si="1"/>
        <v>0</v>
      </c>
      <c r="R107" s="635"/>
      <c r="S107" s="635">
        <f t="shared" si="2"/>
        <v>0</v>
      </c>
      <c r="T107" s="635"/>
      <c r="U107" s="635"/>
      <c r="V107" s="63"/>
      <c r="W107" s="63"/>
    </row>
    <row r="108" spans="1:23" ht="16.5" customHeight="1" x14ac:dyDescent="0.3">
      <c r="A108" s="169"/>
      <c r="B108" s="167"/>
      <c r="C108" s="63"/>
      <c r="D108" s="63"/>
      <c r="E108" s="168" t="str">
        <f>IF(Dades!C777="","",Dades!C777)</f>
        <v/>
      </c>
      <c r="F108" s="475">
        <f>(DSUM('1_Instal·lacions fixes'!$E$14:$R$36,"emissions",'7.2_Resultats Espanya'!E$59:E108)+DSUM('1_Instal·lacions fixes'!$E$43:$L$58,"emissions",'7.2_Resultats Espanya'!E$59:E108))/1000-SUM(F$60:F107)</f>
        <v>0</v>
      </c>
      <c r="G108" s="475">
        <f>(DSUM('2_Vehicles i maquinària'!$E$22:$S$44,"emissions",'7.2_Resultats Espanya'!E$59:E108)+DSUM('2_Vehicles i maquinària'!$E$50:$K$70,"emissions",'7.2_Resultats Espanya'!E$59:E108)+DSUM('2_Vehicles i maquinària'!$E$82:$S$92,"emissions",'7.2_Resultats Espanya'!E$59:E108)+DSUM('2_Vehicles i maquinària'!$E$99:$S$109,"emissions",'7.2_Resultats Espanya'!E$59:E108))/1000-SUM(G$60:G107)</f>
        <v>0</v>
      </c>
      <c r="H108" s="475">
        <f>(DSUM('3_Emissions fugitives'!$E$14:$O$36,"emissions",'7.2_Resultats Espanya'!E$59:E108)+DSUM('3_Emissions fugitives'!$E$48:$N$58,"emissions",'7.2_Resultats Espanya'!E$59:E108))/1000-SUM(H$60:H107)</f>
        <v>0</v>
      </c>
      <c r="I108" s="636">
        <f>DSUM('4_Emissions de procés'!$E$12:$M$27,"emissions",'7.2_Resultats Espanya'!E$59:E108)/1000-SUM(I$60:I107)</f>
        <v>0</v>
      </c>
      <c r="J108" s="636"/>
      <c r="K108" s="635">
        <f t="shared" si="0"/>
        <v>0</v>
      </c>
      <c r="L108" s="635"/>
      <c r="M108" s="635"/>
      <c r="N108" s="475">
        <f>DSUM('5.2_Abast 2 Espanya'!$E$18:$J$40,"emissions",'7.2_Resultats Espanya'!E$59:E108)/1000-SUM(N$60:N107)</f>
        <v>0</v>
      </c>
      <c r="O108" s="475">
        <f>DSUM('5.2_Abast 2 Espanya'!$E$49:$K$69,"emissions",'7.2_Resultats Espanya'!E$59:E108)/1000-SUM(O$60:O107)</f>
        <v>0</v>
      </c>
      <c r="P108" s="475">
        <f>DSUM('5.2_Abast 2 Espanya'!$E$78:$J$98,"emissions",'7.2_Resultats Espanya'!E$59:E108)/1000-SUM(P$60:P107)</f>
        <v>0</v>
      </c>
      <c r="Q108" s="636">
        <f t="shared" si="1"/>
        <v>0</v>
      </c>
      <c r="R108" s="635"/>
      <c r="S108" s="635">
        <f t="shared" si="2"/>
        <v>0</v>
      </c>
      <c r="T108" s="635"/>
      <c r="U108" s="635"/>
      <c r="V108" s="63"/>
      <c r="W108" s="63"/>
    </row>
    <row r="109" spans="1:23" ht="16.5" customHeight="1" x14ac:dyDescent="0.3">
      <c r="A109" s="169"/>
      <c r="B109" s="167"/>
      <c r="C109" s="63"/>
      <c r="D109" s="63"/>
      <c r="E109" s="168" t="str">
        <f>IF(Dades!C778="","",Dades!C778)</f>
        <v/>
      </c>
      <c r="F109" s="475">
        <f>(DSUM('1_Instal·lacions fixes'!$E$14:$R$36,"emissions",'7.2_Resultats Espanya'!E$59:E109)+DSUM('1_Instal·lacions fixes'!$E$43:$L$58,"emissions",'7.2_Resultats Espanya'!E$59:E109))/1000-SUM(F$60:F108)</f>
        <v>0</v>
      </c>
      <c r="G109" s="475">
        <f>(DSUM('2_Vehicles i maquinària'!$E$22:$S$44,"emissions",'7.2_Resultats Espanya'!E$59:E109)+DSUM('2_Vehicles i maquinària'!$E$50:$K$70,"emissions",'7.2_Resultats Espanya'!E$59:E109)+DSUM('2_Vehicles i maquinària'!$E$82:$S$92,"emissions",'7.2_Resultats Espanya'!E$59:E109)+DSUM('2_Vehicles i maquinària'!$E$99:$S$109,"emissions",'7.2_Resultats Espanya'!E$59:E109))/1000-SUM(G$60:G108)</f>
        <v>0</v>
      </c>
      <c r="H109" s="475">
        <f>(DSUM('3_Emissions fugitives'!$E$14:$O$36,"emissions",'7.2_Resultats Espanya'!E$59:E109)+DSUM('3_Emissions fugitives'!$E$48:$N$58,"emissions",'7.2_Resultats Espanya'!E$59:E109))/1000-SUM(H$60:H108)</f>
        <v>0</v>
      </c>
      <c r="I109" s="636">
        <f>DSUM('4_Emissions de procés'!$E$12:$M$27,"emissions",'7.2_Resultats Espanya'!E$59:E109)/1000-SUM(I$60:I108)</f>
        <v>0</v>
      </c>
      <c r="J109" s="636"/>
      <c r="K109" s="635">
        <f t="shared" si="0"/>
        <v>0</v>
      </c>
      <c r="L109" s="635"/>
      <c r="M109" s="635"/>
      <c r="N109" s="475">
        <f>DSUM('5.2_Abast 2 Espanya'!$E$18:$J$40,"emissions",'7.2_Resultats Espanya'!E$59:E109)/1000-SUM(N$60:N108)</f>
        <v>0</v>
      </c>
      <c r="O109" s="475">
        <f>DSUM('5.2_Abast 2 Espanya'!$E$49:$K$69,"emissions",'7.2_Resultats Espanya'!E$59:E109)/1000-SUM(O$60:O108)</f>
        <v>0</v>
      </c>
      <c r="P109" s="475">
        <f>DSUM('5.2_Abast 2 Espanya'!$E$78:$J$98,"emissions",'7.2_Resultats Espanya'!E$59:E109)/1000-SUM(P$60:P108)</f>
        <v>0</v>
      </c>
      <c r="Q109" s="636">
        <f t="shared" si="1"/>
        <v>0</v>
      </c>
      <c r="R109" s="635"/>
      <c r="S109" s="635">
        <f t="shared" si="2"/>
        <v>0</v>
      </c>
      <c r="T109" s="635"/>
      <c r="U109" s="635"/>
      <c r="V109" s="63"/>
      <c r="W109" s="63"/>
    </row>
    <row r="110" spans="1:23" ht="16.5" customHeight="1" x14ac:dyDescent="0.3">
      <c r="A110" s="169"/>
      <c r="B110" s="167"/>
      <c r="C110" s="63"/>
      <c r="D110" s="63"/>
      <c r="E110" s="168" t="str">
        <f>IF(Dades!C779="","",Dades!C779)</f>
        <v/>
      </c>
      <c r="F110" s="475">
        <f>(DSUM('1_Instal·lacions fixes'!$E$14:$R$36,"emissions",'7.2_Resultats Espanya'!E$59:E110)+DSUM('1_Instal·lacions fixes'!$E$43:$L$58,"emissions",'7.2_Resultats Espanya'!E$59:E110))/1000-SUM(F$60:F109)</f>
        <v>0</v>
      </c>
      <c r="G110" s="475">
        <f>(DSUM('2_Vehicles i maquinària'!$E$22:$S$44,"emissions",'7.2_Resultats Espanya'!E$59:E110)+DSUM('2_Vehicles i maquinària'!$E$50:$K$70,"emissions",'7.2_Resultats Espanya'!E$59:E110)+DSUM('2_Vehicles i maquinària'!$E$82:$S$92,"emissions",'7.2_Resultats Espanya'!E$59:E110)+DSUM('2_Vehicles i maquinària'!$E$99:$S$109,"emissions",'7.2_Resultats Espanya'!E$59:E110))/1000-SUM(G$60:G109)</f>
        <v>0</v>
      </c>
      <c r="H110" s="475">
        <f>(DSUM('3_Emissions fugitives'!$E$14:$O$36,"emissions",'7.2_Resultats Espanya'!E$59:E110)+DSUM('3_Emissions fugitives'!$E$48:$N$58,"emissions",'7.2_Resultats Espanya'!E$59:E110))/1000-SUM(H$60:H109)</f>
        <v>0</v>
      </c>
      <c r="I110" s="636">
        <f>DSUM('4_Emissions de procés'!$E$12:$M$27,"emissions",'7.2_Resultats Espanya'!E$59:E110)/1000-SUM(I$60:I109)</f>
        <v>0</v>
      </c>
      <c r="J110" s="636"/>
      <c r="K110" s="635">
        <f t="shared" si="0"/>
        <v>0</v>
      </c>
      <c r="L110" s="635"/>
      <c r="M110" s="635"/>
      <c r="N110" s="475">
        <f>DSUM('5.2_Abast 2 Espanya'!$E$18:$J$40,"emissions",'7.2_Resultats Espanya'!E$59:E110)/1000-SUM(N$60:N109)</f>
        <v>0</v>
      </c>
      <c r="O110" s="475">
        <f>DSUM('5.2_Abast 2 Espanya'!$E$49:$K$69,"emissions",'7.2_Resultats Espanya'!E$59:E110)/1000-SUM(O$60:O109)</f>
        <v>0</v>
      </c>
      <c r="P110" s="475">
        <f>DSUM('5.2_Abast 2 Espanya'!$E$78:$J$98,"emissions",'7.2_Resultats Espanya'!E$59:E110)/1000-SUM(P$60:P109)</f>
        <v>0</v>
      </c>
      <c r="Q110" s="636">
        <f t="shared" si="1"/>
        <v>0</v>
      </c>
      <c r="R110" s="635"/>
      <c r="S110" s="635">
        <f t="shared" si="2"/>
        <v>0</v>
      </c>
      <c r="T110" s="635"/>
      <c r="U110" s="635"/>
      <c r="V110" s="63"/>
      <c r="W110" s="63"/>
    </row>
    <row r="111" spans="1:23" ht="16.5" customHeight="1" x14ac:dyDescent="0.3">
      <c r="A111" s="169"/>
      <c r="B111" s="167"/>
      <c r="C111" s="63"/>
      <c r="D111" s="63"/>
      <c r="E111" s="168" t="str">
        <f>IF(Dades!C780="","",Dades!C780)</f>
        <v/>
      </c>
      <c r="F111" s="475">
        <f>(DSUM('1_Instal·lacions fixes'!$E$14:$R$36,"emissions",'7.2_Resultats Espanya'!E$59:E111)+DSUM('1_Instal·lacions fixes'!$E$43:$L$58,"emissions",'7.2_Resultats Espanya'!E$59:E111))/1000-SUM(F$60:F110)</f>
        <v>0</v>
      </c>
      <c r="G111" s="475">
        <f>(DSUM('2_Vehicles i maquinària'!$E$22:$S$44,"emissions",'7.2_Resultats Espanya'!E$59:E111)+DSUM('2_Vehicles i maquinària'!$E$50:$K$70,"emissions",'7.2_Resultats Espanya'!E$59:E111)+DSUM('2_Vehicles i maquinària'!$E$82:$S$92,"emissions",'7.2_Resultats Espanya'!E$59:E111)+DSUM('2_Vehicles i maquinària'!$E$99:$S$109,"emissions",'7.2_Resultats Espanya'!E$59:E111))/1000-SUM(G$60:G110)</f>
        <v>0</v>
      </c>
      <c r="H111" s="475">
        <f>(DSUM('3_Emissions fugitives'!$E$14:$O$36,"emissions",'7.2_Resultats Espanya'!E$59:E111)+DSUM('3_Emissions fugitives'!$E$48:$N$58,"emissions",'7.2_Resultats Espanya'!E$59:E111))/1000-SUM(H$60:H110)</f>
        <v>0</v>
      </c>
      <c r="I111" s="636">
        <f>DSUM('4_Emissions de procés'!$E$12:$M$27,"emissions",'7.2_Resultats Espanya'!E$59:E111)/1000-SUM(I$60:I110)</f>
        <v>0</v>
      </c>
      <c r="J111" s="636"/>
      <c r="K111" s="635">
        <f t="shared" si="0"/>
        <v>0</v>
      </c>
      <c r="L111" s="635"/>
      <c r="M111" s="635"/>
      <c r="N111" s="475">
        <f>DSUM('5.2_Abast 2 Espanya'!$E$18:$J$40,"emissions",'7.2_Resultats Espanya'!E$59:E111)/1000-SUM(N$60:N110)</f>
        <v>0</v>
      </c>
      <c r="O111" s="475">
        <f>DSUM('5.2_Abast 2 Espanya'!$E$49:$K$69,"emissions",'7.2_Resultats Espanya'!E$59:E111)/1000-SUM(O$60:O110)</f>
        <v>0</v>
      </c>
      <c r="P111" s="475">
        <f>DSUM('5.2_Abast 2 Espanya'!$E$78:$J$98,"emissions",'7.2_Resultats Espanya'!E$59:E111)/1000-SUM(P$60:P110)</f>
        <v>0</v>
      </c>
      <c r="Q111" s="636">
        <f t="shared" si="1"/>
        <v>0</v>
      </c>
      <c r="R111" s="635"/>
      <c r="S111" s="635">
        <f t="shared" si="2"/>
        <v>0</v>
      </c>
      <c r="T111" s="635"/>
      <c r="U111" s="635"/>
      <c r="V111" s="63"/>
      <c r="W111" s="63"/>
    </row>
    <row r="112" spans="1:23" ht="16.5" customHeight="1" x14ac:dyDescent="0.3">
      <c r="A112" s="169"/>
      <c r="B112" s="167"/>
      <c r="C112" s="63"/>
      <c r="D112" s="63"/>
      <c r="E112" s="168" t="str">
        <f>IF(Dades!C781="","",Dades!C781)</f>
        <v/>
      </c>
      <c r="F112" s="475">
        <f>(DSUM('1_Instal·lacions fixes'!$E$14:$R$36,"emissions",'7.2_Resultats Espanya'!E$59:E112)+DSUM('1_Instal·lacions fixes'!$E$43:$L$58,"emissions",'7.2_Resultats Espanya'!E$59:E112))/1000-SUM(F$60:F111)</f>
        <v>0</v>
      </c>
      <c r="G112" s="475">
        <f>(DSUM('2_Vehicles i maquinària'!$E$22:$S$44,"emissions",'7.2_Resultats Espanya'!E$59:E112)+DSUM('2_Vehicles i maquinària'!$E$50:$K$70,"emissions",'7.2_Resultats Espanya'!E$59:E112)+DSUM('2_Vehicles i maquinària'!$E$82:$S$92,"emissions",'7.2_Resultats Espanya'!E$59:E112)+DSUM('2_Vehicles i maquinària'!$E$99:$S$109,"emissions",'7.2_Resultats Espanya'!E$59:E112))/1000-SUM(G$60:G111)</f>
        <v>0</v>
      </c>
      <c r="H112" s="475">
        <f>(DSUM('3_Emissions fugitives'!$E$14:$O$36,"emissions",'7.2_Resultats Espanya'!E$59:E112)+DSUM('3_Emissions fugitives'!$E$48:$N$58,"emissions",'7.2_Resultats Espanya'!E$59:E112))/1000-SUM(H$60:H111)</f>
        <v>0</v>
      </c>
      <c r="I112" s="636">
        <f>DSUM('4_Emissions de procés'!$E$12:$M$27,"emissions",'7.2_Resultats Espanya'!E$59:E112)/1000-SUM(I$60:I111)</f>
        <v>0</v>
      </c>
      <c r="J112" s="636"/>
      <c r="K112" s="635">
        <f t="shared" si="0"/>
        <v>0</v>
      </c>
      <c r="L112" s="635"/>
      <c r="M112" s="635"/>
      <c r="N112" s="475">
        <f>DSUM('5.2_Abast 2 Espanya'!$E$18:$J$40,"emissions",'7.2_Resultats Espanya'!E$59:E112)/1000-SUM(N$60:N111)</f>
        <v>0</v>
      </c>
      <c r="O112" s="475">
        <f>DSUM('5.2_Abast 2 Espanya'!$E$49:$K$69,"emissions",'7.2_Resultats Espanya'!E$59:E112)/1000-SUM(O$60:O111)</f>
        <v>0</v>
      </c>
      <c r="P112" s="475">
        <f>DSUM('5.2_Abast 2 Espanya'!$E$78:$J$98,"emissions",'7.2_Resultats Espanya'!E$59:E112)/1000-SUM(P$60:P111)</f>
        <v>0</v>
      </c>
      <c r="Q112" s="636">
        <f t="shared" si="1"/>
        <v>0</v>
      </c>
      <c r="R112" s="635"/>
      <c r="S112" s="635">
        <f t="shared" si="2"/>
        <v>0</v>
      </c>
      <c r="T112" s="635"/>
      <c r="U112" s="635"/>
      <c r="V112" s="63"/>
      <c r="W112" s="63"/>
    </row>
    <row r="113" spans="1:23" x14ac:dyDescent="0.3">
      <c r="A113" s="169"/>
      <c r="B113" s="167"/>
      <c r="C113" s="63"/>
      <c r="D113" s="63"/>
      <c r="E113" s="168" t="str">
        <f>IF(Dades!C782="","",Dades!C782)</f>
        <v/>
      </c>
      <c r="F113" s="475">
        <f>(DSUM('1_Instal·lacions fixes'!$E$14:$R$36,"emissions",'7.2_Resultats Espanya'!E$59:E113)+DSUM('1_Instal·lacions fixes'!$E$43:$L$58,"emissions",'7.2_Resultats Espanya'!E$59:E113))/1000-SUM(F$60:F112)</f>
        <v>0</v>
      </c>
      <c r="G113" s="475">
        <f>(DSUM('2_Vehicles i maquinària'!$E$22:$S$44,"emissions",'7.2_Resultats Espanya'!E$59:E113)+DSUM('2_Vehicles i maquinària'!$E$50:$K$70,"emissions",'7.2_Resultats Espanya'!E$59:E113)+DSUM('2_Vehicles i maquinària'!$E$82:$S$92,"emissions",'7.2_Resultats Espanya'!E$59:E113)+DSUM('2_Vehicles i maquinària'!$E$99:$S$109,"emissions",'7.2_Resultats Espanya'!E$59:E113))/1000-SUM(G$60:G112)</f>
        <v>0</v>
      </c>
      <c r="H113" s="475">
        <f>(DSUM('3_Emissions fugitives'!$E$14:$O$36,"emissions",'7.2_Resultats Espanya'!E$59:E113)+DSUM('3_Emissions fugitives'!$E$48:$N$58,"emissions",'7.2_Resultats Espanya'!E$59:E113))/1000-SUM(H$60:H112)</f>
        <v>0</v>
      </c>
      <c r="I113" s="636">
        <f>DSUM('4_Emissions de procés'!$E$12:$M$27,"emissions",'7.2_Resultats Espanya'!E$59:E113)/1000-SUM(I$60:I112)</f>
        <v>0</v>
      </c>
      <c r="J113" s="636"/>
      <c r="K113" s="635">
        <f t="shared" si="0"/>
        <v>0</v>
      </c>
      <c r="L113" s="635"/>
      <c r="M113" s="635"/>
      <c r="N113" s="475">
        <f>DSUM('5.2_Abast 2 Espanya'!$E$18:$J$40,"emissions",'7.2_Resultats Espanya'!E$59:E113)/1000-SUM(N$60:N112)</f>
        <v>0</v>
      </c>
      <c r="O113" s="475">
        <f>DSUM('5.2_Abast 2 Espanya'!$E$49:$K$69,"emissions",'7.2_Resultats Espanya'!E$59:E113)/1000-SUM(O$60:O112)</f>
        <v>0</v>
      </c>
      <c r="P113" s="475">
        <f>DSUM('5.2_Abast 2 Espanya'!$E$78:$J$98,"emissions",'7.2_Resultats Espanya'!E$59:E113)/1000-SUM(P$60:P112)</f>
        <v>0</v>
      </c>
      <c r="Q113" s="636">
        <f t="shared" si="1"/>
        <v>0</v>
      </c>
      <c r="R113" s="635"/>
      <c r="S113" s="635">
        <f t="shared" si="2"/>
        <v>0</v>
      </c>
      <c r="T113" s="635"/>
      <c r="U113" s="635"/>
      <c r="V113" s="63"/>
      <c r="W113" s="63"/>
    </row>
    <row r="114" spans="1:23" ht="16.5" customHeight="1" x14ac:dyDescent="0.3">
      <c r="A114" s="169"/>
      <c r="B114" s="167"/>
      <c r="C114" s="63"/>
      <c r="D114" s="63"/>
      <c r="E114" s="168" t="str">
        <f>IF(Dades!C783="","",Dades!C783)</f>
        <v/>
      </c>
      <c r="F114" s="475">
        <f>(DSUM('1_Instal·lacions fixes'!$E$14:$R$36,"emissions",'7.2_Resultats Espanya'!E$59:E114)+DSUM('1_Instal·lacions fixes'!$E$43:$L$58,"emissions",'7.2_Resultats Espanya'!E$59:E114))/1000-SUM(F$60:F113)</f>
        <v>0</v>
      </c>
      <c r="G114" s="475">
        <f>(DSUM('2_Vehicles i maquinària'!$E$22:$S$44,"emissions",'7.2_Resultats Espanya'!E$59:E114)+DSUM('2_Vehicles i maquinària'!$E$50:$K$70,"emissions",'7.2_Resultats Espanya'!E$59:E114)+DSUM('2_Vehicles i maquinària'!$E$82:$S$92,"emissions",'7.2_Resultats Espanya'!E$59:E114)+DSUM('2_Vehicles i maquinària'!$E$99:$S$109,"emissions",'7.2_Resultats Espanya'!E$59:E114))/1000-SUM(G$60:G113)</f>
        <v>0</v>
      </c>
      <c r="H114" s="475">
        <f>(DSUM('3_Emissions fugitives'!$E$14:$O$36,"emissions",'7.2_Resultats Espanya'!E$59:E114)+DSUM('3_Emissions fugitives'!$E$48:$N$58,"emissions",'7.2_Resultats Espanya'!E$59:E114))/1000-SUM(H$60:H113)</f>
        <v>0</v>
      </c>
      <c r="I114" s="636">
        <f>DSUM('4_Emissions de procés'!$E$12:$M$27,"emissions",'7.2_Resultats Espanya'!E$59:E114)/1000-SUM(I$60:I113)</f>
        <v>0</v>
      </c>
      <c r="J114" s="636"/>
      <c r="K114" s="635">
        <f t="shared" si="0"/>
        <v>0</v>
      </c>
      <c r="L114" s="635"/>
      <c r="M114" s="635"/>
      <c r="N114" s="475">
        <f>DSUM('5.2_Abast 2 Espanya'!$E$18:$J$40,"emissions",'7.2_Resultats Espanya'!E$59:E114)/1000-SUM(N$60:N113)</f>
        <v>0</v>
      </c>
      <c r="O114" s="475">
        <f>DSUM('5.2_Abast 2 Espanya'!$E$49:$K$69,"emissions",'7.2_Resultats Espanya'!E$59:E114)/1000-SUM(O$60:O113)</f>
        <v>0</v>
      </c>
      <c r="P114" s="475">
        <f>DSUM('5.2_Abast 2 Espanya'!$E$78:$J$98,"emissions",'7.2_Resultats Espanya'!E$59:E114)/1000-SUM(P$60:P113)</f>
        <v>0</v>
      </c>
      <c r="Q114" s="636">
        <f t="shared" si="1"/>
        <v>0</v>
      </c>
      <c r="R114" s="635"/>
      <c r="S114" s="635">
        <f t="shared" si="2"/>
        <v>0</v>
      </c>
      <c r="T114" s="635"/>
      <c r="U114" s="635"/>
      <c r="V114" s="63"/>
      <c r="W114" s="63"/>
    </row>
    <row r="115" spans="1:23" x14ac:dyDescent="0.3">
      <c r="A115" s="169"/>
      <c r="B115" s="167"/>
      <c r="C115" s="63"/>
      <c r="D115" s="63"/>
      <c r="E115" s="168" t="str">
        <f>IF(Dades!C784="","",Dades!C784)</f>
        <v/>
      </c>
      <c r="F115" s="475">
        <f>(DSUM('1_Instal·lacions fixes'!$E$14:$R$36,"emissions",'7.2_Resultats Espanya'!E$59:E115)+DSUM('1_Instal·lacions fixes'!$E$43:$L$58,"emissions",'7.2_Resultats Espanya'!E$59:E115))/1000-SUM(F$60:F114)</f>
        <v>0</v>
      </c>
      <c r="G115" s="475">
        <f>(DSUM('2_Vehicles i maquinària'!$E$22:$S$44,"emissions",'7.2_Resultats Espanya'!E$59:E115)+DSUM('2_Vehicles i maquinària'!$E$50:$K$70,"emissions",'7.2_Resultats Espanya'!E$59:E115)+DSUM('2_Vehicles i maquinària'!$E$82:$S$92,"emissions",'7.2_Resultats Espanya'!E$59:E115)+DSUM('2_Vehicles i maquinària'!$E$99:$S$109,"emissions",'7.2_Resultats Espanya'!E$59:E115))/1000-SUM(G$60:G114)</f>
        <v>0</v>
      </c>
      <c r="H115" s="475">
        <f>(DSUM('3_Emissions fugitives'!$E$14:$O$36,"emissions",'7.2_Resultats Espanya'!E$59:E115)+DSUM('3_Emissions fugitives'!$E$48:$N$58,"emissions",'7.2_Resultats Espanya'!E$59:E115))/1000-SUM(H$60:H114)</f>
        <v>0</v>
      </c>
      <c r="I115" s="636">
        <f>DSUM('4_Emissions de procés'!$E$12:$M$27,"emissions",'7.2_Resultats Espanya'!E$59:E115)/1000-SUM(I$60:I114)</f>
        <v>0</v>
      </c>
      <c r="J115" s="636"/>
      <c r="K115" s="635">
        <f t="shared" si="0"/>
        <v>0</v>
      </c>
      <c r="L115" s="635"/>
      <c r="M115" s="635"/>
      <c r="N115" s="475">
        <f>DSUM('5.2_Abast 2 Espanya'!$E$18:$J$40,"emissions",'7.2_Resultats Espanya'!E$59:E115)/1000-SUM(N$60:N114)</f>
        <v>0</v>
      </c>
      <c r="O115" s="475">
        <f>DSUM('5.2_Abast 2 Espanya'!$E$49:$K$69,"emissions",'7.2_Resultats Espanya'!E$59:E115)/1000-SUM(O$60:O114)</f>
        <v>0</v>
      </c>
      <c r="P115" s="475">
        <f>DSUM('5.2_Abast 2 Espanya'!$E$78:$J$98,"emissions",'7.2_Resultats Espanya'!E$59:E115)/1000-SUM(P$60:P114)</f>
        <v>0</v>
      </c>
      <c r="Q115" s="636">
        <f t="shared" si="1"/>
        <v>0</v>
      </c>
      <c r="R115" s="635"/>
      <c r="S115" s="635">
        <f t="shared" si="2"/>
        <v>0</v>
      </c>
      <c r="T115" s="635"/>
      <c r="U115" s="635"/>
      <c r="V115" s="63"/>
      <c r="W115" s="63"/>
    </row>
    <row r="116" spans="1:23" x14ac:dyDescent="0.3">
      <c r="A116" s="169"/>
      <c r="B116" s="167"/>
      <c r="C116" s="63"/>
      <c r="D116" s="63"/>
      <c r="E116" s="168" t="str">
        <f>IF(Dades!C785="","",Dades!C785)</f>
        <v/>
      </c>
      <c r="F116" s="475">
        <f>(DSUM('1_Instal·lacions fixes'!$E$14:$R$36,"emissions",'7.2_Resultats Espanya'!E$59:E116)+DSUM('1_Instal·lacions fixes'!$E$43:$L$58,"emissions",'7.2_Resultats Espanya'!E$59:E116))/1000-SUM(F$60:F115)</f>
        <v>0</v>
      </c>
      <c r="G116" s="475">
        <f>(DSUM('2_Vehicles i maquinària'!$E$22:$S$44,"emissions",'7.2_Resultats Espanya'!E$59:E116)+DSUM('2_Vehicles i maquinària'!$E$50:$K$70,"emissions",'7.2_Resultats Espanya'!E$59:E116)+DSUM('2_Vehicles i maquinària'!$E$82:$S$92,"emissions",'7.2_Resultats Espanya'!E$59:E116)+DSUM('2_Vehicles i maquinària'!$E$99:$S$109,"emissions",'7.2_Resultats Espanya'!E$59:E116))/1000-SUM(G$60:G115)</f>
        <v>0</v>
      </c>
      <c r="H116" s="475">
        <f>(DSUM('3_Emissions fugitives'!$E$14:$O$36,"emissions",'7.2_Resultats Espanya'!E$59:E116)+DSUM('3_Emissions fugitives'!$E$48:$N$58,"emissions",'7.2_Resultats Espanya'!E$59:E116))/1000-SUM(H$60:H115)</f>
        <v>0</v>
      </c>
      <c r="I116" s="636">
        <f>DSUM('4_Emissions de procés'!$E$12:$M$27,"emissions",'7.2_Resultats Espanya'!E$59:E116)/1000-SUM(I$60:I115)</f>
        <v>0</v>
      </c>
      <c r="J116" s="636"/>
      <c r="K116" s="635">
        <f t="shared" si="0"/>
        <v>0</v>
      </c>
      <c r="L116" s="635"/>
      <c r="M116" s="635"/>
      <c r="N116" s="475">
        <f>DSUM('5.2_Abast 2 Espanya'!$E$18:$J$40,"emissions",'7.2_Resultats Espanya'!E$59:E116)/1000-SUM(N$60:N115)</f>
        <v>0</v>
      </c>
      <c r="O116" s="475">
        <f>DSUM('5.2_Abast 2 Espanya'!$E$49:$K$69,"emissions",'7.2_Resultats Espanya'!E$59:E116)/1000-SUM(O$60:O115)</f>
        <v>0</v>
      </c>
      <c r="P116" s="475">
        <f>DSUM('5.2_Abast 2 Espanya'!$E$78:$J$98,"emissions",'7.2_Resultats Espanya'!E$59:E116)/1000-SUM(P$60:P115)</f>
        <v>0</v>
      </c>
      <c r="Q116" s="636">
        <f t="shared" si="1"/>
        <v>0</v>
      </c>
      <c r="R116" s="635"/>
      <c r="S116" s="635">
        <f t="shared" si="2"/>
        <v>0</v>
      </c>
      <c r="T116" s="635"/>
      <c r="U116" s="635"/>
      <c r="V116" s="63"/>
      <c r="W116" s="63"/>
    </row>
    <row r="117" spans="1:23" x14ac:dyDescent="0.3">
      <c r="A117" s="169"/>
      <c r="B117" s="167"/>
      <c r="C117" s="63"/>
      <c r="D117" s="63"/>
      <c r="E117" s="168" t="str">
        <f>IF(Dades!C786="","",Dades!C786)</f>
        <v/>
      </c>
      <c r="F117" s="475">
        <f>(DSUM('1_Instal·lacions fixes'!$E$14:$R$36,"emissions",'7.2_Resultats Espanya'!E$59:E117)+DSUM('1_Instal·lacions fixes'!$E$43:$L$58,"emissions",'7.2_Resultats Espanya'!E$59:E117))/1000-SUM(F$60:F116)</f>
        <v>0</v>
      </c>
      <c r="G117" s="475">
        <f>(DSUM('2_Vehicles i maquinària'!$E$22:$S$44,"emissions",'7.2_Resultats Espanya'!E$59:E117)+DSUM('2_Vehicles i maquinària'!$E$50:$K$70,"emissions",'7.2_Resultats Espanya'!E$59:E117)+DSUM('2_Vehicles i maquinària'!$E$82:$S$92,"emissions",'7.2_Resultats Espanya'!E$59:E117)+DSUM('2_Vehicles i maquinària'!$E$99:$S$109,"emissions",'7.2_Resultats Espanya'!E$59:E117))/1000-SUM(G$60:G116)</f>
        <v>0</v>
      </c>
      <c r="H117" s="475">
        <f>(DSUM('3_Emissions fugitives'!$E$14:$O$36,"emissions",'7.2_Resultats Espanya'!E$59:E117)+DSUM('3_Emissions fugitives'!$E$48:$N$58,"emissions",'7.2_Resultats Espanya'!E$59:E117))/1000-SUM(H$60:H116)</f>
        <v>0</v>
      </c>
      <c r="I117" s="636">
        <f>DSUM('4_Emissions de procés'!$E$12:$M$27,"emissions",'7.2_Resultats Espanya'!E$59:E117)/1000-SUM(I$60:I116)</f>
        <v>0</v>
      </c>
      <c r="J117" s="636"/>
      <c r="K117" s="635">
        <f t="shared" si="0"/>
        <v>0</v>
      </c>
      <c r="L117" s="635"/>
      <c r="M117" s="635"/>
      <c r="N117" s="475">
        <f>DSUM('5.2_Abast 2 Espanya'!$E$18:$J$40,"emissions",'7.2_Resultats Espanya'!E$59:E117)/1000-SUM(N$60:N116)</f>
        <v>0</v>
      </c>
      <c r="O117" s="475">
        <f>DSUM('5.2_Abast 2 Espanya'!$E$49:$K$69,"emissions",'7.2_Resultats Espanya'!E$59:E117)/1000-SUM(O$60:O116)</f>
        <v>0</v>
      </c>
      <c r="P117" s="475">
        <f>DSUM('5.2_Abast 2 Espanya'!$E$78:$J$98,"emissions",'7.2_Resultats Espanya'!E$59:E117)/1000-SUM(P$60:P116)</f>
        <v>0</v>
      </c>
      <c r="Q117" s="636">
        <f t="shared" si="1"/>
        <v>0</v>
      </c>
      <c r="R117" s="635"/>
      <c r="S117" s="635">
        <f t="shared" si="2"/>
        <v>0</v>
      </c>
      <c r="T117" s="635"/>
      <c r="U117" s="635"/>
      <c r="V117" s="63"/>
      <c r="W117" s="63"/>
    </row>
    <row r="118" spans="1:23" x14ac:dyDescent="0.3">
      <c r="A118" s="169"/>
      <c r="B118" s="167"/>
      <c r="C118" s="63"/>
      <c r="D118" s="63"/>
      <c r="E118" s="168" t="str">
        <f>IF(Dades!C787="","",Dades!C787)</f>
        <v/>
      </c>
      <c r="F118" s="475">
        <f>(DSUM('1_Instal·lacions fixes'!$E$14:$R$36,"emissions",'7.2_Resultats Espanya'!E$59:E118)+DSUM('1_Instal·lacions fixes'!$E$43:$L$58,"emissions",'7.2_Resultats Espanya'!E$59:E118))/1000-SUM(F$60:F117)</f>
        <v>0</v>
      </c>
      <c r="G118" s="475">
        <f>(DSUM('2_Vehicles i maquinària'!$E$22:$S$44,"emissions",'7.2_Resultats Espanya'!E$59:E118)+DSUM('2_Vehicles i maquinària'!$E$50:$K$70,"emissions",'7.2_Resultats Espanya'!E$59:E118)+DSUM('2_Vehicles i maquinària'!$E$82:$S$92,"emissions",'7.2_Resultats Espanya'!E$59:E118)+DSUM('2_Vehicles i maquinària'!$E$99:$S$109,"emissions",'7.2_Resultats Espanya'!E$59:E118))/1000-SUM(G$60:G117)</f>
        <v>0</v>
      </c>
      <c r="H118" s="475">
        <f>(DSUM('3_Emissions fugitives'!$E$14:$O$36,"emissions",'7.2_Resultats Espanya'!E$59:E118)+DSUM('3_Emissions fugitives'!$E$48:$N$58,"emissions",'7.2_Resultats Espanya'!E$59:E118))/1000-SUM(H$60:H117)</f>
        <v>0</v>
      </c>
      <c r="I118" s="636">
        <f>DSUM('4_Emissions de procés'!$E$12:$M$27,"emissions",'7.2_Resultats Espanya'!E$59:E118)/1000-SUM(I$60:I117)</f>
        <v>0</v>
      </c>
      <c r="J118" s="636"/>
      <c r="K118" s="635">
        <f t="shared" si="0"/>
        <v>0</v>
      </c>
      <c r="L118" s="635"/>
      <c r="M118" s="635"/>
      <c r="N118" s="475">
        <f>DSUM('5.2_Abast 2 Espanya'!$E$18:$J$40,"emissions",'7.2_Resultats Espanya'!E$59:E118)/1000-SUM(N$60:N117)</f>
        <v>0</v>
      </c>
      <c r="O118" s="475">
        <f>DSUM('5.2_Abast 2 Espanya'!$E$49:$K$69,"emissions",'7.2_Resultats Espanya'!E$59:E118)/1000-SUM(O$60:O117)</f>
        <v>0</v>
      </c>
      <c r="P118" s="475">
        <f>DSUM('5.2_Abast 2 Espanya'!$E$78:$J$98,"emissions",'7.2_Resultats Espanya'!E$59:E118)/1000-SUM(P$60:P117)</f>
        <v>0</v>
      </c>
      <c r="Q118" s="636">
        <f t="shared" si="1"/>
        <v>0</v>
      </c>
      <c r="R118" s="635"/>
      <c r="S118" s="635">
        <f t="shared" si="2"/>
        <v>0</v>
      </c>
      <c r="T118" s="635"/>
      <c r="U118" s="635"/>
      <c r="V118" s="63"/>
      <c r="W118" s="63"/>
    </row>
    <row r="119" spans="1:23" x14ac:dyDescent="0.3">
      <c r="A119" s="169"/>
      <c r="B119" s="167"/>
      <c r="C119" s="63"/>
      <c r="D119" s="63"/>
      <c r="E119" s="168" t="str">
        <f>IF(Dades!C788="","",Dades!C788)</f>
        <v/>
      </c>
      <c r="F119" s="475">
        <f>(DSUM('1_Instal·lacions fixes'!$E$14:$R$36,"emissions",'7.2_Resultats Espanya'!E$59:E119)+DSUM('1_Instal·lacions fixes'!$E$43:$L$58,"emissions",'7.2_Resultats Espanya'!E$59:E119))/1000-SUM(F$60:F118)</f>
        <v>0</v>
      </c>
      <c r="G119" s="475">
        <f>(DSUM('2_Vehicles i maquinària'!$E$22:$S$44,"emissions",'7.2_Resultats Espanya'!E$59:E119)+DSUM('2_Vehicles i maquinària'!$E$50:$K$70,"emissions",'7.2_Resultats Espanya'!E$59:E119)+DSUM('2_Vehicles i maquinària'!$E$82:$S$92,"emissions",'7.2_Resultats Espanya'!E$59:E119)+DSUM('2_Vehicles i maquinària'!$E$99:$S$109,"emissions",'7.2_Resultats Espanya'!E$59:E119))/1000-SUM(G$60:G118)</f>
        <v>0</v>
      </c>
      <c r="H119" s="475">
        <f>(DSUM('3_Emissions fugitives'!$E$14:$O$36,"emissions",'7.2_Resultats Espanya'!E$59:E119)+DSUM('3_Emissions fugitives'!$E$48:$N$58,"emissions",'7.2_Resultats Espanya'!E$59:E119))/1000-SUM(H$60:H118)</f>
        <v>0</v>
      </c>
      <c r="I119" s="636">
        <f>DSUM('4_Emissions de procés'!$E$12:$M$27,"emissions",'7.2_Resultats Espanya'!E$59:E119)/1000-SUM(I$60:I118)</f>
        <v>0</v>
      </c>
      <c r="J119" s="636"/>
      <c r="K119" s="635">
        <f t="shared" si="0"/>
        <v>0</v>
      </c>
      <c r="L119" s="635"/>
      <c r="M119" s="635"/>
      <c r="N119" s="475">
        <f>DSUM('5.2_Abast 2 Espanya'!$E$18:$J$40,"emissions",'7.2_Resultats Espanya'!E$59:E119)/1000-SUM(N$60:N118)</f>
        <v>0</v>
      </c>
      <c r="O119" s="475">
        <f>DSUM('5.2_Abast 2 Espanya'!$E$49:$K$69,"emissions",'7.2_Resultats Espanya'!E$59:E119)/1000-SUM(O$60:O118)</f>
        <v>0</v>
      </c>
      <c r="P119" s="475">
        <f>DSUM('5.2_Abast 2 Espanya'!$E$78:$J$98,"emissions",'7.2_Resultats Espanya'!E$59:E119)/1000-SUM(P$60:P118)</f>
        <v>0</v>
      </c>
      <c r="Q119" s="636">
        <f t="shared" si="1"/>
        <v>0</v>
      </c>
      <c r="R119" s="635"/>
      <c r="S119" s="635">
        <f t="shared" si="2"/>
        <v>0</v>
      </c>
      <c r="T119" s="635"/>
      <c r="U119" s="635"/>
      <c r="V119" s="63"/>
      <c r="W119" s="63"/>
    </row>
    <row r="120" spans="1:23" ht="16.5" customHeight="1" x14ac:dyDescent="0.3">
      <c r="A120" s="169"/>
      <c r="B120" s="167"/>
      <c r="C120" s="63"/>
      <c r="D120" s="63"/>
      <c r="E120" s="168" t="str">
        <f>IF(Dades!C789="","",Dades!C789)</f>
        <v/>
      </c>
      <c r="F120" s="475">
        <f>(DSUM('1_Instal·lacions fixes'!$E$14:$R$36,"emissions",'7.2_Resultats Espanya'!E$59:E120)+DSUM('1_Instal·lacions fixes'!$E$43:$L$58,"emissions",'7.2_Resultats Espanya'!E$59:E120))/1000-SUM(F$60:F119)</f>
        <v>0</v>
      </c>
      <c r="G120" s="475">
        <f>(DSUM('2_Vehicles i maquinària'!$E$22:$S$44,"emissions",'7.2_Resultats Espanya'!E$59:E120)+DSUM('2_Vehicles i maquinària'!$E$50:$K$70,"emissions",'7.2_Resultats Espanya'!E$59:E120)+DSUM('2_Vehicles i maquinària'!$E$82:$S$92,"emissions",'7.2_Resultats Espanya'!E$59:E120)+DSUM('2_Vehicles i maquinària'!$E$99:$S$109,"emissions",'7.2_Resultats Espanya'!E$59:E120))/1000-SUM(G$60:G119)</f>
        <v>0</v>
      </c>
      <c r="H120" s="475">
        <f>(DSUM('3_Emissions fugitives'!$E$14:$O$36,"emissions",'7.2_Resultats Espanya'!E$59:E120)+DSUM('3_Emissions fugitives'!$E$48:$N$58,"emissions",'7.2_Resultats Espanya'!E$59:E120))/1000-SUM(H$60:H119)</f>
        <v>0</v>
      </c>
      <c r="I120" s="636">
        <f>DSUM('4_Emissions de procés'!$E$12:$M$27,"emissions",'7.2_Resultats Espanya'!E$59:E120)/1000-SUM(I$60:I119)</f>
        <v>0</v>
      </c>
      <c r="J120" s="636"/>
      <c r="K120" s="635">
        <f t="shared" si="0"/>
        <v>0</v>
      </c>
      <c r="L120" s="635"/>
      <c r="M120" s="635"/>
      <c r="N120" s="475">
        <f>DSUM('5.2_Abast 2 Espanya'!$E$18:$J$40,"emissions",'7.2_Resultats Espanya'!E$59:E120)/1000-SUM(N$60:N119)</f>
        <v>0</v>
      </c>
      <c r="O120" s="475">
        <f>DSUM('5.2_Abast 2 Espanya'!$E$49:$K$69,"emissions",'7.2_Resultats Espanya'!E$59:E120)/1000-SUM(O$60:O119)</f>
        <v>0</v>
      </c>
      <c r="P120" s="475">
        <f>DSUM('5.2_Abast 2 Espanya'!$E$78:$J$98,"emissions",'7.2_Resultats Espanya'!E$59:E120)/1000-SUM(P$60:P119)</f>
        <v>0</v>
      </c>
      <c r="Q120" s="636">
        <f t="shared" si="1"/>
        <v>0</v>
      </c>
      <c r="R120" s="635"/>
      <c r="S120" s="635">
        <f t="shared" si="2"/>
        <v>0</v>
      </c>
      <c r="T120" s="635"/>
      <c r="U120" s="635"/>
      <c r="V120" s="63"/>
      <c r="W120" s="63"/>
    </row>
    <row r="121" spans="1:23" ht="16.5" customHeight="1" x14ac:dyDescent="0.3">
      <c r="A121" s="169"/>
      <c r="B121" s="167"/>
      <c r="C121" s="63"/>
      <c r="D121" s="63"/>
      <c r="E121" s="168" t="str">
        <f>IF(Dades!C790="","",Dades!C790)</f>
        <v/>
      </c>
      <c r="F121" s="475">
        <f>(DSUM('1_Instal·lacions fixes'!$E$14:$R$36,"emissions",'7.2_Resultats Espanya'!E$59:E121)+DSUM('1_Instal·lacions fixes'!$E$43:$L$58,"emissions",'7.2_Resultats Espanya'!E$59:E121))/1000-SUM(F$60:F120)</f>
        <v>0</v>
      </c>
      <c r="G121" s="475">
        <f>(DSUM('2_Vehicles i maquinària'!$E$22:$S$44,"emissions",'7.2_Resultats Espanya'!E$59:E121)+DSUM('2_Vehicles i maquinària'!$E$50:$K$70,"emissions",'7.2_Resultats Espanya'!E$59:E121)+DSUM('2_Vehicles i maquinària'!$E$82:$S$92,"emissions",'7.2_Resultats Espanya'!E$59:E121)+DSUM('2_Vehicles i maquinària'!$E$99:$S$109,"emissions",'7.2_Resultats Espanya'!E$59:E121))/1000-SUM(G$60:G120)</f>
        <v>0</v>
      </c>
      <c r="H121" s="475">
        <f>(DSUM('3_Emissions fugitives'!$E$14:$O$36,"emissions",'7.2_Resultats Espanya'!E$59:E121)+DSUM('3_Emissions fugitives'!$E$48:$N$58,"emissions",'7.2_Resultats Espanya'!E$59:E121))/1000-SUM(H$60:H120)</f>
        <v>0</v>
      </c>
      <c r="I121" s="636">
        <f>DSUM('4_Emissions de procés'!$E$12:$M$27,"emissions",'7.2_Resultats Espanya'!E$59:E121)/1000-SUM(I$60:I120)</f>
        <v>0</v>
      </c>
      <c r="J121" s="636"/>
      <c r="K121" s="635">
        <f t="shared" si="0"/>
        <v>0</v>
      </c>
      <c r="L121" s="635"/>
      <c r="M121" s="635"/>
      <c r="N121" s="475">
        <f>DSUM('5.2_Abast 2 Espanya'!$E$18:$J$40,"emissions",'7.2_Resultats Espanya'!E$59:E121)/1000-SUM(N$60:N120)</f>
        <v>0</v>
      </c>
      <c r="O121" s="475">
        <f>DSUM('5.2_Abast 2 Espanya'!$E$49:$K$69,"emissions",'7.2_Resultats Espanya'!E$59:E121)/1000-SUM(O$60:O120)</f>
        <v>0</v>
      </c>
      <c r="P121" s="475">
        <f>DSUM('5.2_Abast 2 Espanya'!$E$78:$J$98,"emissions",'7.2_Resultats Espanya'!E$59:E121)/1000-SUM(P$60:P120)</f>
        <v>0</v>
      </c>
      <c r="Q121" s="636">
        <f t="shared" si="1"/>
        <v>0</v>
      </c>
      <c r="R121" s="635"/>
      <c r="S121" s="635">
        <f t="shared" si="2"/>
        <v>0</v>
      </c>
      <c r="T121" s="635"/>
      <c r="U121" s="635"/>
      <c r="V121" s="63"/>
      <c r="W121" s="63"/>
    </row>
    <row r="122" spans="1:23" ht="16.5" customHeight="1" x14ac:dyDescent="0.3">
      <c r="A122" s="169"/>
      <c r="B122" s="167"/>
      <c r="C122" s="63"/>
      <c r="D122" s="63"/>
      <c r="E122" s="168" t="str">
        <f>IF(Dades!C791="","",Dades!C791)</f>
        <v/>
      </c>
      <c r="F122" s="475">
        <f>(DSUM('1_Instal·lacions fixes'!$E$14:$R$36,"emissions",'7.2_Resultats Espanya'!E$59:E122)+DSUM('1_Instal·lacions fixes'!$E$43:$L$58,"emissions",'7.2_Resultats Espanya'!E$59:E122))/1000-SUM(F$60:F121)</f>
        <v>0</v>
      </c>
      <c r="G122" s="475">
        <f>(DSUM('2_Vehicles i maquinària'!$E$22:$S$44,"emissions",'7.2_Resultats Espanya'!E$59:E122)+DSUM('2_Vehicles i maquinària'!$E$50:$K$70,"emissions",'7.2_Resultats Espanya'!E$59:E122)+DSUM('2_Vehicles i maquinària'!$E$82:$S$92,"emissions",'7.2_Resultats Espanya'!E$59:E122)+DSUM('2_Vehicles i maquinària'!$E$99:$S$109,"emissions",'7.2_Resultats Espanya'!E$59:E122))/1000-SUM(G$60:G121)</f>
        <v>0</v>
      </c>
      <c r="H122" s="475">
        <f>(DSUM('3_Emissions fugitives'!$E$14:$O$36,"emissions",'7.2_Resultats Espanya'!E$59:E122)+DSUM('3_Emissions fugitives'!$E$48:$N$58,"emissions",'7.2_Resultats Espanya'!E$59:E122))/1000-SUM(H$60:H121)</f>
        <v>0</v>
      </c>
      <c r="I122" s="636">
        <f>DSUM('4_Emissions de procés'!$E$12:$M$27,"emissions",'7.2_Resultats Espanya'!E$59:E122)/1000-SUM(I$60:I121)</f>
        <v>0</v>
      </c>
      <c r="J122" s="636"/>
      <c r="K122" s="635">
        <f t="shared" si="0"/>
        <v>0</v>
      </c>
      <c r="L122" s="635"/>
      <c r="M122" s="635"/>
      <c r="N122" s="475">
        <f>DSUM('5.2_Abast 2 Espanya'!$E$18:$J$40,"emissions",'7.2_Resultats Espanya'!E$59:E122)/1000-SUM(N$60:N121)</f>
        <v>0</v>
      </c>
      <c r="O122" s="475">
        <f>DSUM('5.2_Abast 2 Espanya'!$E$49:$K$69,"emissions",'7.2_Resultats Espanya'!E$59:E122)/1000-SUM(O$60:O121)</f>
        <v>0</v>
      </c>
      <c r="P122" s="475">
        <f>DSUM('5.2_Abast 2 Espanya'!$E$78:$J$98,"emissions",'7.2_Resultats Espanya'!E$59:E122)/1000-SUM(P$60:P121)</f>
        <v>0</v>
      </c>
      <c r="Q122" s="636">
        <f t="shared" si="1"/>
        <v>0</v>
      </c>
      <c r="R122" s="635"/>
      <c r="S122" s="635">
        <f t="shared" si="2"/>
        <v>0</v>
      </c>
      <c r="T122" s="635"/>
      <c r="U122" s="635"/>
      <c r="V122" s="63"/>
      <c r="W122" s="63"/>
    </row>
    <row r="123" spans="1:23" ht="16.5" customHeight="1" x14ac:dyDescent="0.3">
      <c r="A123" s="169"/>
      <c r="B123" s="167"/>
      <c r="C123" s="63"/>
      <c r="D123" s="63"/>
      <c r="E123" s="168" t="str">
        <f>IF(Dades!C792="","",Dades!C792)</f>
        <v/>
      </c>
      <c r="F123" s="475">
        <f>(DSUM('1_Instal·lacions fixes'!$E$14:$R$36,"emissions",'7.2_Resultats Espanya'!E$59:E123)+DSUM('1_Instal·lacions fixes'!$E$43:$L$58,"emissions",'7.2_Resultats Espanya'!E$59:E123))/1000-SUM(F$60:F122)</f>
        <v>0</v>
      </c>
      <c r="G123" s="475">
        <f>(DSUM('2_Vehicles i maquinària'!$E$22:$S$44,"emissions",'7.2_Resultats Espanya'!E$59:E123)+DSUM('2_Vehicles i maquinària'!$E$50:$K$70,"emissions",'7.2_Resultats Espanya'!E$59:E123)+DSUM('2_Vehicles i maquinària'!$E$82:$S$92,"emissions",'7.2_Resultats Espanya'!E$59:E123)+DSUM('2_Vehicles i maquinària'!$E$99:$S$109,"emissions",'7.2_Resultats Espanya'!E$59:E123))/1000-SUM(G$60:G122)</f>
        <v>0</v>
      </c>
      <c r="H123" s="475">
        <f>(DSUM('3_Emissions fugitives'!$E$14:$O$36,"emissions",'7.2_Resultats Espanya'!E$59:E123)+DSUM('3_Emissions fugitives'!$E$48:$N$58,"emissions",'7.2_Resultats Espanya'!E$59:E123))/1000-SUM(H$60:H122)</f>
        <v>0</v>
      </c>
      <c r="I123" s="636">
        <f>DSUM('4_Emissions de procés'!$E$12:$M$27,"emissions",'7.2_Resultats Espanya'!E$59:E123)/1000-SUM(I$60:I122)</f>
        <v>0</v>
      </c>
      <c r="J123" s="636"/>
      <c r="K123" s="635">
        <f t="shared" si="0"/>
        <v>0</v>
      </c>
      <c r="L123" s="635"/>
      <c r="M123" s="635"/>
      <c r="N123" s="475">
        <f>DSUM('5.2_Abast 2 Espanya'!$E$18:$J$40,"emissions",'7.2_Resultats Espanya'!E$59:E123)/1000-SUM(N$60:N122)</f>
        <v>0</v>
      </c>
      <c r="O123" s="475">
        <f>DSUM('5.2_Abast 2 Espanya'!$E$49:$K$69,"emissions",'7.2_Resultats Espanya'!E$59:E123)/1000-SUM(O$60:O122)</f>
        <v>0</v>
      </c>
      <c r="P123" s="475">
        <f>DSUM('5.2_Abast 2 Espanya'!$E$78:$J$98,"emissions",'7.2_Resultats Espanya'!E$59:E123)/1000-SUM(P$60:P122)</f>
        <v>0</v>
      </c>
      <c r="Q123" s="636">
        <f t="shared" si="1"/>
        <v>0</v>
      </c>
      <c r="R123" s="635"/>
      <c r="S123" s="635">
        <f t="shared" si="2"/>
        <v>0</v>
      </c>
      <c r="T123" s="635"/>
      <c r="U123" s="635"/>
      <c r="V123" s="63"/>
      <c r="W123" s="63"/>
    </row>
    <row r="124" spans="1:23" ht="16.5" customHeight="1" x14ac:dyDescent="0.3">
      <c r="A124" s="169"/>
      <c r="B124" s="167"/>
      <c r="C124" s="63"/>
      <c r="D124" s="63"/>
      <c r="E124" s="168" t="str">
        <f>IF(Dades!C793="","",Dades!C793)</f>
        <v/>
      </c>
      <c r="F124" s="475">
        <f>(DSUM('1_Instal·lacions fixes'!$E$14:$R$36,"emissions",'7.2_Resultats Espanya'!E$59:E124)+DSUM('1_Instal·lacions fixes'!$E$43:$L$58,"emissions",'7.2_Resultats Espanya'!E$59:E124))/1000-SUM(F$60:F123)</f>
        <v>0</v>
      </c>
      <c r="G124" s="475">
        <f>(DSUM('2_Vehicles i maquinària'!$E$22:$S$44,"emissions",'7.2_Resultats Espanya'!E$59:E124)+DSUM('2_Vehicles i maquinària'!$E$50:$K$70,"emissions",'7.2_Resultats Espanya'!E$59:E124)+DSUM('2_Vehicles i maquinària'!$E$82:$S$92,"emissions",'7.2_Resultats Espanya'!E$59:E124)+DSUM('2_Vehicles i maquinària'!$E$99:$S$109,"emissions",'7.2_Resultats Espanya'!E$59:E124))/1000-SUM(G$60:G123)</f>
        <v>0</v>
      </c>
      <c r="H124" s="475">
        <f>(DSUM('3_Emissions fugitives'!$E$14:$O$36,"emissions",'7.2_Resultats Espanya'!E$59:E124)+DSUM('3_Emissions fugitives'!$E$48:$N$58,"emissions",'7.2_Resultats Espanya'!E$59:E124))/1000-SUM(H$60:H123)</f>
        <v>0</v>
      </c>
      <c r="I124" s="636">
        <f>DSUM('4_Emissions de procés'!$E$12:$M$27,"emissions",'7.2_Resultats Espanya'!E$59:E124)/1000-SUM(I$60:I123)</f>
        <v>0</v>
      </c>
      <c r="J124" s="636"/>
      <c r="K124" s="635">
        <f t="shared" si="0"/>
        <v>0</v>
      </c>
      <c r="L124" s="635"/>
      <c r="M124" s="635"/>
      <c r="N124" s="475">
        <f>DSUM('5.2_Abast 2 Espanya'!$E$18:$J$40,"emissions",'7.2_Resultats Espanya'!E$59:E124)/1000-SUM(N$60:N123)</f>
        <v>0</v>
      </c>
      <c r="O124" s="475">
        <f>DSUM('5.2_Abast 2 Espanya'!$E$49:$K$69,"emissions",'7.2_Resultats Espanya'!E$59:E124)/1000-SUM(O$60:O123)</f>
        <v>0</v>
      </c>
      <c r="P124" s="475">
        <f>DSUM('5.2_Abast 2 Espanya'!$E$78:$J$98,"emissions",'7.2_Resultats Espanya'!E$59:E124)/1000-SUM(P$60:P123)</f>
        <v>0</v>
      </c>
      <c r="Q124" s="636">
        <f t="shared" si="1"/>
        <v>0</v>
      </c>
      <c r="R124" s="635"/>
      <c r="S124" s="635">
        <f t="shared" si="2"/>
        <v>0</v>
      </c>
      <c r="T124" s="635"/>
      <c r="U124" s="635"/>
      <c r="V124" s="63"/>
      <c r="W124" s="63"/>
    </row>
    <row r="125" spans="1:23" x14ac:dyDescent="0.3">
      <c r="A125" s="169"/>
      <c r="B125" s="167"/>
      <c r="C125" s="63"/>
      <c r="D125" s="63"/>
      <c r="E125" s="168" t="str">
        <f>IF(Dades!C794="","",Dades!C794)</f>
        <v/>
      </c>
      <c r="F125" s="475">
        <f>(DSUM('1_Instal·lacions fixes'!$E$14:$R$36,"emissions",'7.2_Resultats Espanya'!E$59:E125)+DSUM('1_Instal·lacions fixes'!$E$43:$L$58,"emissions",'7.2_Resultats Espanya'!E$59:E125))/1000-SUM(F$60:F124)</f>
        <v>0</v>
      </c>
      <c r="G125" s="475">
        <f>(DSUM('2_Vehicles i maquinària'!$E$22:$S$44,"emissions",'7.2_Resultats Espanya'!E$59:E125)+DSUM('2_Vehicles i maquinària'!$E$50:$K$70,"emissions",'7.2_Resultats Espanya'!E$59:E125)+DSUM('2_Vehicles i maquinària'!$E$82:$S$92,"emissions",'7.2_Resultats Espanya'!E$59:E125)+DSUM('2_Vehicles i maquinària'!$E$99:$S$109,"emissions",'7.2_Resultats Espanya'!E$59:E125))/1000-SUM(G$60:G124)</f>
        <v>0</v>
      </c>
      <c r="H125" s="475">
        <f>(DSUM('3_Emissions fugitives'!$E$14:$O$36,"emissions",'7.2_Resultats Espanya'!E$59:E125)+DSUM('3_Emissions fugitives'!$E$48:$N$58,"emissions",'7.2_Resultats Espanya'!E$59:E125))/1000-SUM(H$60:H124)</f>
        <v>0</v>
      </c>
      <c r="I125" s="636">
        <f>DSUM('4_Emissions de procés'!$E$12:$M$27,"emissions",'7.2_Resultats Espanya'!E$59:E125)/1000-SUM(I$60:I124)</f>
        <v>0</v>
      </c>
      <c r="J125" s="636"/>
      <c r="K125" s="635">
        <f t="shared" si="0"/>
        <v>0</v>
      </c>
      <c r="L125" s="635"/>
      <c r="M125" s="635"/>
      <c r="N125" s="475">
        <f>DSUM('5.2_Abast 2 Espanya'!$E$18:$J$40,"emissions",'7.2_Resultats Espanya'!E$59:E125)/1000-SUM(N$60:N124)</f>
        <v>0</v>
      </c>
      <c r="O125" s="475">
        <f>DSUM('5.2_Abast 2 Espanya'!$E$49:$K$69,"emissions",'7.2_Resultats Espanya'!E$59:E125)/1000-SUM(O$60:O124)</f>
        <v>0</v>
      </c>
      <c r="P125" s="475">
        <f>DSUM('5.2_Abast 2 Espanya'!$E$78:$J$98,"emissions",'7.2_Resultats Espanya'!E$59:E125)/1000-SUM(P$60:P124)</f>
        <v>0</v>
      </c>
      <c r="Q125" s="636">
        <f t="shared" si="1"/>
        <v>0</v>
      </c>
      <c r="R125" s="635"/>
      <c r="S125" s="635">
        <f t="shared" si="2"/>
        <v>0</v>
      </c>
      <c r="T125" s="635"/>
      <c r="U125" s="635"/>
      <c r="V125" s="63"/>
      <c r="W125" s="63"/>
    </row>
    <row r="126" spans="1:23" ht="16.5" customHeight="1" x14ac:dyDescent="0.3">
      <c r="A126" s="169"/>
      <c r="B126" s="167"/>
      <c r="C126" s="63"/>
      <c r="D126" s="63"/>
      <c r="E126" s="168" t="str">
        <f>IF(Dades!C795="","",Dades!C795)</f>
        <v/>
      </c>
      <c r="F126" s="475">
        <f>(DSUM('1_Instal·lacions fixes'!$E$14:$R$36,"emissions",'7.2_Resultats Espanya'!E$59:E126)+DSUM('1_Instal·lacions fixes'!$E$43:$L$58,"emissions",'7.2_Resultats Espanya'!E$59:E126))/1000-SUM(F$60:F125)</f>
        <v>0</v>
      </c>
      <c r="G126" s="475">
        <f>(DSUM('2_Vehicles i maquinària'!$E$22:$S$44,"emissions",'7.2_Resultats Espanya'!E$59:E126)+DSUM('2_Vehicles i maquinària'!$E$50:$K$70,"emissions",'7.2_Resultats Espanya'!E$59:E126)+DSUM('2_Vehicles i maquinària'!$E$82:$S$92,"emissions",'7.2_Resultats Espanya'!E$59:E126)+DSUM('2_Vehicles i maquinària'!$E$99:$S$109,"emissions",'7.2_Resultats Espanya'!E$59:E126))/1000-SUM(G$60:G125)</f>
        <v>0</v>
      </c>
      <c r="H126" s="475">
        <f>(DSUM('3_Emissions fugitives'!$E$14:$O$36,"emissions",'7.2_Resultats Espanya'!E$59:E126)+DSUM('3_Emissions fugitives'!$E$48:$N$58,"emissions",'7.2_Resultats Espanya'!E$59:E126))/1000-SUM(H$60:H125)</f>
        <v>0</v>
      </c>
      <c r="I126" s="636">
        <f>DSUM('4_Emissions de procés'!$E$12:$M$27,"emissions",'7.2_Resultats Espanya'!E$59:E126)/1000-SUM(I$60:I125)</f>
        <v>0</v>
      </c>
      <c r="J126" s="636"/>
      <c r="K126" s="635">
        <f t="shared" ref="K126:K189" si="3">SUM(F126:J126)</f>
        <v>0</v>
      </c>
      <c r="L126" s="635"/>
      <c r="M126" s="635"/>
      <c r="N126" s="475">
        <f>DSUM('5.2_Abast 2 Espanya'!$E$18:$J$40,"emissions",'7.2_Resultats Espanya'!E$59:E126)/1000-SUM(N$60:N125)</f>
        <v>0</v>
      </c>
      <c r="O126" s="475">
        <f>DSUM('5.2_Abast 2 Espanya'!$E$49:$K$69,"emissions",'7.2_Resultats Espanya'!E$59:E126)/1000-SUM(O$60:O125)</f>
        <v>0</v>
      </c>
      <c r="P126" s="475">
        <f>DSUM('5.2_Abast 2 Espanya'!$E$78:$J$98,"emissions",'7.2_Resultats Espanya'!E$59:E126)/1000-SUM(P$60:P125)</f>
        <v>0</v>
      </c>
      <c r="Q126" s="636">
        <f t="shared" ref="Q126:Q189" si="4">SUM(N126:P126)</f>
        <v>0</v>
      </c>
      <c r="R126" s="635"/>
      <c r="S126" s="635">
        <f t="shared" ref="S126:S189" si="5">K126+Q126</f>
        <v>0</v>
      </c>
      <c r="T126" s="635"/>
      <c r="U126" s="635"/>
      <c r="V126" s="63"/>
      <c r="W126" s="63"/>
    </row>
    <row r="127" spans="1:23" x14ac:dyDescent="0.3">
      <c r="A127" s="169"/>
      <c r="B127" s="167"/>
      <c r="C127" s="63"/>
      <c r="D127" s="63"/>
      <c r="E127" s="168" t="str">
        <f>IF(Dades!C796="","",Dades!C796)</f>
        <v/>
      </c>
      <c r="F127" s="475">
        <f>(DSUM('1_Instal·lacions fixes'!$E$14:$R$36,"emissions",'7.2_Resultats Espanya'!E$59:E127)+DSUM('1_Instal·lacions fixes'!$E$43:$L$58,"emissions",'7.2_Resultats Espanya'!E$59:E127))/1000-SUM(F$60:F126)</f>
        <v>0</v>
      </c>
      <c r="G127" s="475">
        <f>(DSUM('2_Vehicles i maquinària'!$E$22:$S$44,"emissions",'7.2_Resultats Espanya'!E$59:E127)+DSUM('2_Vehicles i maquinària'!$E$50:$K$70,"emissions",'7.2_Resultats Espanya'!E$59:E127)+DSUM('2_Vehicles i maquinària'!$E$82:$S$92,"emissions",'7.2_Resultats Espanya'!E$59:E127)+DSUM('2_Vehicles i maquinària'!$E$99:$S$109,"emissions",'7.2_Resultats Espanya'!E$59:E127))/1000-SUM(G$60:G126)</f>
        <v>0</v>
      </c>
      <c r="H127" s="475">
        <f>(DSUM('3_Emissions fugitives'!$E$14:$O$36,"emissions",'7.2_Resultats Espanya'!E$59:E127)+DSUM('3_Emissions fugitives'!$E$48:$N$58,"emissions",'7.2_Resultats Espanya'!E$59:E127))/1000-SUM(H$60:H126)</f>
        <v>0</v>
      </c>
      <c r="I127" s="636">
        <f>DSUM('4_Emissions de procés'!$E$12:$M$27,"emissions",'7.2_Resultats Espanya'!E$59:E127)/1000-SUM(I$60:I126)</f>
        <v>0</v>
      </c>
      <c r="J127" s="636"/>
      <c r="K127" s="635">
        <f t="shared" si="3"/>
        <v>0</v>
      </c>
      <c r="L127" s="635"/>
      <c r="M127" s="635"/>
      <c r="N127" s="475">
        <f>DSUM('5.2_Abast 2 Espanya'!$E$18:$J$40,"emissions",'7.2_Resultats Espanya'!E$59:E127)/1000-SUM(N$60:N126)</f>
        <v>0</v>
      </c>
      <c r="O127" s="475">
        <f>DSUM('5.2_Abast 2 Espanya'!$E$49:$K$69,"emissions",'7.2_Resultats Espanya'!E$59:E127)/1000-SUM(O$60:O126)</f>
        <v>0</v>
      </c>
      <c r="P127" s="475">
        <f>DSUM('5.2_Abast 2 Espanya'!$E$78:$J$98,"emissions",'7.2_Resultats Espanya'!E$59:E127)/1000-SUM(P$60:P126)</f>
        <v>0</v>
      </c>
      <c r="Q127" s="636">
        <f t="shared" si="4"/>
        <v>0</v>
      </c>
      <c r="R127" s="635"/>
      <c r="S127" s="635">
        <f t="shared" si="5"/>
        <v>0</v>
      </c>
      <c r="T127" s="635"/>
      <c r="U127" s="635"/>
      <c r="V127" s="63"/>
      <c r="W127" s="63"/>
    </row>
    <row r="128" spans="1:23" x14ac:dyDescent="0.3">
      <c r="A128" s="169"/>
      <c r="B128" s="167"/>
      <c r="C128" s="63"/>
      <c r="D128" s="63"/>
      <c r="E128" s="168" t="str">
        <f>IF(Dades!C797="","",Dades!C797)</f>
        <v/>
      </c>
      <c r="F128" s="475">
        <f>(DSUM('1_Instal·lacions fixes'!$E$14:$R$36,"emissions",'7.2_Resultats Espanya'!E$59:E128)+DSUM('1_Instal·lacions fixes'!$E$43:$L$58,"emissions",'7.2_Resultats Espanya'!E$59:E128))/1000-SUM(F$60:F127)</f>
        <v>0</v>
      </c>
      <c r="G128" s="475">
        <f>(DSUM('2_Vehicles i maquinària'!$E$22:$S$44,"emissions",'7.2_Resultats Espanya'!E$59:E128)+DSUM('2_Vehicles i maquinària'!$E$50:$K$70,"emissions",'7.2_Resultats Espanya'!E$59:E128)+DSUM('2_Vehicles i maquinària'!$E$82:$S$92,"emissions",'7.2_Resultats Espanya'!E$59:E128)+DSUM('2_Vehicles i maquinària'!$E$99:$S$109,"emissions",'7.2_Resultats Espanya'!E$59:E128))/1000-SUM(G$60:G127)</f>
        <v>0</v>
      </c>
      <c r="H128" s="475">
        <f>(DSUM('3_Emissions fugitives'!$E$14:$O$36,"emissions",'7.2_Resultats Espanya'!E$59:E128)+DSUM('3_Emissions fugitives'!$E$48:$N$58,"emissions",'7.2_Resultats Espanya'!E$59:E128))/1000-SUM(H$60:H127)</f>
        <v>0</v>
      </c>
      <c r="I128" s="636">
        <f>DSUM('4_Emissions de procés'!$E$12:$M$27,"emissions",'7.2_Resultats Espanya'!E$59:E128)/1000-SUM(I$60:I127)</f>
        <v>0</v>
      </c>
      <c r="J128" s="636"/>
      <c r="K128" s="635">
        <f t="shared" si="3"/>
        <v>0</v>
      </c>
      <c r="L128" s="635"/>
      <c r="M128" s="635"/>
      <c r="N128" s="475">
        <f>DSUM('5.2_Abast 2 Espanya'!$E$18:$J$40,"emissions",'7.2_Resultats Espanya'!E$59:E128)/1000-SUM(N$60:N127)</f>
        <v>0</v>
      </c>
      <c r="O128" s="475">
        <f>DSUM('5.2_Abast 2 Espanya'!$E$49:$K$69,"emissions",'7.2_Resultats Espanya'!E$59:E128)/1000-SUM(O$60:O127)</f>
        <v>0</v>
      </c>
      <c r="P128" s="475">
        <f>DSUM('5.2_Abast 2 Espanya'!$E$78:$J$98,"emissions",'7.2_Resultats Espanya'!E$59:E128)/1000-SUM(P$60:P127)</f>
        <v>0</v>
      </c>
      <c r="Q128" s="636">
        <f t="shared" si="4"/>
        <v>0</v>
      </c>
      <c r="R128" s="635"/>
      <c r="S128" s="635">
        <f t="shared" si="5"/>
        <v>0</v>
      </c>
      <c r="T128" s="635"/>
      <c r="U128" s="635"/>
      <c r="V128" s="63"/>
      <c r="W128" s="63"/>
    </row>
    <row r="129" spans="1:23" x14ac:dyDescent="0.3">
      <c r="A129" s="169"/>
      <c r="B129" s="167"/>
      <c r="C129" s="63"/>
      <c r="D129" s="63"/>
      <c r="E129" s="168" t="str">
        <f>IF(Dades!C798="","",Dades!C798)</f>
        <v/>
      </c>
      <c r="F129" s="475">
        <f>(DSUM('1_Instal·lacions fixes'!$E$14:$R$36,"emissions",'7.2_Resultats Espanya'!E$59:E129)+DSUM('1_Instal·lacions fixes'!$E$43:$L$58,"emissions",'7.2_Resultats Espanya'!E$59:E129))/1000-SUM(F$60:F128)</f>
        <v>0</v>
      </c>
      <c r="G129" s="475">
        <f>(DSUM('2_Vehicles i maquinària'!$E$22:$S$44,"emissions",'7.2_Resultats Espanya'!E$59:E129)+DSUM('2_Vehicles i maquinària'!$E$50:$K$70,"emissions",'7.2_Resultats Espanya'!E$59:E129)+DSUM('2_Vehicles i maquinària'!$E$82:$S$92,"emissions",'7.2_Resultats Espanya'!E$59:E129)+DSUM('2_Vehicles i maquinària'!$E$99:$S$109,"emissions",'7.2_Resultats Espanya'!E$59:E129))/1000-SUM(G$60:G128)</f>
        <v>0</v>
      </c>
      <c r="H129" s="475">
        <f>(DSUM('3_Emissions fugitives'!$E$14:$O$36,"emissions",'7.2_Resultats Espanya'!E$59:E129)+DSUM('3_Emissions fugitives'!$E$48:$N$58,"emissions",'7.2_Resultats Espanya'!E$59:E129))/1000-SUM(H$60:H128)</f>
        <v>0</v>
      </c>
      <c r="I129" s="636">
        <f>DSUM('4_Emissions de procés'!$E$12:$M$27,"emissions",'7.2_Resultats Espanya'!E$59:E129)/1000-SUM(I$60:I128)</f>
        <v>0</v>
      </c>
      <c r="J129" s="636"/>
      <c r="K129" s="635">
        <f t="shared" si="3"/>
        <v>0</v>
      </c>
      <c r="L129" s="635"/>
      <c r="M129" s="635"/>
      <c r="N129" s="475">
        <f>DSUM('5.2_Abast 2 Espanya'!$E$18:$J$40,"emissions",'7.2_Resultats Espanya'!E$59:E129)/1000-SUM(N$60:N128)</f>
        <v>0</v>
      </c>
      <c r="O129" s="475">
        <f>DSUM('5.2_Abast 2 Espanya'!$E$49:$K$69,"emissions",'7.2_Resultats Espanya'!E$59:E129)/1000-SUM(O$60:O128)</f>
        <v>0</v>
      </c>
      <c r="P129" s="475">
        <f>DSUM('5.2_Abast 2 Espanya'!$E$78:$J$98,"emissions",'7.2_Resultats Espanya'!E$59:E129)/1000-SUM(P$60:P128)</f>
        <v>0</v>
      </c>
      <c r="Q129" s="636">
        <f t="shared" si="4"/>
        <v>0</v>
      </c>
      <c r="R129" s="635"/>
      <c r="S129" s="635">
        <f t="shared" si="5"/>
        <v>0</v>
      </c>
      <c r="T129" s="635"/>
      <c r="U129" s="635"/>
      <c r="V129" s="63"/>
      <c r="W129" s="63"/>
    </row>
    <row r="130" spans="1:23" x14ac:dyDescent="0.3">
      <c r="A130" s="169"/>
      <c r="B130" s="167"/>
      <c r="C130" s="63"/>
      <c r="D130" s="63"/>
      <c r="E130" s="168" t="str">
        <f>IF(Dades!C799="","",Dades!C799)</f>
        <v/>
      </c>
      <c r="F130" s="475">
        <f>(DSUM('1_Instal·lacions fixes'!$E$14:$R$36,"emissions",'7.2_Resultats Espanya'!E$59:E130)+DSUM('1_Instal·lacions fixes'!$E$43:$L$58,"emissions",'7.2_Resultats Espanya'!E$59:E130))/1000-SUM(F$60:F129)</f>
        <v>0</v>
      </c>
      <c r="G130" s="475">
        <f>(DSUM('2_Vehicles i maquinària'!$E$22:$S$44,"emissions",'7.2_Resultats Espanya'!E$59:E130)+DSUM('2_Vehicles i maquinària'!$E$50:$K$70,"emissions",'7.2_Resultats Espanya'!E$59:E130)+DSUM('2_Vehicles i maquinària'!$E$82:$S$92,"emissions",'7.2_Resultats Espanya'!E$59:E130)+DSUM('2_Vehicles i maquinària'!$E$99:$S$109,"emissions",'7.2_Resultats Espanya'!E$59:E130))/1000-SUM(G$60:G129)</f>
        <v>0</v>
      </c>
      <c r="H130" s="475">
        <f>(DSUM('3_Emissions fugitives'!$E$14:$O$36,"emissions",'7.2_Resultats Espanya'!E$59:E130)+DSUM('3_Emissions fugitives'!$E$48:$N$58,"emissions",'7.2_Resultats Espanya'!E$59:E130))/1000-SUM(H$60:H129)</f>
        <v>0</v>
      </c>
      <c r="I130" s="636">
        <f>DSUM('4_Emissions de procés'!$E$12:$M$27,"emissions",'7.2_Resultats Espanya'!E$59:E130)/1000-SUM(I$60:I129)</f>
        <v>0</v>
      </c>
      <c r="J130" s="636"/>
      <c r="K130" s="635">
        <f t="shared" si="3"/>
        <v>0</v>
      </c>
      <c r="L130" s="635"/>
      <c r="M130" s="635"/>
      <c r="N130" s="475">
        <f>DSUM('5.2_Abast 2 Espanya'!$E$18:$J$40,"emissions",'7.2_Resultats Espanya'!E$59:E130)/1000-SUM(N$60:N129)</f>
        <v>0</v>
      </c>
      <c r="O130" s="475">
        <f>DSUM('5.2_Abast 2 Espanya'!$E$49:$K$69,"emissions",'7.2_Resultats Espanya'!E$59:E130)/1000-SUM(O$60:O129)</f>
        <v>0</v>
      </c>
      <c r="P130" s="475">
        <f>DSUM('5.2_Abast 2 Espanya'!$E$78:$J$98,"emissions",'7.2_Resultats Espanya'!E$59:E130)/1000-SUM(P$60:P129)</f>
        <v>0</v>
      </c>
      <c r="Q130" s="636">
        <f t="shared" si="4"/>
        <v>0</v>
      </c>
      <c r="R130" s="635"/>
      <c r="S130" s="635">
        <f t="shared" si="5"/>
        <v>0</v>
      </c>
      <c r="T130" s="635"/>
      <c r="U130" s="635"/>
      <c r="V130" s="63"/>
      <c r="W130" s="63"/>
    </row>
    <row r="131" spans="1:23" x14ac:dyDescent="0.3">
      <c r="A131" s="169"/>
      <c r="B131" s="167"/>
      <c r="C131" s="63"/>
      <c r="D131" s="63"/>
      <c r="E131" s="168" t="str">
        <f>IF(Dades!C800="","",Dades!C800)</f>
        <v/>
      </c>
      <c r="F131" s="475">
        <f>(DSUM('1_Instal·lacions fixes'!$E$14:$R$36,"emissions",'7.2_Resultats Espanya'!E$59:E131)+DSUM('1_Instal·lacions fixes'!$E$43:$L$58,"emissions",'7.2_Resultats Espanya'!E$59:E131))/1000-SUM(F$60:F130)</f>
        <v>0</v>
      </c>
      <c r="G131" s="475">
        <f>(DSUM('2_Vehicles i maquinària'!$E$22:$S$44,"emissions",'7.2_Resultats Espanya'!E$59:E131)+DSUM('2_Vehicles i maquinària'!$E$50:$K$70,"emissions",'7.2_Resultats Espanya'!E$59:E131)+DSUM('2_Vehicles i maquinària'!$E$82:$S$92,"emissions",'7.2_Resultats Espanya'!E$59:E131)+DSUM('2_Vehicles i maquinària'!$E$99:$S$109,"emissions",'7.2_Resultats Espanya'!E$59:E131))/1000-SUM(G$60:G130)</f>
        <v>0</v>
      </c>
      <c r="H131" s="475">
        <f>(DSUM('3_Emissions fugitives'!$E$14:$O$36,"emissions",'7.2_Resultats Espanya'!E$59:E131)+DSUM('3_Emissions fugitives'!$E$48:$N$58,"emissions",'7.2_Resultats Espanya'!E$59:E131))/1000-SUM(H$60:H130)</f>
        <v>0</v>
      </c>
      <c r="I131" s="636">
        <f>DSUM('4_Emissions de procés'!$E$12:$M$27,"emissions",'7.2_Resultats Espanya'!E$59:E131)/1000-SUM(I$60:I130)</f>
        <v>0</v>
      </c>
      <c r="J131" s="636"/>
      <c r="K131" s="635">
        <f t="shared" si="3"/>
        <v>0</v>
      </c>
      <c r="L131" s="635"/>
      <c r="M131" s="635"/>
      <c r="N131" s="475">
        <f>DSUM('5.2_Abast 2 Espanya'!$E$18:$J$40,"emissions",'7.2_Resultats Espanya'!E$59:E131)/1000-SUM(N$60:N130)</f>
        <v>0</v>
      </c>
      <c r="O131" s="475">
        <f>DSUM('5.2_Abast 2 Espanya'!$E$49:$K$69,"emissions",'7.2_Resultats Espanya'!E$59:E131)/1000-SUM(O$60:O130)</f>
        <v>0</v>
      </c>
      <c r="P131" s="475">
        <f>DSUM('5.2_Abast 2 Espanya'!$E$78:$J$98,"emissions",'7.2_Resultats Espanya'!E$59:E131)/1000-SUM(P$60:P130)</f>
        <v>0</v>
      </c>
      <c r="Q131" s="636">
        <f t="shared" si="4"/>
        <v>0</v>
      </c>
      <c r="R131" s="635"/>
      <c r="S131" s="635">
        <f t="shared" si="5"/>
        <v>0</v>
      </c>
      <c r="T131" s="635"/>
      <c r="U131" s="635"/>
      <c r="V131" s="63"/>
      <c r="W131" s="63"/>
    </row>
    <row r="132" spans="1:23" ht="16.5" customHeight="1" x14ac:dyDescent="0.3">
      <c r="A132" s="169"/>
      <c r="B132" s="167"/>
      <c r="C132" s="63"/>
      <c r="D132" s="63"/>
      <c r="E132" s="168" t="str">
        <f>IF(Dades!C801="","",Dades!C801)</f>
        <v/>
      </c>
      <c r="F132" s="475">
        <f>(DSUM('1_Instal·lacions fixes'!$E$14:$R$36,"emissions",'7.2_Resultats Espanya'!E$59:E132)+DSUM('1_Instal·lacions fixes'!$E$43:$L$58,"emissions",'7.2_Resultats Espanya'!E$59:E132))/1000-SUM(F$60:F131)</f>
        <v>0</v>
      </c>
      <c r="G132" s="475">
        <f>(DSUM('2_Vehicles i maquinària'!$E$22:$S$44,"emissions",'7.2_Resultats Espanya'!E$59:E132)+DSUM('2_Vehicles i maquinària'!$E$50:$K$70,"emissions",'7.2_Resultats Espanya'!E$59:E132)+DSUM('2_Vehicles i maquinària'!$E$82:$S$92,"emissions",'7.2_Resultats Espanya'!E$59:E132)+DSUM('2_Vehicles i maquinària'!$E$99:$S$109,"emissions",'7.2_Resultats Espanya'!E$59:E132))/1000-SUM(G$60:G131)</f>
        <v>0</v>
      </c>
      <c r="H132" s="475">
        <f>(DSUM('3_Emissions fugitives'!$E$14:$O$36,"emissions",'7.2_Resultats Espanya'!E$59:E132)+DSUM('3_Emissions fugitives'!$E$48:$N$58,"emissions",'7.2_Resultats Espanya'!E$59:E132))/1000-SUM(H$60:H131)</f>
        <v>0</v>
      </c>
      <c r="I132" s="636">
        <f>DSUM('4_Emissions de procés'!$E$12:$M$27,"emissions",'7.2_Resultats Espanya'!E$59:E132)/1000-SUM(I$60:I131)</f>
        <v>0</v>
      </c>
      <c r="J132" s="636"/>
      <c r="K132" s="635">
        <f t="shared" si="3"/>
        <v>0</v>
      </c>
      <c r="L132" s="635"/>
      <c r="M132" s="635"/>
      <c r="N132" s="475">
        <f>DSUM('5.2_Abast 2 Espanya'!$E$18:$J$40,"emissions",'7.2_Resultats Espanya'!E$59:E132)/1000-SUM(N$60:N131)</f>
        <v>0</v>
      </c>
      <c r="O132" s="475">
        <f>DSUM('5.2_Abast 2 Espanya'!$E$49:$K$69,"emissions",'7.2_Resultats Espanya'!E$59:E132)/1000-SUM(O$60:O131)</f>
        <v>0</v>
      </c>
      <c r="P132" s="475">
        <f>DSUM('5.2_Abast 2 Espanya'!$E$78:$J$98,"emissions",'7.2_Resultats Espanya'!E$59:E132)/1000-SUM(P$60:P131)</f>
        <v>0</v>
      </c>
      <c r="Q132" s="636">
        <f t="shared" si="4"/>
        <v>0</v>
      </c>
      <c r="R132" s="635"/>
      <c r="S132" s="635">
        <f t="shared" si="5"/>
        <v>0</v>
      </c>
      <c r="T132" s="635"/>
      <c r="U132" s="635"/>
      <c r="V132" s="63"/>
      <c r="W132" s="63"/>
    </row>
    <row r="133" spans="1:23" ht="16.5" customHeight="1" x14ac:dyDescent="0.3">
      <c r="A133" s="169"/>
      <c r="B133" s="167"/>
      <c r="C133" s="63"/>
      <c r="D133" s="63"/>
      <c r="E133" s="168" t="str">
        <f>IF(Dades!C802="","",Dades!C802)</f>
        <v/>
      </c>
      <c r="F133" s="475">
        <f>(DSUM('1_Instal·lacions fixes'!$E$14:$R$36,"emissions",'7.2_Resultats Espanya'!E$59:E133)+DSUM('1_Instal·lacions fixes'!$E$43:$L$58,"emissions",'7.2_Resultats Espanya'!E$59:E133))/1000-SUM(F$60:F132)</f>
        <v>0</v>
      </c>
      <c r="G133" s="475">
        <f>(DSUM('2_Vehicles i maquinària'!$E$22:$S$44,"emissions",'7.2_Resultats Espanya'!E$59:E133)+DSUM('2_Vehicles i maquinària'!$E$50:$K$70,"emissions",'7.2_Resultats Espanya'!E$59:E133)+DSUM('2_Vehicles i maquinària'!$E$82:$S$92,"emissions",'7.2_Resultats Espanya'!E$59:E133)+DSUM('2_Vehicles i maquinària'!$E$99:$S$109,"emissions",'7.2_Resultats Espanya'!E$59:E133))/1000-SUM(G$60:G132)</f>
        <v>0</v>
      </c>
      <c r="H133" s="475">
        <f>(DSUM('3_Emissions fugitives'!$E$14:$O$36,"emissions",'7.2_Resultats Espanya'!E$59:E133)+DSUM('3_Emissions fugitives'!$E$48:$N$58,"emissions",'7.2_Resultats Espanya'!E$59:E133))/1000-SUM(H$60:H132)</f>
        <v>0</v>
      </c>
      <c r="I133" s="636">
        <f>DSUM('4_Emissions de procés'!$E$12:$M$27,"emissions",'7.2_Resultats Espanya'!E$59:E133)/1000-SUM(I$60:I132)</f>
        <v>0</v>
      </c>
      <c r="J133" s="636"/>
      <c r="K133" s="635">
        <f t="shared" si="3"/>
        <v>0</v>
      </c>
      <c r="L133" s="635"/>
      <c r="M133" s="635"/>
      <c r="N133" s="475">
        <f>DSUM('5.2_Abast 2 Espanya'!$E$18:$J$40,"emissions",'7.2_Resultats Espanya'!E$59:E133)/1000-SUM(N$60:N132)</f>
        <v>0</v>
      </c>
      <c r="O133" s="475">
        <f>DSUM('5.2_Abast 2 Espanya'!$E$49:$K$69,"emissions",'7.2_Resultats Espanya'!E$59:E133)/1000-SUM(O$60:O132)</f>
        <v>0</v>
      </c>
      <c r="P133" s="475">
        <f>DSUM('5.2_Abast 2 Espanya'!$E$78:$J$98,"emissions",'7.2_Resultats Espanya'!E$59:E133)/1000-SUM(P$60:P132)</f>
        <v>0</v>
      </c>
      <c r="Q133" s="636">
        <f t="shared" si="4"/>
        <v>0</v>
      </c>
      <c r="R133" s="635"/>
      <c r="S133" s="635">
        <f t="shared" si="5"/>
        <v>0</v>
      </c>
      <c r="T133" s="635"/>
      <c r="U133" s="635"/>
      <c r="V133" s="63"/>
      <c r="W133" s="63"/>
    </row>
    <row r="134" spans="1:23" ht="16.5" customHeight="1" x14ac:dyDescent="0.3">
      <c r="A134" s="169"/>
      <c r="B134" s="167"/>
      <c r="C134" s="63"/>
      <c r="D134" s="63"/>
      <c r="E134" s="168" t="str">
        <f>IF(Dades!C803="","",Dades!C803)</f>
        <v/>
      </c>
      <c r="F134" s="475">
        <f>(DSUM('1_Instal·lacions fixes'!$E$14:$R$36,"emissions",'7.2_Resultats Espanya'!E$59:E134)+DSUM('1_Instal·lacions fixes'!$E$43:$L$58,"emissions",'7.2_Resultats Espanya'!E$59:E134))/1000-SUM(F$60:F133)</f>
        <v>0</v>
      </c>
      <c r="G134" s="475">
        <f>(DSUM('2_Vehicles i maquinària'!$E$22:$S$44,"emissions",'7.2_Resultats Espanya'!E$59:E134)+DSUM('2_Vehicles i maquinària'!$E$50:$K$70,"emissions",'7.2_Resultats Espanya'!E$59:E134)+DSUM('2_Vehicles i maquinària'!$E$82:$S$92,"emissions",'7.2_Resultats Espanya'!E$59:E134)+DSUM('2_Vehicles i maquinària'!$E$99:$S$109,"emissions",'7.2_Resultats Espanya'!E$59:E134))/1000-SUM(G$60:G133)</f>
        <v>0</v>
      </c>
      <c r="H134" s="475">
        <f>(DSUM('3_Emissions fugitives'!$E$14:$O$36,"emissions",'7.2_Resultats Espanya'!E$59:E134)+DSUM('3_Emissions fugitives'!$E$48:$N$58,"emissions",'7.2_Resultats Espanya'!E$59:E134))/1000-SUM(H$60:H133)</f>
        <v>0</v>
      </c>
      <c r="I134" s="636">
        <f>DSUM('4_Emissions de procés'!$E$12:$M$27,"emissions",'7.2_Resultats Espanya'!E$59:E134)/1000-SUM(I$60:I133)</f>
        <v>0</v>
      </c>
      <c r="J134" s="636"/>
      <c r="K134" s="635">
        <f t="shared" si="3"/>
        <v>0</v>
      </c>
      <c r="L134" s="635"/>
      <c r="M134" s="635"/>
      <c r="N134" s="475">
        <f>DSUM('5.2_Abast 2 Espanya'!$E$18:$J$40,"emissions",'7.2_Resultats Espanya'!E$59:E134)/1000-SUM(N$60:N133)</f>
        <v>0</v>
      </c>
      <c r="O134" s="475">
        <f>DSUM('5.2_Abast 2 Espanya'!$E$49:$K$69,"emissions",'7.2_Resultats Espanya'!E$59:E134)/1000-SUM(O$60:O133)</f>
        <v>0</v>
      </c>
      <c r="P134" s="475">
        <f>DSUM('5.2_Abast 2 Espanya'!$E$78:$J$98,"emissions",'7.2_Resultats Espanya'!E$59:E134)/1000-SUM(P$60:P133)</f>
        <v>0</v>
      </c>
      <c r="Q134" s="636">
        <f t="shared" si="4"/>
        <v>0</v>
      </c>
      <c r="R134" s="635"/>
      <c r="S134" s="635">
        <f t="shared" si="5"/>
        <v>0</v>
      </c>
      <c r="T134" s="635"/>
      <c r="U134" s="635"/>
      <c r="V134" s="63"/>
      <c r="W134" s="63"/>
    </row>
    <row r="135" spans="1:23" ht="16.5" customHeight="1" x14ac:dyDescent="0.3">
      <c r="A135" s="169"/>
      <c r="B135" s="167"/>
      <c r="C135" s="63"/>
      <c r="D135" s="63"/>
      <c r="E135" s="168" t="str">
        <f>IF(Dades!C804="","",Dades!C804)</f>
        <v/>
      </c>
      <c r="F135" s="475">
        <f>(DSUM('1_Instal·lacions fixes'!$E$14:$R$36,"emissions",'7.2_Resultats Espanya'!E$59:E135)+DSUM('1_Instal·lacions fixes'!$E$43:$L$58,"emissions",'7.2_Resultats Espanya'!E$59:E135))/1000-SUM(F$60:F134)</f>
        <v>0</v>
      </c>
      <c r="G135" s="475">
        <f>(DSUM('2_Vehicles i maquinària'!$E$22:$S$44,"emissions",'7.2_Resultats Espanya'!E$59:E135)+DSUM('2_Vehicles i maquinària'!$E$50:$K$70,"emissions",'7.2_Resultats Espanya'!E$59:E135)+DSUM('2_Vehicles i maquinària'!$E$82:$S$92,"emissions",'7.2_Resultats Espanya'!E$59:E135)+DSUM('2_Vehicles i maquinària'!$E$99:$S$109,"emissions",'7.2_Resultats Espanya'!E$59:E135))/1000-SUM(G$60:G134)</f>
        <v>0</v>
      </c>
      <c r="H135" s="475">
        <f>(DSUM('3_Emissions fugitives'!$E$14:$O$36,"emissions",'7.2_Resultats Espanya'!E$59:E135)+DSUM('3_Emissions fugitives'!$E$48:$N$58,"emissions",'7.2_Resultats Espanya'!E$59:E135))/1000-SUM(H$60:H134)</f>
        <v>0</v>
      </c>
      <c r="I135" s="636">
        <f>DSUM('4_Emissions de procés'!$E$12:$M$27,"emissions",'7.2_Resultats Espanya'!E$59:E135)/1000-SUM(I$60:I134)</f>
        <v>0</v>
      </c>
      <c r="J135" s="636"/>
      <c r="K135" s="635">
        <f t="shared" si="3"/>
        <v>0</v>
      </c>
      <c r="L135" s="635"/>
      <c r="M135" s="635"/>
      <c r="N135" s="475">
        <f>DSUM('5.2_Abast 2 Espanya'!$E$18:$J$40,"emissions",'7.2_Resultats Espanya'!E$59:E135)/1000-SUM(N$60:N134)</f>
        <v>0</v>
      </c>
      <c r="O135" s="475">
        <f>DSUM('5.2_Abast 2 Espanya'!$E$49:$K$69,"emissions",'7.2_Resultats Espanya'!E$59:E135)/1000-SUM(O$60:O134)</f>
        <v>0</v>
      </c>
      <c r="P135" s="475">
        <f>DSUM('5.2_Abast 2 Espanya'!$E$78:$J$98,"emissions",'7.2_Resultats Espanya'!E$59:E135)/1000-SUM(P$60:P134)</f>
        <v>0</v>
      </c>
      <c r="Q135" s="636">
        <f t="shared" si="4"/>
        <v>0</v>
      </c>
      <c r="R135" s="635"/>
      <c r="S135" s="635">
        <f t="shared" si="5"/>
        <v>0</v>
      </c>
      <c r="T135" s="635"/>
      <c r="U135" s="635"/>
      <c r="V135" s="63"/>
      <c r="W135" s="63"/>
    </row>
    <row r="136" spans="1:23" ht="16.5" customHeight="1" x14ac:dyDescent="0.3">
      <c r="A136" s="169"/>
      <c r="B136" s="167"/>
      <c r="C136" s="63"/>
      <c r="D136" s="63"/>
      <c r="E136" s="168" t="str">
        <f>IF(Dades!C805="","",Dades!C805)</f>
        <v/>
      </c>
      <c r="F136" s="475">
        <f>(DSUM('1_Instal·lacions fixes'!$E$14:$R$36,"emissions",'7.2_Resultats Espanya'!E$59:E136)+DSUM('1_Instal·lacions fixes'!$E$43:$L$58,"emissions",'7.2_Resultats Espanya'!E$59:E136))/1000-SUM(F$60:F135)</f>
        <v>0</v>
      </c>
      <c r="G136" s="475">
        <f>(DSUM('2_Vehicles i maquinària'!$E$22:$S$44,"emissions",'7.2_Resultats Espanya'!E$59:E136)+DSUM('2_Vehicles i maquinària'!$E$50:$K$70,"emissions",'7.2_Resultats Espanya'!E$59:E136)+DSUM('2_Vehicles i maquinària'!$E$82:$S$92,"emissions",'7.2_Resultats Espanya'!E$59:E136)+DSUM('2_Vehicles i maquinària'!$E$99:$S$109,"emissions",'7.2_Resultats Espanya'!E$59:E136))/1000-SUM(G$60:G135)</f>
        <v>0</v>
      </c>
      <c r="H136" s="475">
        <f>(DSUM('3_Emissions fugitives'!$E$14:$O$36,"emissions",'7.2_Resultats Espanya'!E$59:E136)+DSUM('3_Emissions fugitives'!$E$48:$N$58,"emissions",'7.2_Resultats Espanya'!E$59:E136))/1000-SUM(H$60:H135)</f>
        <v>0</v>
      </c>
      <c r="I136" s="636">
        <f>DSUM('4_Emissions de procés'!$E$12:$M$27,"emissions",'7.2_Resultats Espanya'!E$59:E136)/1000-SUM(I$60:I135)</f>
        <v>0</v>
      </c>
      <c r="J136" s="636"/>
      <c r="K136" s="635">
        <f t="shared" si="3"/>
        <v>0</v>
      </c>
      <c r="L136" s="635"/>
      <c r="M136" s="635"/>
      <c r="N136" s="475">
        <f>DSUM('5.2_Abast 2 Espanya'!$E$18:$J$40,"emissions",'7.2_Resultats Espanya'!E$59:E136)/1000-SUM(N$60:N135)</f>
        <v>0</v>
      </c>
      <c r="O136" s="475">
        <f>DSUM('5.2_Abast 2 Espanya'!$E$49:$K$69,"emissions",'7.2_Resultats Espanya'!E$59:E136)/1000-SUM(O$60:O135)</f>
        <v>0</v>
      </c>
      <c r="P136" s="475">
        <f>DSUM('5.2_Abast 2 Espanya'!$E$78:$J$98,"emissions",'7.2_Resultats Espanya'!E$59:E136)/1000-SUM(P$60:P135)</f>
        <v>0</v>
      </c>
      <c r="Q136" s="636">
        <f t="shared" si="4"/>
        <v>0</v>
      </c>
      <c r="R136" s="635"/>
      <c r="S136" s="635">
        <f t="shared" si="5"/>
        <v>0</v>
      </c>
      <c r="T136" s="635"/>
      <c r="U136" s="635"/>
      <c r="V136" s="63"/>
      <c r="W136" s="63"/>
    </row>
    <row r="137" spans="1:23" x14ac:dyDescent="0.3">
      <c r="A137" s="169"/>
      <c r="B137" s="167"/>
      <c r="C137" s="63"/>
      <c r="D137" s="63"/>
      <c r="E137" s="168" t="str">
        <f>IF(Dades!C806="","",Dades!C806)</f>
        <v/>
      </c>
      <c r="F137" s="475">
        <f>(DSUM('1_Instal·lacions fixes'!$E$14:$R$36,"emissions",'7.2_Resultats Espanya'!E$59:E137)+DSUM('1_Instal·lacions fixes'!$E$43:$L$58,"emissions",'7.2_Resultats Espanya'!E$59:E137))/1000-SUM(F$60:F136)</f>
        <v>0</v>
      </c>
      <c r="G137" s="475">
        <f>(DSUM('2_Vehicles i maquinària'!$E$22:$S$44,"emissions",'7.2_Resultats Espanya'!E$59:E137)+DSUM('2_Vehicles i maquinària'!$E$50:$K$70,"emissions",'7.2_Resultats Espanya'!E$59:E137)+DSUM('2_Vehicles i maquinària'!$E$82:$S$92,"emissions",'7.2_Resultats Espanya'!E$59:E137)+DSUM('2_Vehicles i maquinària'!$E$99:$S$109,"emissions",'7.2_Resultats Espanya'!E$59:E137))/1000-SUM(G$60:G136)</f>
        <v>0</v>
      </c>
      <c r="H137" s="475">
        <f>(DSUM('3_Emissions fugitives'!$E$14:$O$36,"emissions",'7.2_Resultats Espanya'!E$59:E137)+DSUM('3_Emissions fugitives'!$E$48:$N$58,"emissions",'7.2_Resultats Espanya'!E$59:E137))/1000-SUM(H$60:H136)</f>
        <v>0</v>
      </c>
      <c r="I137" s="636">
        <f>DSUM('4_Emissions de procés'!$E$12:$M$27,"emissions",'7.2_Resultats Espanya'!E$59:E137)/1000-SUM(I$60:I136)</f>
        <v>0</v>
      </c>
      <c r="J137" s="636"/>
      <c r="K137" s="635">
        <f t="shared" si="3"/>
        <v>0</v>
      </c>
      <c r="L137" s="635"/>
      <c r="M137" s="635"/>
      <c r="N137" s="475">
        <f>DSUM('5.2_Abast 2 Espanya'!$E$18:$J$40,"emissions",'7.2_Resultats Espanya'!E$59:E137)/1000-SUM(N$60:N136)</f>
        <v>0</v>
      </c>
      <c r="O137" s="475">
        <f>DSUM('5.2_Abast 2 Espanya'!$E$49:$K$69,"emissions",'7.2_Resultats Espanya'!E$59:E137)/1000-SUM(O$60:O136)</f>
        <v>0</v>
      </c>
      <c r="P137" s="475">
        <f>DSUM('5.2_Abast 2 Espanya'!$E$78:$J$98,"emissions",'7.2_Resultats Espanya'!E$59:E137)/1000-SUM(P$60:P136)</f>
        <v>0</v>
      </c>
      <c r="Q137" s="636">
        <f t="shared" si="4"/>
        <v>0</v>
      </c>
      <c r="R137" s="635"/>
      <c r="S137" s="635">
        <f t="shared" si="5"/>
        <v>0</v>
      </c>
      <c r="T137" s="635"/>
      <c r="U137" s="635"/>
      <c r="V137" s="63"/>
      <c r="W137" s="63"/>
    </row>
    <row r="138" spans="1:23" ht="16.5" customHeight="1" x14ac:dyDescent="0.3">
      <c r="A138" s="169"/>
      <c r="B138" s="167"/>
      <c r="C138" s="63"/>
      <c r="D138" s="63"/>
      <c r="E138" s="168" t="str">
        <f>IF(Dades!C807="","",Dades!C807)</f>
        <v/>
      </c>
      <c r="F138" s="475">
        <f>(DSUM('1_Instal·lacions fixes'!$E$14:$R$36,"emissions",'7.2_Resultats Espanya'!E$59:E138)+DSUM('1_Instal·lacions fixes'!$E$43:$L$58,"emissions",'7.2_Resultats Espanya'!E$59:E138))/1000-SUM(F$60:F137)</f>
        <v>0</v>
      </c>
      <c r="G138" s="475">
        <f>(DSUM('2_Vehicles i maquinària'!$E$22:$S$44,"emissions",'7.2_Resultats Espanya'!E$59:E138)+DSUM('2_Vehicles i maquinària'!$E$50:$K$70,"emissions",'7.2_Resultats Espanya'!E$59:E138)+DSUM('2_Vehicles i maquinària'!$E$82:$S$92,"emissions",'7.2_Resultats Espanya'!E$59:E138)+DSUM('2_Vehicles i maquinària'!$E$99:$S$109,"emissions",'7.2_Resultats Espanya'!E$59:E138))/1000-SUM(G$60:G137)</f>
        <v>0</v>
      </c>
      <c r="H138" s="475">
        <f>(DSUM('3_Emissions fugitives'!$E$14:$O$36,"emissions",'7.2_Resultats Espanya'!E$59:E138)+DSUM('3_Emissions fugitives'!$E$48:$N$58,"emissions",'7.2_Resultats Espanya'!E$59:E138))/1000-SUM(H$60:H137)</f>
        <v>0</v>
      </c>
      <c r="I138" s="636">
        <f>DSUM('4_Emissions de procés'!$E$12:$M$27,"emissions",'7.2_Resultats Espanya'!E$59:E138)/1000-SUM(I$60:I137)</f>
        <v>0</v>
      </c>
      <c r="J138" s="636"/>
      <c r="K138" s="635">
        <f t="shared" si="3"/>
        <v>0</v>
      </c>
      <c r="L138" s="635"/>
      <c r="M138" s="635"/>
      <c r="N138" s="475">
        <f>DSUM('5.2_Abast 2 Espanya'!$E$18:$J$40,"emissions",'7.2_Resultats Espanya'!E$59:E138)/1000-SUM(N$60:N137)</f>
        <v>0</v>
      </c>
      <c r="O138" s="475">
        <f>DSUM('5.2_Abast 2 Espanya'!$E$49:$K$69,"emissions",'7.2_Resultats Espanya'!E$59:E138)/1000-SUM(O$60:O137)</f>
        <v>0</v>
      </c>
      <c r="P138" s="475">
        <f>DSUM('5.2_Abast 2 Espanya'!$E$78:$J$98,"emissions",'7.2_Resultats Espanya'!E$59:E138)/1000-SUM(P$60:P137)</f>
        <v>0</v>
      </c>
      <c r="Q138" s="636">
        <f t="shared" si="4"/>
        <v>0</v>
      </c>
      <c r="R138" s="635"/>
      <c r="S138" s="635">
        <f t="shared" si="5"/>
        <v>0</v>
      </c>
      <c r="T138" s="635"/>
      <c r="U138" s="635"/>
      <c r="V138" s="63"/>
      <c r="W138" s="63"/>
    </row>
    <row r="139" spans="1:23" x14ac:dyDescent="0.3">
      <c r="A139" s="169"/>
      <c r="B139" s="167"/>
      <c r="C139" s="63"/>
      <c r="D139" s="63"/>
      <c r="E139" s="168" t="str">
        <f>IF(Dades!C808="","",Dades!C808)</f>
        <v/>
      </c>
      <c r="F139" s="475">
        <f>(DSUM('1_Instal·lacions fixes'!$E$14:$R$36,"emissions",'7.2_Resultats Espanya'!E$59:E139)+DSUM('1_Instal·lacions fixes'!$E$43:$L$58,"emissions",'7.2_Resultats Espanya'!E$59:E139))/1000-SUM(F$60:F138)</f>
        <v>0</v>
      </c>
      <c r="G139" s="475">
        <f>(DSUM('2_Vehicles i maquinària'!$E$22:$S$44,"emissions",'7.2_Resultats Espanya'!E$59:E139)+DSUM('2_Vehicles i maquinària'!$E$50:$K$70,"emissions",'7.2_Resultats Espanya'!E$59:E139)+DSUM('2_Vehicles i maquinària'!$E$82:$S$92,"emissions",'7.2_Resultats Espanya'!E$59:E139)+DSUM('2_Vehicles i maquinària'!$E$99:$S$109,"emissions",'7.2_Resultats Espanya'!E$59:E139))/1000-SUM(G$60:G138)</f>
        <v>0</v>
      </c>
      <c r="H139" s="475">
        <f>(DSUM('3_Emissions fugitives'!$E$14:$O$36,"emissions",'7.2_Resultats Espanya'!E$59:E139)+DSUM('3_Emissions fugitives'!$E$48:$N$58,"emissions",'7.2_Resultats Espanya'!E$59:E139))/1000-SUM(H$60:H138)</f>
        <v>0</v>
      </c>
      <c r="I139" s="636">
        <f>DSUM('4_Emissions de procés'!$E$12:$M$27,"emissions",'7.2_Resultats Espanya'!E$59:E139)/1000-SUM(I$60:I138)</f>
        <v>0</v>
      </c>
      <c r="J139" s="636"/>
      <c r="K139" s="635">
        <f t="shared" si="3"/>
        <v>0</v>
      </c>
      <c r="L139" s="635"/>
      <c r="M139" s="635"/>
      <c r="N139" s="475">
        <f>DSUM('5.2_Abast 2 Espanya'!$E$18:$J$40,"emissions",'7.2_Resultats Espanya'!E$59:E139)/1000-SUM(N$60:N138)</f>
        <v>0</v>
      </c>
      <c r="O139" s="475">
        <f>DSUM('5.2_Abast 2 Espanya'!$E$49:$K$69,"emissions",'7.2_Resultats Espanya'!E$59:E139)/1000-SUM(O$60:O138)</f>
        <v>0</v>
      </c>
      <c r="P139" s="475">
        <f>DSUM('5.2_Abast 2 Espanya'!$E$78:$J$98,"emissions",'7.2_Resultats Espanya'!E$59:E139)/1000-SUM(P$60:P138)</f>
        <v>0</v>
      </c>
      <c r="Q139" s="636">
        <f t="shared" si="4"/>
        <v>0</v>
      </c>
      <c r="R139" s="635"/>
      <c r="S139" s="635">
        <f t="shared" si="5"/>
        <v>0</v>
      </c>
      <c r="T139" s="635"/>
      <c r="U139" s="635"/>
      <c r="V139" s="63"/>
      <c r="W139" s="63"/>
    </row>
    <row r="140" spans="1:23" x14ac:dyDescent="0.3">
      <c r="A140" s="169"/>
      <c r="B140" s="167"/>
      <c r="C140" s="63"/>
      <c r="D140" s="63"/>
      <c r="E140" s="168" t="str">
        <f>IF(Dades!C809="","",Dades!C809)</f>
        <v/>
      </c>
      <c r="F140" s="475">
        <f>(DSUM('1_Instal·lacions fixes'!$E$14:$R$36,"emissions",'7.2_Resultats Espanya'!E$59:E140)+DSUM('1_Instal·lacions fixes'!$E$43:$L$58,"emissions",'7.2_Resultats Espanya'!E$59:E140))/1000-SUM(F$60:F139)</f>
        <v>0</v>
      </c>
      <c r="G140" s="475">
        <f>(DSUM('2_Vehicles i maquinària'!$E$22:$S$44,"emissions",'7.2_Resultats Espanya'!E$59:E140)+DSUM('2_Vehicles i maquinària'!$E$50:$K$70,"emissions",'7.2_Resultats Espanya'!E$59:E140)+DSUM('2_Vehicles i maquinària'!$E$82:$S$92,"emissions",'7.2_Resultats Espanya'!E$59:E140)+DSUM('2_Vehicles i maquinària'!$E$99:$S$109,"emissions",'7.2_Resultats Espanya'!E$59:E140))/1000-SUM(G$60:G139)</f>
        <v>0</v>
      </c>
      <c r="H140" s="475">
        <f>(DSUM('3_Emissions fugitives'!$E$14:$O$36,"emissions",'7.2_Resultats Espanya'!E$59:E140)+DSUM('3_Emissions fugitives'!$E$48:$N$58,"emissions",'7.2_Resultats Espanya'!E$59:E140))/1000-SUM(H$60:H139)</f>
        <v>0</v>
      </c>
      <c r="I140" s="636">
        <f>DSUM('4_Emissions de procés'!$E$12:$M$27,"emissions",'7.2_Resultats Espanya'!E$59:E140)/1000-SUM(I$60:I139)</f>
        <v>0</v>
      </c>
      <c r="J140" s="636"/>
      <c r="K140" s="635">
        <f t="shared" si="3"/>
        <v>0</v>
      </c>
      <c r="L140" s="635"/>
      <c r="M140" s="635"/>
      <c r="N140" s="475">
        <f>DSUM('5.2_Abast 2 Espanya'!$E$18:$J$40,"emissions",'7.2_Resultats Espanya'!E$59:E140)/1000-SUM(N$60:N139)</f>
        <v>0</v>
      </c>
      <c r="O140" s="475">
        <f>DSUM('5.2_Abast 2 Espanya'!$E$49:$K$69,"emissions",'7.2_Resultats Espanya'!E$59:E140)/1000-SUM(O$60:O139)</f>
        <v>0</v>
      </c>
      <c r="P140" s="475">
        <f>DSUM('5.2_Abast 2 Espanya'!$E$78:$J$98,"emissions",'7.2_Resultats Espanya'!E$59:E140)/1000-SUM(P$60:P139)</f>
        <v>0</v>
      </c>
      <c r="Q140" s="636">
        <f t="shared" si="4"/>
        <v>0</v>
      </c>
      <c r="R140" s="635"/>
      <c r="S140" s="635">
        <f t="shared" si="5"/>
        <v>0</v>
      </c>
      <c r="T140" s="635"/>
      <c r="U140" s="635"/>
      <c r="V140" s="63"/>
      <c r="W140" s="63"/>
    </row>
    <row r="141" spans="1:23" x14ac:dyDescent="0.3">
      <c r="A141" s="169"/>
      <c r="B141" s="167"/>
      <c r="C141" s="63"/>
      <c r="D141" s="63"/>
      <c r="E141" s="168" t="str">
        <f>IF(Dades!C810="","",Dades!C810)</f>
        <v/>
      </c>
      <c r="F141" s="475">
        <f>(DSUM('1_Instal·lacions fixes'!$E$14:$R$36,"emissions",'7.2_Resultats Espanya'!E$59:E141)+DSUM('1_Instal·lacions fixes'!$E$43:$L$58,"emissions",'7.2_Resultats Espanya'!E$59:E141))/1000-SUM(F$60:F140)</f>
        <v>0</v>
      </c>
      <c r="G141" s="475">
        <f>(DSUM('2_Vehicles i maquinària'!$E$22:$S$44,"emissions",'7.2_Resultats Espanya'!E$59:E141)+DSUM('2_Vehicles i maquinària'!$E$50:$K$70,"emissions",'7.2_Resultats Espanya'!E$59:E141)+DSUM('2_Vehicles i maquinària'!$E$82:$S$92,"emissions",'7.2_Resultats Espanya'!E$59:E141)+DSUM('2_Vehicles i maquinària'!$E$99:$S$109,"emissions",'7.2_Resultats Espanya'!E$59:E141))/1000-SUM(G$60:G140)</f>
        <v>0</v>
      </c>
      <c r="H141" s="475">
        <f>(DSUM('3_Emissions fugitives'!$E$14:$O$36,"emissions",'7.2_Resultats Espanya'!E$59:E141)+DSUM('3_Emissions fugitives'!$E$48:$N$58,"emissions",'7.2_Resultats Espanya'!E$59:E141))/1000-SUM(H$60:H140)</f>
        <v>0</v>
      </c>
      <c r="I141" s="636">
        <f>DSUM('4_Emissions de procés'!$E$12:$M$27,"emissions",'7.2_Resultats Espanya'!E$59:E141)/1000-SUM(I$60:I140)</f>
        <v>0</v>
      </c>
      <c r="J141" s="636"/>
      <c r="K141" s="635">
        <f t="shared" si="3"/>
        <v>0</v>
      </c>
      <c r="L141" s="635"/>
      <c r="M141" s="635"/>
      <c r="N141" s="475">
        <f>DSUM('5.2_Abast 2 Espanya'!$E$18:$J$40,"emissions",'7.2_Resultats Espanya'!E$59:E141)/1000-SUM(N$60:N140)</f>
        <v>0</v>
      </c>
      <c r="O141" s="475">
        <f>DSUM('5.2_Abast 2 Espanya'!$E$49:$K$69,"emissions",'7.2_Resultats Espanya'!E$59:E141)/1000-SUM(O$60:O140)</f>
        <v>0</v>
      </c>
      <c r="P141" s="475">
        <f>DSUM('5.2_Abast 2 Espanya'!$E$78:$J$98,"emissions",'7.2_Resultats Espanya'!E$59:E141)/1000-SUM(P$60:P140)</f>
        <v>0</v>
      </c>
      <c r="Q141" s="636">
        <f t="shared" si="4"/>
        <v>0</v>
      </c>
      <c r="R141" s="635"/>
      <c r="S141" s="635">
        <f t="shared" si="5"/>
        <v>0</v>
      </c>
      <c r="T141" s="635"/>
      <c r="U141" s="635"/>
      <c r="V141" s="63"/>
      <c r="W141" s="63"/>
    </row>
    <row r="142" spans="1:23" x14ac:dyDescent="0.3">
      <c r="A142" s="169"/>
      <c r="B142" s="167"/>
      <c r="C142" s="63"/>
      <c r="D142" s="63"/>
      <c r="E142" s="168" t="str">
        <f>IF(Dades!C811="","",Dades!C811)</f>
        <v/>
      </c>
      <c r="F142" s="475">
        <f>(DSUM('1_Instal·lacions fixes'!$E$14:$R$36,"emissions",'7.2_Resultats Espanya'!E$59:E142)+DSUM('1_Instal·lacions fixes'!$E$43:$L$58,"emissions",'7.2_Resultats Espanya'!E$59:E142))/1000-SUM(F$60:F141)</f>
        <v>0</v>
      </c>
      <c r="G142" s="475">
        <f>(DSUM('2_Vehicles i maquinària'!$E$22:$S$44,"emissions",'7.2_Resultats Espanya'!E$59:E142)+DSUM('2_Vehicles i maquinària'!$E$50:$K$70,"emissions",'7.2_Resultats Espanya'!E$59:E142)+DSUM('2_Vehicles i maquinària'!$E$82:$S$92,"emissions",'7.2_Resultats Espanya'!E$59:E142)+DSUM('2_Vehicles i maquinària'!$E$99:$S$109,"emissions",'7.2_Resultats Espanya'!E$59:E142))/1000-SUM(G$60:G141)</f>
        <v>0</v>
      </c>
      <c r="H142" s="475">
        <f>(DSUM('3_Emissions fugitives'!$E$14:$O$36,"emissions",'7.2_Resultats Espanya'!E$59:E142)+DSUM('3_Emissions fugitives'!$E$48:$N$58,"emissions",'7.2_Resultats Espanya'!E$59:E142))/1000-SUM(H$60:H141)</f>
        <v>0</v>
      </c>
      <c r="I142" s="636">
        <f>DSUM('4_Emissions de procés'!$E$12:$M$27,"emissions",'7.2_Resultats Espanya'!E$59:E142)/1000-SUM(I$60:I141)</f>
        <v>0</v>
      </c>
      <c r="J142" s="636"/>
      <c r="K142" s="635">
        <f t="shared" si="3"/>
        <v>0</v>
      </c>
      <c r="L142" s="635"/>
      <c r="M142" s="635"/>
      <c r="N142" s="475">
        <f>DSUM('5.2_Abast 2 Espanya'!$E$18:$J$40,"emissions",'7.2_Resultats Espanya'!E$59:E142)/1000-SUM(N$60:N141)</f>
        <v>0</v>
      </c>
      <c r="O142" s="475">
        <f>DSUM('5.2_Abast 2 Espanya'!$E$49:$K$69,"emissions",'7.2_Resultats Espanya'!E$59:E142)/1000-SUM(O$60:O141)</f>
        <v>0</v>
      </c>
      <c r="P142" s="475">
        <f>DSUM('5.2_Abast 2 Espanya'!$E$78:$J$98,"emissions",'7.2_Resultats Espanya'!E$59:E142)/1000-SUM(P$60:P141)</f>
        <v>0</v>
      </c>
      <c r="Q142" s="636">
        <f t="shared" si="4"/>
        <v>0</v>
      </c>
      <c r="R142" s="635"/>
      <c r="S142" s="635">
        <f t="shared" si="5"/>
        <v>0</v>
      </c>
      <c r="T142" s="635"/>
      <c r="U142" s="635"/>
      <c r="V142" s="63"/>
      <c r="W142" s="63"/>
    </row>
    <row r="143" spans="1:23" x14ac:dyDescent="0.3">
      <c r="A143" s="169"/>
      <c r="B143" s="167"/>
      <c r="C143" s="63"/>
      <c r="D143" s="63"/>
      <c r="E143" s="168" t="str">
        <f>IF(Dades!C812="","",Dades!C812)</f>
        <v/>
      </c>
      <c r="F143" s="475">
        <f>(DSUM('1_Instal·lacions fixes'!$E$14:$R$36,"emissions",'7.2_Resultats Espanya'!E$59:E143)+DSUM('1_Instal·lacions fixes'!$E$43:$L$58,"emissions",'7.2_Resultats Espanya'!E$59:E143))/1000-SUM(F$60:F142)</f>
        <v>0</v>
      </c>
      <c r="G143" s="475">
        <f>(DSUM('2_Vehicles i maquinària'!$E$22:$S$44,"emissions",'7.2_Resultats Espanya'!E$59:E143)+DSUM('2_Vehicles i maquinària'!$E$50:$K$70,"emissions",'7.2_Resultats Espanya'!E$59:E143)+DSUM('2_Vehicles i maquinària'!$E$82:$S$92,"emissions",'7.2_Resultats Espanya'!E$59:E143)+DSUM('2_Vehicles i maquinària'!$E$99:$S$109,"emissions",'7.2_Resultats Espanya'!E$59:E143))/1000-SUM(G$60:G142)</f>
        <v>0</v>
      </c>
      <c r="H143" s="475">
        <f>(DSUM('3_Emissions fugitives'!$E$14:$O$36,"emissions",'7.2_Resultats Espanya'!E$59:E143)+DSUM('3_Emissions fugitives'!$E$48:$N$58,"emissions",'7.2_Resultats Espanya'!E$59:E143))/1000-SUM(H$60:H142)</f>
        <v>0</v>
      </c>
      <c r="I143" s="636">
        <f>DSUM('4_Emissions de procés'!$E$12:$M$27,"emissions",'7.2_Resultats Espanya'!E$59:E143)/1000-SUM(I$60:I142)</f>
        <v>0</v>
      </c>
      <c r="J143" s="636"/>
      <c r="K143" s="635">
        <f t="shared" si="3"/>
        <v>0</v>
      </c>
      <c r="L143" s="635"/>
      <c r="M143" s="635"/>
      <c r="N143" s="475">
        <f>DSUM('5.2_Abast 2 Espanya'!$E$18:$J$40,"emissions",'7.2_Resultats Espanya'!E$59:E143)/1000-SUM(N$60:N142)</f>
        <v>0</v>
      </c>
      <c r="O143" s="475">
        <f>DSUM('5.2_Abast 2 Espanya'!$E$49:$K$69,"emissions",'7.2_Resultats Espanya'!E$59:E143)/1000-SUM(O$60:O142)</f>
        <v>0</v>
      </c>
      <c r="P143" s="475">
        <f>DSUM('5.2_Abast 2 Espanya'!$E$78:$J$98,"emissions",'7.2_Resultats Espanya'!E$59:E143)/1000-SUM(P$60:P142)</f>
        <v>0</v>
      </c>
      <c r="Q143" s="636">
        <f t="shared" si="4"/>
        <v>0</v>
      </c>
      <c r="R143" s="635"/>
      <c r="S143" s="635">
        <f t="shared" si="5"/>
        <v>0</v>
      </c>
      <c r="T143" s="635"/>
      <c r="U143" s="635"/>
      <c r="V143" s="63"/>
      <c r="W143" s="63"/>
    </row>
    <row r="144" spans="1:23" ht="16.5" customHeight="1" x14ac:dyDescent="0.3">
      <c r="A144" s="169"/>
      <c r="B144" s="167"/>
      <c r="C144" s="63"/>
      <c r="D144" s="63"/>
      <c r="E144" s="168" t="str">
        <f>IF(Dades!C813="","",Dades!C813)</f>
        <v/>
      </c>
      <c r="F144" s="475">
        <f>(DSUM('1_Instal·lacions fixes'!$E$14:$R$36,"emissions",'7.2_Resultats Espanya'!E$59:E144)+DSUM('1_Instal·lacions fixes'!$E$43:$L$58,"emissions",'7.2_Resultats Espanya'!E$59:E144))/1000-SUM(F$60:F143)</f>
        <v>0</v>
      </c>
      <c r="G144" s="475">
        <f>(DSUM('2_Vehicles i maquinària'!$E$22:$S$44,"emissions",'7.2_Resultats Espanya'!E$59:E144)+DSUM('2_Vehicles i maquinària'!$E$50:$K$70,"emissions",'7.2_Resultats Espanya'!E$59:E144)+DSUM('2_Vehicles i maquinària'!$E$82:$S$92,"emissions",'7.2_Resultats Espanya'!E$59:E144)+DSUM('2_Vehicles i maquinària'!$E$99:$S$109,"emissions",'7.2_Resultats Espanya'!E$59:E144))/1000-SUM(G$60:G143)</f>
        <v>0</v>
      </c>
      <c r="H144" s="475">
        <f>(DSUM('3_Emissions fugitives'!$E$14:$O$36,"emissions",'7.2_Resultats Espanya'!E$59:E144)+DSUM('3_Emissions fugitives'!$E$48:$N$58,"emissions",'7.2_Resultats Espanya'!E$59:E144))/1000-SUM(H$60:H143)</f>
        <v>0</v>
      </c>
      <c r="I144" s="636">
        <f>DSUM('4_Emissions de procés'!$E$12:$M$27,"emissions",'7.2_Resultats Espanya'!E$59:E144)/1000-SUM(I$60:I143)</f>
        <v>0</v>
      </c>
      <c r="J144" s="636"/>
      <c r="K144" s="635">
        <f t="shared" si="3"/>
        <v>0</v>
      </c>
      <c r="L144" s="635"/>
      <c r="M144" s="635"/>
      <c r="N144" s="475">
        <f>DSUM('5.2_Abast 2 Espanya'!$E$18:$J$40,"emissions",'7.2_Resultats Espanya'!E$59:E144)/1000-SUM(N$60:N143)</f>
        <v>0</v>
      </c>
      <c r="O144" s="475">
        <f>DSUM('5.2_Abast 2 Espanya'!$E$49:$K$69,"emissions",'7.2_Resultats Espanya'!E$59:E144)/1000-SUM(O$60:O143)</f>
        <v>0</v>
      </c>
      <c r="P144" s="475">
        <f>DSUM('5.2_Abast 2 Espanya'!$E$78:$J$98,"emissions",'7.2_Resultats Espanya'!E$59:E144)/1000-SUM(P$60:P143)</f>
        <v>0</v>
      </c>
      <c r="Q144" s="636">
        <f t="shared" si="4"/>
        <v>0</v>
      </c>
      <c r="R144" s="635"/>
      <c r="S144" s="635">
        <f t="shared" si="5"/>
        <v>0</v>
      </c>
      <c r="T144" s="635"/>
      <c r="U144" s="635"/>
      <c r="V144" s="63"/>
      <c r="W144" s="63"/>
    </row>
    <row r="145" spans="1:23" ht="16.5" customHeight="1" x14ac:dyDescent="0.3">
      <c r="A145" s="169"/>
      <c r="B145" s="167"/>
      <c r="C145" s="63"/>
      <c r="D145" s="63"/>
      <c r="E145" s="168" t="str">
        <f>IF(Dades!C814="","",Dades!C814)</f>
        <v/>
      </c>
      <c r="F145" s="475">
        <f>(DSUM('1_Instal·lacions fixes'!$E$14:$R$36,"emissions",'7.2_Resultats Espanya'!E$59:E145)+DSUM('1_Instal·lacions fixes'!$E$43:$L$58,"emissions",'7.2_Resultats Espanya'!E$59:E145))/1000-SUM(F$60:F144)</f>
        <v>0</v>
      </c>
      <c r="G145" s="475">
        <f>(DSUM('2_Vehicles i maquinària'!$E$22:$S$44,"emissions",'7.2_Resultats Espanya'!E$59:E145)+DSUM('2_Vehicles i maquinària'!$E$50:$K$70,"emissions",'7.2_Resultats Espanya'!E$59:E145)+DSUM('2_Vehicles i maquinària'!$E$82:$S$92,"emissions",'7.2_Resultats Espanya'!E$59:E145)+DSUM('2_Vehicles i maquinària'!$E$99:$S$109,"emissions",'7.2_Resultats Espanya'!E$59:E145))/1000-SUM(G$60:G144)</f>
        <v>0</v>
      </c>
      <c r="H145" s="475">
        <f>(DSUM('3_Emissions fugitives'!$E$14:$O$36,"emissions",'7.2_Resultats Espanya'!E$59:E145)+DSUM('3_Emissions fugitives'!$E$48:$N$58,"emissions",'7.2_Resultats Espanya'!E$59:E145))/1000-SUM(H$60:H144)</f>
        <v>0</v>
      </c>
      <c r="I145" s="636">
        <f>DSUM('4_Emissions de procés'!$E$12:$M$27,"emissions",'7.2_Resultats Espanya'!E$59:E145)/1000-SUM(I$60:I144)</f>
        <v>0</v>
      </c>
      <c r="J145" s="636"/>
      <c r="K145" s="635">
        <f t="shared" si="3"/>
        <v>0</v>
      </c>
      <c r="L145" s="635"/>
      <c r="M145" s="635"/>
      <c r="N145" s="475">
        <f>DSUM('5.2_Abast 2 Espanya'!$E$18:$J$40,"emissions",'7.2_Resultats Espanya'!E$59:E145)/1000-SUM(N$60:N144)</f>
        <v>0</v>
      </c>
      <c r="O145" s="475">
        <f>DSUM('5.2_Abast 2 Espanya'!$E$49:$K$69,"emissions",'7.2_Resultats Espanya'!E$59:E145)/1000-SUM(O$60:O144)</f>
        <v>0</v>
      </c>
      <c r="P145" s="475">
        <f>DSUM('5.2_Abast 2 Espanya'!$E$78:$J$98,"emissions",'7.2_Resultats Espanya'!E$59:E145)/1000-SUM(P$60:P144)</f>
        <v>0</v>
      </c>
      <c r="Q145" s="636">
        <f t="shared" si="4"/>
        <v>0</v>
      </c>
      <c r="R145" s="635"/>
      <c r="S145" s="635">
        <f t="shared" si="5"/>
        <v>0</v>
      </c>
      <c r="T145" s="635"/>
      <c r="U145" s="635"/>
      <c r="V145" s="63"/>
      <c r="W145" s="63"/>
    </row>
    <row r="146" spans="1:23" ht="16.5" customHeight="1" x14ac:dyDescent="0.3">
      <c r="A146" s="169"/>
      <c r="B146" s="167"/>
      <c r="C146" s="63"/>
      <c r="D146" s="63"/>
      <c r="E146" s="168" t="str">
        <f>IF(Dades!C815="","",Dades!C815)</f>
        <v/>
      </c>
      <c r="F146" s="475">
        <f>(DSUM('1_Instal·lacions fixes'!$E$14:$R$36,"emissions",'7.2_Resultats Espanya'!E$59:E146)+DSUM('1_Instal·lacions fixes'!$E$43:$L$58,"emissions",'7.2_Resultats Espanya'!E$59:E146))/1000-SUM(F$60:F145)</f>
        <v>0</v>
      </c>
      <c r="G146" s="475">
        <f>(DSUM('2_Vehicles i maquinària'!$E$22:$S$44,"emissions",'7.2_Resultats Espanya'!E$59:E146)+DSUM('2_Vehicles i maquinària'!$E$50:$K$70,"emissions",'7.2_Resultats Espanya'!E$59:E146)+DSUM('2_Vehicles i maquinària'!$E$82:$S$92,"emissions",'7.2_Resultats Espanya'!E$59:E146)+DSUM('2_Vehicles i maquinària'!$E$99:$S$109,"emissions",'7.2_Resultats Espanya'!E$59:E146))/1000-SUM(G$60:G145)</f>
        <v>0</v>
      </c>
      <c r="H146" s="475">
        <f>(DSUM('3_Emissions fugitives'!$E$14:$O$36,"emissions",'7.2_Resultats Espanya'!E$59:E146)+DSUM('3_Emissions fugitives'!$E$48:$N$58,"emissions",'7.2_Resultats Espanya'!E$59:E146))/1000-SUM(H$60:H145)</f>
        <v>0</v>
      </c>
      <c r="I146" s="636">
        <f>DSUM('4_Emissions de procés'!$E$12:$M$27,"emissions",'7.2_Resultats Espanya'!E$59:E146)/1000-SUM(I$60:I145)</f>
        <v>0</v>
      </c>
      <c r="J146" s="636"/>
      <c r="K146" s="635">
        <f t="shared" si="3"/>
        <v>0</v>
      </c>
      <c r="L146" s="635"/>
      <c r="M146" s="635"/>
      <c r="N146" s="475">
        <f>DSUM('5.2_Abast 2 Espanya'!$E$18:$J$40,"emissions",'7.2_Resultats Espanya'!E$59:E146)/1000-SUM(N$60:N145)</f>
        <v>0</v>
      </c>
      <c r="O146" s="475">
        <f>DSUM('5.2_Abast 2 Espanya'!$E$49:$K$69,"emissions",'7.2_Resultats Espanya'!E$59:E146)/1000-SUM(O$60:O145)</f>
        <v>0</v>
      </c>
      <c r="P146" s="475">
        <f>DSUM('5.2_Abast 2 Espanya'!$E$78:$J$98,"emissions",'7.2_Resultats Espanya'!E$59:E146)/1000-SUM(P$60:P145)</f>
        <v>0</v>
      </c>
      <c r="Q146" s="636">
        <f t="shared" si="4"/>
        <v>0</v>
      </c>
      <c r="R146" s="635"/>
      <c r="S146" s="635">
        <f t="shared" si="5"/>
        <v>0</v>
      </c>
      <c r="T146" s="635"/>
      <c r="U146" s="635"/>
      <c r="V146" s="63"/>
      <c r="W146" s="63"/>
    </row>
    <row r="147" spans="1:23" ht="16.5" customHeight="1" x14ac:dyDescent="0.3">
      <c r="A147" s="169"/>
      <c r="B147" s="167"/>
      <c r="C147" s="63"/>
      <c r="D147" s="63"/>
      <c r="E147" s="168" t="str">
        <f>IF(Dades!C816="","",Dades!C816)</f>
        <v/>
      </c>
      <c r="F147" s="475">
        <f>(DSUM('1_Instal·lacions fixes'!$E$14:$R$36,"emissions",'7.2_Resultats Espanya'!E$59:E147)+DSUM('1_Instal·lacions fixes'!$E$43:$L$58,"emissions",'7.2_Resultats Espanya'!E$59:E147))/1000-SUM(F$60:F146)</f>
        <v>0</v>
      </c>
      <c r="G147" s="475">
        <f>(DSUM('2_Vehicles i maquinària'!$E$22:$S$44,"emissions",'7.2_Resultats Espanya'!E$59:E147)+DSUM('2_Vehicles i maquinària'!$E$50:$K$70,"emissions",'7.2_Resultats Espanya'!E$59:E147)+DSUM('2_Vehicles i maquinària'!$E$82:$S$92,"emissions",'7.2_Resultats Espanya'!E$59:E147)+DSUM('2_Vehicles i maquinària'!$E$99:$S$109,"emissions",'7.2_Resultats Espanya'!E$59:E147))/1000-SUM(G$60:G146)</f>
        <v>0</v>
      </c>
      <c r="H147" s="475">
        <f>(DSUM('3_Emissions fugitives'!$E$14:$O$36,"emissions",'7.2_Resultats Espanya'!E$59:E147)+DSUM('3_Emissions fugitives'!$E$48:$N$58,"emissions",'7.2_Resultats Espanya'!E$59:E147))/1000-SUM(H$60:H146)</f>
        <v>0</v>
      </c>
      <c r="I147" s="636">
        <f>DSUM('4_Emissions de procés'!$E$12:$M$27,"emissions",'7.2_Resultats Espanya'!E$59:E147)/1000-SUM(I$60:I146)</f>
        <v>0</v>
      </c>
      <c r="J147" s="636"/>
      <c r="K147" s="635">
        <f t="shared" si="3"/>
        <v>0</v>
      </c>
      <c r="L147" s="635"/>
      <c r="M147" s="635"/>
      <c r="N147" s="475">
        <f>DSUM('5.2_Abast 2 Espanya'!$E$18:$J$40,"emissions",'7.2_Resultats Espanya'!E$59:E147)/1000-SUM(N$60:N146)</f>
        <v>0</v>
      </c>
      <c r="O147" s="475">
        <f>DSUM('5.2_Abast 2 Espanya'!$E$49:$K$69,"emissions",'7.2_Resultats Espanya'!E$59:E147)/1000-SUM(O$60:O146)</f>
        <v>0</v>
      </c>
      <c r="P147" s="475">
        <f>DSUM('5.2_Abast 2 Espanya'!$E$78:$J$98,"emissions",'7.2_Resultats Espanya'!E$59:E147)/1000-SUM(P$60:P146)</f>
        <v>0</v>
      </c>
      <c r="Q147" s="636">
        <f t="shared" si="4"/>
        <v>0</v>
      </c>
      <c r="R147" s="635"/>
      <c r="S147" s="635">
        <f t="shared" si="5"/>
        <v>0</v>
      </c>
      <c r="T147" s="635"/>
      <c r="U147" s="635"/>
      <c r="V147" s="63"/>
      <c r="W147" s="63"/>
    </row>
    <row r="148" spans="1:23" ht="16.5" customHeight="1" x14ac:dyDescent="0.3">
      <c r="A148" s="169"/>
      <c r="B148" s="167"/>
      <c r="C148" s="63"/>
      <c r="D148" s="63"/>
      <c r="E148" s="168" t="str">
        <f>IF(Dades!C817="","",Dades!C817)</f>
        <v/>
      </c>
      <c r="F148" s="475">
        <f>(DSUM('1_Instal·lacions fixes'!$E$14:$R$36,"emissions",'7.2_Resultats Espanya'!E$59:E148)+DSUM('1_Instal·lacions fixes'!$E$43:$L$58,"emissions",'7.2_Resultats Espanya'!E$59:E148))/1000-SUM(F$60:F147)</f>
        <v>0</v>
      </c>
      <c r="G148" s="475">
        <f>(DSUM('2_Vehicles i maquinària'!$E$22:$S$44,"emissions",'7.2_Resultats Espanya'!E$59:E148)+DSUM('2_Vehicles i maquinària'!$E$50:$K$70,"emissions",'7.2_Resultats Espanya'!E$59:E148)+DSUM('2_Vehicles i maquinària'!$E$82:$S$92,"emissions",'7.2_Resultats Espanya'!E$59:E148)+DSUM('2_Vehicles i maquinària'!$E$99:$S$109,"emissions",'7.2_Resultats Espanya'!E$59:E148))/1000-SUM(G$60:G147)</f>
        <v>0</v>
      </c>
      <c r="H148" s="475">
        <f>(DSUM('3_Emissions fugitives'!$E$14:$O$36,"emissions",'7.2_Resultats Espanya'!E$59:E148)+DSUM('3_Emissions fugitives'!$E$48:$N$58,"emissions",'7.2_Resultats Espanya'!E$59:E148))/1000-SUM(H$60:H147)</f>
        <v>0</v>
      </c>
      <c r="I148" s="636">
        <f>DSUM('4_Emissions de procés'!$E$12:$M$27,"emissions",'7.2_Resultats Espanya'!E$59:E148)/1000-SUM(I$60:I147)</f>
        <v>0</v>
      </c>
      <c r="J148" s="636"/>
      <c r="K148" s="635">
        <f t="shared" si="3"/>
        <v>0</v>
      </c>
      <c r="L148" s="635"/>
      <c r="M148" s="635"/>
      <c r="N148" s="475">
        <f>DSUM('5.2_Abast 2 Espanya'!$E$18:$J$40,"emissions",'7.2_Resultats Espanya'!E$59:E148)/1000-SUM(N$60:N147)</f>
        <v>0</v>
      </c>
      <c r="O148" s="475">
        <f>DSUM('5.2_Abast 2 Espanya'!$E$49:$K$69,"emissions",'7.2_Resultats Espanya'!E$59:E148)/1000-SUM(O$60:O147)</f>
        <v>0</v>
      </c>
      <c r="P148" s="475">
        <f>DSUM('5.2_Abast 2 Espanya'!$E$78:$J$98,"emissions",'7.2_Resultats Espanya'!E$59:E148)/1000-SUM(P$60:P147)</f>
        <v>0</v>
      </c>
      <c r="Q148" s="636">
        <f t="shared" si="4"/>
        <v>0</v>
      </c>
      <c r="R148" s="635"/>
      <c r="S148" s="635">
        <f t="shared" si="5"/>
        <v>0</v>
      </c>
      <c r="T148" s="635"/>
      <c r="U148" s="635"/>
      <c r="V148" s="63"/>
      <c r="W148" s="63"/>
    </row>
    <row r="149" spans="1:23" x14ac:dyDescent="0.3">
      <c r="A149" s="169"/>
      <c r="B149" s="167"/>
      <c r="C149" s="63"/>
      <c r="D149" s="63"/>
      <c r="E149" s="168" t="str">
        <f>IF(Dades!C818="","",Dades!C818)</f>
        <v/>
      </c>
      <c r="F149" s="475">
        <f>(DSUM('1_Instal·lacions fixes'!$E$14:$R$36,"emissions",'7.2_Resultats Espanya'!E$59:E149)+DSUM('1_Instal·lacions fixes'!$E$43:$L$58,"emissions",'7.2_Resultats Espanya'!E$59:E149))/1000-SUM(F$60:F148)</f>
        <v>0</v>
      </c>
      <c r="G149" s="475">
        <f>(DSUM('2_Vehicles i maquinària'!$E$22:$S$44,"emissions",'7.2_Resultats Espanya'!E$59:E149)+DSUM('2_Vehicles i maquinària'!$E$50:$K$70,"emissions",'7.2_Resultats Espanya'!E$59:E149)+DSUM('2_Vehicles i maquinària'!$E$82:$S$92,"emissions",'7.2_Resultats Espanya'!E$59:E149)+DSUM('2_Vehicles i maquinària'!$E$99:$S$109,"emissions",'7.2_Resultats Espanya'!E$59:E149))/1000-SUM(G$60:G148)</f>
        <v>0</v>
      </c>
      <c r="H149" s="475">
        <f>(DSUM('3_Emissions fugitives'!$E$14:$O$36,"emissions",'7.2_Resultats Espanya'!E$59:E149)+DSUM('3_Emissions fugitives'!$E$48:$N$58,"emissions",'7.2_Resultats Espanya'!E$59:E149))/1000-SUM(H$60:H148)</f>
        <v>0</v>
      </c>
      <c r="I149" s="636">
        <f>DSUM('4_Emissions de procés'!$E$12:$M$27,"emissions",'7.2_Resultats Espanya'!E$59:E149)/1000-SUM(I$60:I148)</f>
        <v>0</v>
      </c>
      <c r="J149" s="636"/>
      <c r="K149" s="635">
        <f t="shared" si="3"/>
        <v>0</v>
      </c>
      <c r="L149" s="635"/>
      <c r="M149" s="635"/>
      <c r="N149" s="475">
        <f>DSUM('5.2_Abast 2 Espanya'!$E$18:$J$40,"emissions",'7.2_Resultats Espanya'!E$59:E149)/1000-SUM(N$60:N148)</f>
        <v>0</v>
      </c>
      <c r="O149" s="475">
        <f>DSUM('5.2_Abast 2 Espanya'!$E$49:$K$69,"emissions",'7.2_Resultats Espanya'!E$59:E149)/1000-SUM(O$60:O148)</f>
        <v>0</v>
      </c>
      <c r="P149" s="475">
        <f>DSUM('5.2_Abast 2 Espanya'!$E$78:$J$98,"emissions",'7.2_Resultats Espanya'!E$59:E149)/1000-SUM(P$60:P148)</f>
        <v>0</v>
      </c>
      <c r="Q149" s="636">
        <f t="shared" si="4"/>
        <v>0</v>
      </c>
      <c r="R149" s="635"/>
      <c r="S149" s="635">
        <f t="shared" si="5"/>
        <v>0</v>
      </c>
      <c r="T149" s="635"/>
      <c r="U149" s="635"/>
      <c r="V149" s="63"/>
      <c r="W149" s="63"/>
    </row>
    <row r="150" spans="1:23" ht="16.5" customHeight="1" x14ac:dyDescent="0.3">
      <c r="A150" s="169"/>
      <c r="B150" s="167"/>
      <c r="C150" s="63"/>
      <c r="D150" s="63"/>
      <c r="E150" s="168" t="str">
        <f>IF(Dades!C819="","",Dades!C819)</f>
        <v/>
      </c>
      <c r="F150" s="475">
        <f>(DSUM('1_Instal·lacions fixes'!$E$14:$R$36,"emissions",'7.2_Resultats Espanya'!E$59:E150)+DSUM('1_Instal·lacions fixes'!$E$43:$L$58,"emissions",'7.2_Resultats Espanya'!E$59:E150))/1000-SUM(F$60:F149)</f>
        <v>0</v>
      </c>
      <c r="G150" s="475">
        <f>(DSUM('2_Vehicles i maquinària'!$E$22:$S$44,"emissions",'7.2_Resultats Espanya'!E$59:E150)+DSUM('2_Vehicles i maquinària'!$E$50:$K$70,"emissions",'7.2_Resultats Espanya'!E$59:E150)+DSUM('2_Vehicles i maquinària'!$E$82:$S$92,"emissions",'7.2_Resultats Espanya'!E$59:E150)+DSUM('2_Vehicles i maquinària'!$E$99:$S$109,"emissions",'7.2_Resultats Espanya'!E$59:E150))/1000-SUM(G$60:G149)</f>
        <v>0</v>
      </c>
      <c r="H150" s="475">
        <f>(DSUM('3_Emissions fugitives'!$E$14:$O$36,"emissions",'7.2_Resultats Espanya'!E$59:E150)+DSUM('3_Emissions fugitives'!$E$48:$N$58,"emissions",'7.2_Resultats Espanya'!E$59:E150))/1000-SUM(H$60:H149)</f>
        <v>0</v>
      </c>
      <c r="I150" s="636">
        <f>DSUM('4_Emissions de procés'!$E$12:$M$27,"emissions",'7.2_Resultats Espanya'!E$59:E150)/1000-SUM(I$60:I149)</f>
        <v>0</v>
      </c>
      <c r="J150" s="636"/>
      <c r="K150" s="635">
        <f t="shared" si="3"/>
        <v>0</v>
      </c>
      <c r="L150" s="635"/>
      <c r="M150" s="635"/>
      <c r="N150" s="475">
        <f>DSUM('5.2_Abast 2 Espanya'!$E$18:$J$40,"emissions",'7.2_Resultats Espanya'!E$59:E150)/1000-SUM(N$60:N149)</f>
        <v>0</v>
      </c>
      <c r="O150" s="475">
        <f>DSUM('5.2_Abast 2 Espanya'!$E$49:$K$69,"emissions",'7.2_Resultats Espanya'!E$59:E150)/1000-SUM(O$60:O149)</f>
        <v>0</v>
      </c>
      <c r="P150" s="475">
        <f>DSUM('5.2_Abast 2 Espanya'!$E$78:$J$98,"emissions",'7.2_Resultats Espanya'!E$59:E150)/1000-SUM(P$60:P149)</f>
        <v>0</v>
      </c>
      <c r="Q150" s="636">
        <f t="shared" si="4"/>
        <v>0</v>
      </c>
      <c r="R150" s="635"/>
      <c r="S150" s="635">
        <f t="shared" si="5"/>
        <v>0</v>
      </c>
      <c r="T150" s="635"/>
      <c r="U150" s="635"/>
      <c r="V150" s="63"/>
      <c r="W150" s="63"/>
    </row>
    <row r="151" spans="1:23" x14ac:dyDescent="0.3">
      <c r="A151" s="169"/>
      <c r="B151" s="167"/>
      <c r="C151" s="63"/>
      <c r="D151" s="63"/>
      <c r="E151" s="168" t="str">
        <f>IF(Dades!C820="","",Dades!C820)</f>
        <v/>
      </c>
      <c r="F151" s="475">
        <f>(DSUM('1_Instal·lacions fixes'!$E$14:$R$36,"emissions",'7.2_Resultats Espanya'!E$59:E151)+DSUM('1_Instal·lacions fixes'!$E$43:$L$58,"emissions",'7.2_Resultats Espanya'!E$59:E151))/1000-SUM(F$60:F150)</f>
        <v>0</v>
      </c>
      <c r="G151" s="475">
        <f>(DSUM('2_Vehicles i maquinària'!$E$22:$S$44,"emissions",'7.2_Resultats Espanya'!E$59:E151)+DSUM('2_Vehicles i maquinària'!$E$50:$K$70,"emissions",'7.2_Resultats Espanya'!E$59:E151)+DSUM('2_Vehicles i maquinària'!$E$82:$S$92,"emissions",'7.2_Resultats Espanya'!E$59:E151)+DSUM('2_Vehicles i maquinària'!$E$99:$S$109,"emissions",'7.2_Resultats Espanya'!E$59:E151))/1000-SUM(G$60:G150)</f>
        <v>0</v>
      </c>
      <c r="H151" s="475">
        <f>(DSUM('3_Emissions fugitives'!$E$14:$O$36,"emissions",'7.2_Resultats Espanya'!E$59:E151)+DSUM('3_Emissions fugitives'!$E$48:$N$58,"emissions",'7.2_Resultats Espanya'!E$59:E151))/1000-SUM(H$60:H150)</f>
        <v>0</v>
      </c>
      <c r="I151" s="636">
        <f>DSUM('4_Emissions de procés'!$E$12:$M$27,"emissions",'7.2_Resultats Espanya'!E$59:E151)/1000-SUM(I$60:I150)</f>
        <v>0</v>
      </c>
      <c r="J151" s="636"/>
      <c r="K151" s="635">
        <f t="shared" si="3"/>
        <v>0</v>
      </c>
      <c r="L151" s="635"/>
      <c r="M151" s="635"/>
      <c r="N151" s="475">
        <f>DSUM('5.2_Abast 2 Espanya'!$E$18:$J$40,"emissions",'7.2_Resultats Espanya'!E$59:E151)/1000-SUM(N$60:N150)</f>
        <v>0</v>
      </c>
      <c r="O151" s="475">
        <f>DSUM('5.2_Abast 2 Espanya'!$E$49:$K$69,"emissions",'7.2_Resultats Espanya'!E$59:E151)/1000-SUM(O$60:O150)</f>
        <v>0</v>
      </c>
      <c r="P151" s="475">
        <f>DSUM('5.2_Abast 2 Espanya'!$E$78:$J$98,"emissions",'7.2_Resultats Espanya'!E$59:E151)/1000-SUM(P$60:P150)</f>
        <v>0</v>
      </c>
      <c r="Q151" s="636">
        <f t="shared" si="4"/>
        <v>0</v>
      </c>
      <c r="R151" s="635"/>
      <c r="S151" s="635">
        <f t="shared" si="5"/>
        <v>0</v>
      </c>
      <c r="T151" s="635"/>
      <c r="U151" s="635"/>
      <c r="V151" s="63"/>
      <c r="W151" s="63"/>
    </row>
    <row r="152" spans="1:23" x14ac:dyDescent="0.3">
      <c r="A152" s="169"/>
      <c r="B152" s="167"/>
      <c r="C152" s="63"/>
      <c r="D152" s="63"/>
      <c r="E152" s="168" t="str">
        <f>IF(Dades!C821="","",Dades!C821)</f>
        <v/>
      </c>
      <c r="F152" s="475">
        <f>(DSUM('1_Instal·lacions fixes'!$E$14:$R$36,"emissions",'7.2_Resultats Espanya'!E$59:E152)+DSUM('1_Instal·lacions fixes'!$E$43:$L$58,"emissions",'7.2_Resultats Espanya'!E$59:E152))/1000-SUM(F$60:F151)</f>
        <v>0</v>
      </c>
      <c r="G152" s="475">
        <f>(DSUM('2_Vehicles i maquinària'!$E$22:$S$44,"emissions",'7.2_Resultats Espanya'!E$59:E152)+DSUM('2_Vehicles i maquinària'!$E$50:$K$70,"emissions",'7.2_Resultats Espanya'!E$59:E152)+DSUM('2_Vehicles i maquinària'!$E$82:$S$92,"emissions",'7.2_Resultats Espanya'!E$59:E152)+DSUM('2_Vehicles i maquinària'!$E$99:$S$109,"emissions",'7.2_Resultats Espanya'!E$59:E152))/1000-SUM(G$60:G151)</f>
        <v>0</v>
      </c>
      <c r="H152" s="475">
        <f>(DSUM('3_Emissions fugitives'!$E$14:$O$36,"emissions",'7.2_Resultats Espanya'!E$59:E152)+DSUM('3_Emissions fugitives'!$E$48:$N$58,"emissions",'7.2_Resultats Espanya'!E$59:E152))/1000-SUM(H$60:H151)</f>
        <v>0</v>
      </c>
      <c r="I152" s="636">
        <f>DSUM('4_Emissions de procés'!$E$12:$M$27,"emissions",'7.2_Resultats Espanya'!E$59:E152)/1000-SUM(I$60:I151)</f>
        <v>0</v>
      </c>
      <c r="J152" s="636"/>
      <c r="K152" s="635">
        <f t="shared" si="3"/>
        <v>0</v>
      </c>
      <c r="L152" s="635"/>
      <c r="M152" s="635"/>
      <c r="N152" s="475">
        <f>DSUM('5.2_Abast 2 Espanya'!$E$18:$J$40,"emissions",'7.2_Resultats Espanya'!E$59:E152)/1000-SUM(N$60:N151)</f>
        <v>0</v>
      </c>
      <c r="O152" s="475">
        <f>DSUM('5.2_Abast 2 Espanya'!$E$49:$K$69,"emissions",'7.2_Resultats Espanya'!E$59:E152)/1000-SUM(O$60:O151)</f>
        <v>0</v>
      </c>
      <c r="P152" s="475">
        <f>DSUM('5.2_Abast 2 Espanya'!$E$78:$J$98,"emissions",'7.2_Resultats Espanya'!E$59:E152)/1000-SUM(P$60:P151)</f>
        <v>0</v>
      </c>
      <c r="Q152" s="636">
        <f t="shared" si="4"/>
        <v>0</v>
      </c>
      <c r="R152" s="635"/>
      <c r="S152" s="635">
        <f t="shared" si="5"/>
        <v>0</v>
      </c>
      <c r="T152" s="635"/>
      <c r="U152" s="635"/>
      <c r="V152" s="63"/>
      <c r="W152" s="63"/>
    </row>
    <row r="153" spans="1:23" x14ac:dyDescent="0.3">
      <c r="A153" s="169"/>
      <c r="B153" s="167"/>
      <c r="C153" s="63"/>
      <c r="D153" s="63"/>
      <c r="E153" s="168" t="str">
        <f>IF(Dades!C822="","",Dades!C822)</f>
        <v/>
      </c>
      <c r="F153" s="475">
        <f>(DSUM('1_Instal·lacions fixes'!$E$14:$R$36,"emissions",'7.2_Resultats Espanya'!E$59:E153)+DSUM('1_Instal·lacions fixes'!$E$43:$L$58,"emissions",'7.2_Resultats Espanya'!E$59:E153))/1000-SUM(F$60:F152)</f>
        <v>0</v>
      </c>
      <c r="G153" s="475">
        <f>(DSUM('2_Vehicles i maquinària'!$E$22:$S$44,"emissions",'7.2_Resultats Espanya'!E$59:E153)+DSUM('2_Vehicles i maquinària'!$E$50:$K$70,"emissions",'7.2_Resultats Espanya'!E$59:E153)+DSUM('2_Vehicles i maquinària'!$E$82:$S$92,"emissions",'7.2_Resultats Espanya'!E$59:E153)+DSUM('2_Vehicles i maquinària'!$E$99:$S$109,"emissions",'7.2_Resultats Espanya'!E$59:E153))/1000-SUM(G$60:G152)</f>
        <v>0</v>
      </c>
      <c r="H153" s="475">
        <f>(DSUM('3_Emissions fugitives'!$E$14:$O$36,"emissions",'7.2_Resultats Espanya'!E$59:E153)+DSUM('3_Emissions fugitives'!$E$48:$N$58,"emissions",'7.2_Resultats Espanya'!E$59:E153))/1000-SUM(H$60:H152)</f>
        <v>0</v>
      </c>
      <c r="I153" s="636">
        <f>DSUM('4_Emissions de procés'!$E$12:$M$27,"emissions",'7.2_Resultats Espanya'!E$59:E153)/1000-SUM(I$60:I152)</f>
        <v>0</v>
      </c>
      <c r="J153" s="636"/>
      <c r="K153" s="635">
        <f t="shared" si="3"/>
        <v>0</v>
      </c>
      <c r="L153" s="635"/>
      <c r="M153" s="635"/>
      <c r="N153" s="475">
        <f>DSUM('5.2_Abast 2 Espanya'!$E$18:$J$40,"emissions",'7.2_Resultats Espanya'!E$59:E153)/1000-SUM(N$60:N152)</f>
        <v>0</v>
      </c>
      <c r="O153" s="475">
        <f>DSUM('5.2_Abast 2 Espanya'!$E$49:$K$69,"emissions",'7.2_Resultats Espanya'!E$59:E153)/1000-SUM(O$60:O152)</f>
        <v>0</v>
      </c>
      <c r="P153" s="475">
        <f>DSUM('5.2_Abast 2 Espanya'!$E$78:$J$98,"emissions",'7.2_Resultats Espanya'!E$59:E153)/1000-SUM(P$60:P152)</f>
        <v>0</v>
      </c>
      <c r="Q153" s="636">
        <f t="shared" si="4"/>
        <v>0</v>
      </c>
      <c r="R153" s="635"/>
      <c r="S153" s="635">
        <f t="shared" si="5"/>
        <v>0</v>
      </c>
      <c r="T153" s="635"/>
      <c r="U153" s="635"/>
      <c r="V153" s="63"/>
      <c r="W153" s="63"/>
    </row>
    <row r="154" spans="1:23" x14ac:dyDescent="0.3">
      <c r="A154" s="169"/>
      <c r="B154" s="167"/>
      <c r="C154" s="63"/>
      <c r="D154" s="63"/>
      <c r="E154" s="168" t="str">
        <f>IF(Dades!C823="","",Dades!C823)</f>
        <v/>
      </c>
      <c r="F154" s="475">
        <f>(DSUM('1_Instal·lacions fixes'!$E$14:$R$36,"emissions",'7.2_Resultats Espanya'!E$59:E154)+DSUM('1_Instal·lacions fixes'!$E$43:$L$58,"emissions",'7.2_Resultats Espanya'!E$59:E154))/1000-SUM(F$60:F153)</f>
        <v>0</v>
      </c>
      <c r="G154" s="475">
        <f>(DSUM('2_Vehicles i maquinària'!$E$22:$S$44,"emissions",'7.2_Resultats Espanya'!E$59:E154)+DSUM('2_Vehicles i maquinària'!$E$50:$K$70,"emissions",'7.2_Resultats Espanya'!E$59:E154)+DSUM('2_Vehicles i maquinària'!$E$82:$S$92,"emissions",'7.2_Resultats Espanya'!E$59:E154)+DSUM('2_Vehicles i maquinària'!$E$99:$S$109,"emissions",'7.2_Resultats Espanya'!E$59:E154))/1000-SUM(G$60:G153)</f>
        <v>0</v>
      </c>
      <c r="H154" s="475">
        <f>(DSUM('3_Emissions fugitives'!$E$14:$O$36,"emissions",'7.2_Resultats Espanya'!E$59:E154)+DSUM('3_Emissions fugitives'!$E$48:$N$58,"emissions",'7.2_Resultats Espanya'!E$59:E154))/1000-SUM(H$60:H153)</f>
        <v>0</v>
      </c>
      <c r="I154" s="636">
        <f>DSUM('4_Emissions de procés'!$E$12:$M$27,"emissions",'7.2_Resultats Espanya'!E$59:E154)/1000-SUM(I$60:I153)</f>
        <v>0</v>
      </c>
      <c r="J154" s="636"/>
      <c r="K154" s="635">
        <f t="shared" si="3"/>
        <v>0</v>
      </c>
      <c r="L154" s="635"/>
      <c r="M154" s="635"/>
      <c r="N154" s="475">
        <f>DSUM('5.2_Abast 2 Espanya'!$E$18:$J$40,"emissions",'7.2_Resultats Espanya'!E$59:E154)/1000-SUM(N$60:N153)</f>
        <v>0</v>
      </c>
      <c r="O154" s="475">
        <f>DSUM('5.2_Abast 2 Espanya'!$E$49:$K$69,"emissions",'7.2_Resultats Espanya'!E$59:E154)/1000-SUM(O$60:O153)</f>
        <v>0</v>
      </c>
      <c r="P154" s="475">
        <f>DSUM('5.2_Abast 2 Espanya'!$E$78:$J$98,"emissions",'7.2_Resultats Espanya'!E$59:E154)/1000-SUM(P$60:P153)</f>
        <v>0</v>
      </c>
      <c r="Q154" s="636">
        <f t="shared" si="4"/>
        <v>0</v>
      </c>
      <c r="R154" s="635"/>
      <c r="S154" s="635">
        <f t="shared" si="5"/>
        <v>0</v>
      </c>
      <c r="T154" s="635"/>
      <c r="U154" s="635"/>
      <c r="V154" s="63"/>
      <c r="W154" s="63"/>
    </row>
    <row r="155" spans="1:23" x14ac:dyDescent="0.3">
      <c r="A155" s="169"/>
      <c r="B155" s="167"/>
      <c r="C155" s="63"/>
      <c r="D155" s="63"/>
      <c r="E155" s="168" t="str">
        <f>IF(Dades!C824="","",Dades!C824)</f>
        <v/>
      </c>
      <c r="F155" s="475">
        <f>(DSUM('1_Instal·lacions fixes'!$E$14:$R$36,"emissions",'7.2_Resultats Espanya'!E$59:E155)+DSUM('1_Instal·lacions fixes'!$E$43:$L$58,"emissions",'7.2_Resultats Espanya'!E$59:E155))/1000-SUM(F$60:F154)</f>
        <v>0</v>
      </c>
      <c r="G155" s="475">
        <f>(DSUM('2_Vehicles i maquinària'!$E$22:$S$44,"emissions",'7.2_Resultats Espanya'!E$59:E155)+DSUM('2_Vehicles i maquinària'!$E$50:$K$70,"emissions",'7.2_Resultats Espanya'!E$59:E155)+DSUM('2_Vehicles i maquinària'!$E$82:$S$92,"emissions",'7.2_Resultats Espanya'!E$59:E155)+DSUM('2_Vehicles i maquinària'!$E$99:$S$109,"emissions",'7.2_Resultats Espanya'!E$59:E155))/1000-SUM(G$60:G154)</f>
        <v>0</v>
      </c>
      <c r="H155" s="475">
        <f>(DSUM('3_Emissions fugitives'!$E$14:$O$36,"emissions",'7.2_Resultats Espanya'!E$59:E155)+DSUM('3_Emissions fugitives'!$E$48:$N$58,"emissions",'7.2_Resultats Espanya'!E$59:E155))/1000-SUM(H$60:H154)</f>
        <v>0</v>
      </c>
      <c r="I155" s="636">
        <f>DSUM('4_Emissions de procés'!$E$12:$M$27,"emissions",'7.2_Resultats Espanya'!E$59:E155)/1000-SUM(I$60:I154)</f>
        <v>0</v>
      </c>
      <c r="J155" s="636"/>
      <c r="K155" s="635">
        <f t="shared" si="3"/>
        <v>0</v>
      </c>
      <c r="L155" s="635"/>
      <c r="M155" s="635"/>
      <c r="N155" s="475">
        <f>DSUM('5.2_Abast 2 Espanya'!$E$18:$J$40,"emissions",'7.2_Resultats Espanya'!E$59:E155)/1000-SUM(N$60:N154)</f>
        <v>0</v>
      </c>
      <c r="O155" s="475">
        <f>DSUM('5.2_Abast 2 Espanya'!$E$49:$K$69,"emissions",'7.2_Resultats Espanya'!E$59:E155)/1000-SUM(O$60:O154)</f>
        <v>0</v>
      </c>
      <c r="P155" s="475">
        <f>DSUM('5.2_Abast 2 Espanya'!$E$78:$J$98,"emissions",'7.2_Resultats Espanya'!E$59:E155)/1000-SUM(P$60:P154)</f>
        <v>0</v>
      </c>
      <c r="Q155" s="636">
        <f t="shared" si="4"/>
        <v>0</v>
      </c>
      <c r="R155" s="635"/>
      <c r="S155" s="635">
        <f t="shared" si="5"/>
        <v>0</v>
      </c>
      <c r="T155" s="635"/>
      <c r="U155" s="635"/>
      <c r="V155" s="63"/>
      <c r="W155" s="63"/>
    </row>
    <row r="156" spans="1:23" ht="16.5" customHeight="1" x14ac:dyDescent="0.3">
      <c r="A156" s="169"/>
      <c r="B156" s="167"/>
      <c r="C156" s="63"/>
      <c r="D156" s="63"/>
      <c r="E156" s="168" t="str">
        <f>IF(Dades!C825="","",Dades!C825)</f>
        <v/>
      </c>
      <c r="F156" s="475">
        <f>(DSUM('1_Instal·lacions fixes'!$E$14:$R$36,"emissions",'7.2_Resultats Espanya'!E$59:E156)+DSUM('1_Instal·lacions fixes'!$E$43:$L$58,"emissions",'7.2_Resultats Espanya'!E$59:E156))/1000-SUM(F$60:F155)</f>
        <v>0</v>
      </c>
      <c r="G156" s="475">
        <f>(DSUM('2_Vehicles i maquinària'!$E$22:$S$44,"emissions",'7.2_Resultats Espanya'!E$59:E156)+DSUM('2_Vehicles i maquinària'!$E$50:$K$70,"emissions",'7.2_Resultats Espanya'!E$59:E156)+DSUM('2_Vehicles i maquinària'!$E$82:$S$92,"emissions",'7.2_Resultats Espanya'!E$59:E156)+DSUM('2_Vehicles i maquinària'!$E$99:$S$109,"emissions",'7.2_Resultats Espanya'!E$59:E156))/1000-SUM(G$60:G155)</f>
        <v>0</v>
      </c>
      <c r="H156" s="475">
        <f>(DSUM('3_Emissions fugitives'!$E$14:$O$36,"emissions",'7.2_Resultats Espanya'!E$59:E156)+DSUM('3_Emissions fugitives'!$E$48:$N$58,"emissions",'7.2_Resultats Espanya'!E$59:E156))/1000-SUM(H$60:H155)</f>
        <v>0</v>
      </c>
      <c r="I156" s="636">
        <f>DSUM('4_Emissions de procés'!$E$12:$M$27,"emissions",'7.2_Resultats Espanya'!E$59:E156)/1000-SUM(I$60:I155)</f>
        <v>0</v>
      </c>
      <c r="J156" s="636"/>
      <c r="K156" s="635">
        <f t="shared" si="3"/>
        <v>0</v>
      </c>
      <c r="L156" s="635"/>
      <c r="M156" s="635"/>
      <c r="N156" s="475">
        <f>DSUM('5.2_Abast 2 Espanya'!$E$18:$J$40,"emissions",'7.2_Resultats Espanya'!E$59:E156)/1000-SUM(N$60:N155)</f>
        <v>0</v>
      </c>
      <c r="O156" s="475">
        <f>DSUM('5.2_Abast 2 Espanya'!$E$49:$K$69,"emissions",'7.2_Resultats Espanya'!E$59:E156)/1000-SUM(O$60:O155)</f>
        <v>0</v>
      </c>
      <c r="P156" s="475">
        <f>DSUM('5.2_Abast 2 Espanya'!$E$78:$J$98,"emissions",'7.2_Resultats Espanya'!E$59:E156)/1000-SUM(P$60:P155)</f>
        <v>0</v>
      </c>
      <c r="Q156" s="636">
        <f t="shared" si="4"/>
        <v>0</v>
      </c>
      <c r="R156" s="635"/>
      <c r="S156" s="635">
        <f t="shared" si="5"/>
        <v>0</v>
      </c>
      <c r="T156" s="635"/>
      <c r="U156" s="635"/>
      <c r="V156" s="63"/>
      <c r="W156" s="63"/>
    </row>
    <row r="157" spans="1:23" ht="16.5" customHeight="1" x14ac:dyDescent="0.3">
      <c r="A157" s="169"/>
      <c r="B157" s="167"/>
      <c r="C157" s="63"/>
      <c r="D157" s="63"/>
      <c r="E157" s="168" t="str">
        <f>IF(Dades!C826="","",Dades!C826)</f>
        <v/>
      </c>
      <c r="F157" s="475">
        <f>(DSUM('1_Instal·lacions fixes'!$E$14:$R$36,"emissions",'7.2_Resultats Espanya'!E$59:E157)+DSUM('1_Instal·lacions fixes'!$E$43:$L$58,"emissions",'7.2_Resultats Espanya'!E$59:E157))/1000-SUM(F$60:F156)</f>
        <v>0</v>
      </c>
      <c r="G157" s="475">
        <f>(DSUM('2_Vehicles i maquinària'!$E$22:$S$44,"emissions",'7.2_Resultats Espanya'!E$59:E157)+DSUM('2_Vehicles i maquinària'!$E$50:$K$70,"emissions",'7.2_Resultats Espanya'!E$59:E157)+DSUM('2_Vehicles i maquinària'!$E$82:$S$92,"emissions",'7.2_Resultats Espanya'!E$59:E157)+DSUM('2_Vehicles i maquinària'!$E$99:$S$109,"emissions",'7.2_Resultats Espanya'!E$59:E157))/1000-SUM(G$60:G156)</f>
        <v>0</v>
      </c>
      <c r="H157" s="475">
        <f>(DSUM('3_Emissions fugitives'!$E$14:$O$36,"emissions",'7.2_Resultats Espanya'!E$59:E157)+DSUM('3_Emissions fugitives'!$E$48:$N$58,"emissions",'7.2_Resultats Espanya'!E$59:E157))/1000-SUM(H$60:H156)</f>
        <v>0</v>
      </c>
      <c r="I157" s="636">
        <f>DSUM('4_Emissions de procés'!$E$12:$M$27,"emissions",'7.2_Resultats Espanya'!E$59:E157)/1000-SUM(I$60:I156)</f>
        <v>0</v>
      </c>
      <c r="J157" s="636"/>
      <c r="K157" s="635">
        <f t="shared" si="3"/>
        <v>0</v>
      </c>
      <c r="L157" s="635"/>
      <c r="M157" s="635"/>
      <c r="N157" s="475">
        <f>DSUM('5.2_Abast 2 Espanya'!$E$18:$J$40,"emissions",'7.2_Resultats Espanya'!E$59:E157)/1000-SUM(N$60:N156)</f>
        <v>0</v>
      </c>
      <c r="O157" s="475">
        <f>DSUM('5.2_Abast 2 Espanya'!$E$49:$K$69,"emissions",'7.2_Resultats Espanya'!E$59:E157)/1000-SUM(O$60:O156)</f>
        <v>0</v>
      </c>
      <c r="P157" s="475">
        <f>DSUM('5.2_Abast 2 Espanya'!$E$78:$J$98,"emissions",'7.2_Resultats Espanya'!E$59:E157)/1000-SUM(P$60:P156)</f>
        <v>0</v>
      </c>
      <c r="Q157" s="636">
        <f t="shared" si="4"/>
        <v>0</v>
      </c>
      <c r="R157" s="635"/>
      <c r="S157" s="635">
        <f t="shared" si="5"/>
        <v>0</v>
      </c>
      <c r="T157" s="635"/>
      <c r="U157" s="635"/>
      <c r="V157" s="63"/>
      <c r="W157" s="63"/>
    </row>
    <row r="158" spans="1:23" ht="16.5" customHeight="1" x14ac:dyDescent="0.3">
      <c r="A158" s="169"/>
      <c r="B158" s="167"/>
      <c r="C158" s="63"/>
      <c r="D158" s="63"/>
      <c r="E158" s="168" t="str">
        <f>IF(Dades!C827="","",Dades!C827)</f>
        <v/>
      </c>
      <c r="F158" s="475">
        <f>(DSUM('1_Instal·lacions fixes'!$E$14:$R$36,"emissions",'7.2_Resultats Espanya'!E$59:E158)+DSUM('1_Instal·lacions fixes'!$E$43:$L$58,"emissions",'7.2_Resultats Espanya'!E$59:E158))/1000-SUM(F$60:F157)</f>
        <v>0</v>
      </c>
      <c r="G158" s="475">
        <f>(DSUM('2_Vehicles i maquinària'!$E$22:$S$44,"emissions",'7.2_Resultats Espanya'!E$59:E158)+DSUM('2_Vehicles i maquinària'!$E$50:$K$70,"emissions",'7.2_Resultats Espanya'!E$59:E158)+DSUM('2_Vehicles i maquinària'!$E$82:$S$92,"emissions",'7.2_Resultats Espanya'!E$59:E158)+DSUM('2_Vehicles i maquinària'!$E$99:$S$109,"emissions",'7.2_Resultats Espanya'!E$59:E158))/1000-SUM(G$60:G157)</f>
        <v>0</v>
      </c>
      <c r="H158" s="475">
        <f>(DSUM('3_Emissions fugitives'!$E$14:$O$36,"emissions",'7.2_Resultats Espanya'!E$59:E158)+DSUM('3_Emissions fugitives'!$E$48:$N$58,"emissions",'7.2_Resultats Espanya'!E$59:E158))/1000-SUM(H$60:H157)</f>
        <v>0</v>
      </c>
      <c r="I158" s="636">
        <f>DSUM('4_Emissions de procés'!$E$12:$M$27,"emissions",'7.2_Resultats Espanya'!E$59:E158)/1000-SUM(I$60:I157)</f>
        <v>0</v>
      </c>
      <c r="J158" s="636"/>
      <c r="K158" s="635">
        <f t="shared" si="3"/>
        <v>0</v>
      </c>
      <c r="L158" s="635"/>
      <c r="M158" s="635"/>
      <c r="N158" s="475">
        <f>DSUM('5.2_Abast 2 Espanya'!$E$18:$J$40,"emissions",'7.2_Resultats Espanya'!E$59:E158)/1000-SUM(N$60:N157)</f>
        <v>0</v>
      </c>
      <c r="O158" s="475">
        <f>DSUM('5.2_Abast 2 Espanya'!$E$49:$K$69,"emissions",'7.2_Resultats Espanya'!E$59:E158)/1000-SUM(O$60:O157)</f>
        <v>0</v>
      </c>
      <c r="P158" s="475">
        <f>DSUM('5.2_Abast 2 Espanya'!$E$78:$J$98,"emissions",'7.2_Resultats Espanya'!E$59:E158)/1000-SUM(P$60:P157)</f>
        <v>0</v>
      </c>
      <c r="Q158" s="636">
        <f t="shared" si="4"/>
        <v>0</v>
      </c>
      <c r="R158" s="635"/>
      <c r="S158" s="635">
        <f t="shared" si="5"/>
        <v>0</v>
      </c>
      <c r="T158" s="635"/>
      <c r="U158" s="635"/>
      <c r="V158" s="63"/>
      <c r="W158" s="63"/>
    </row>
    <row r="159" spans="1:23" ht="16.5" customHeight="1" x14ac:dyDescent="0.3">
      <c r="A159" s="169"/>
      <c r="B159" s="167"/>
      <c r="C159" s="63"/>
      <c r="D159" s="63"/>
      <c r="E159" s="168" t="str">
        <f>IF(Dades!C828="","",Dades!C828)</f>
        <v/>
      </c>
      <c r="F159" s="475">
        <f>(DSUM('1_Instal·lacions fixes'!$E$14:$R$36,"emissions",'7.2_Resultats Espanya'!E$59:E159)+DSUM('1_Instal·lacions fixes'!$E$43:$L$58,"emissions",'7.2_Resultats Espanya'!E$59:E159))/1000-SUM(F$60:F158)</f>
        <v>0</v>
      </c>
      <c r="G159" s="475">
        <f>(DSUM('2_Vehicles i maquinària'!$E$22:$S$44,"emissions",'7.2_Resultats Espanya'!E$59:E159)+DSUM('2_Vehicles i maquinària'!$E$50:$K$70,"emissions",'7.2_Resultats Espanya'!E$59:E159)+DSUM('2_Vehicles i maquinària'!$E$82:$S$92,"emissions",'7.2_Resultats Espanya'!E$59:E159)+DSUM('2_Vehicles i maquinària'!$E$99:$S$109,"emissions",'7.2_Resultats Espanya'!E$59:E159))/1000-SUM(G$60:G158)</f>
        <v>0</v>
      </c>
      <c r="H159" s="475">
        <f>(DSUM('3_Emissions fugitives'!$E$14:$O$36,"emissions",'7.2_Resultats Espanya'!E$59:E159)+DSUM('3_Emissions fugitives'!$E$48:$N$58,"emissions",'7.2_Resultats Espanya'!E$59:E159))/1000-SUM(H$60:H158)</f>
        <v>0</v>
      </c>
      <c r="I159" s="636">
        <f>DSUM('4_Emissions de procés'!$E$12:$M$27,"emissions",'7.2_Resultats Espanya'!E$59:E159)/1000-SUM(I$60:I158)</f>
        <v>0</v>
      </c>
      <c r="J159" s="636"/>
      <c r="K159" s="635">
        <f t="shared" si="3"/>
        <v>0</v>
      </c>
      <c r="L159" s="635"/>
      <c r="M159" s="635"/>
      <c r="N159" s="475">
        <f>DSUM('5.2_Abast 2 Espanya'!$E$18:$J$40,"emissions",'7.2_Resultats Espanya'!E$59:E159)/1000-SUM(N$60:N158)</f>
        <v>0</v>
      </c>
      <c r="O159" s="475">
        <f>DSUM('5.2_Abast 2 Espanya'!$E$49:$K$69,"emissions",'7.2_Resultats Espanya'!E$59:E159)/1000-SUM(O$60:O158)</f>
        <v>0</v>
      </c>
      <c r="P159" s="475">
        <f>DSUM('5.2_Abast 2 Espanya'!$E$78:$J$98,"emissions",'7.2_Resultats Espanya'!E$59:E159)/1000-SUM(P$60:P158)</f>
        <v>0</v>
      </c>
      <c r="Q159" s="636">
        <f t="shared" si="4"/>
        <v>0</v>
      </c>
      <c r="R159" s="635"/>
      <c r="S159" s="635">
        <f t="shared" si="5"/>
        <v>0</v>
      </c>
      <c r="T159" s="635"/>
      <c r="U159" s="635"/>
      <c r="V159" s="63"/>
      <c r="W159" s="63"/>
    </row>
    <row r="160" spans="1:23" ht="16.5" customHeight="1" x14ac:dyDescent="0.3">
      <c r="A160" s="169"/>
      <c r="B160" s="167"/>
      <c r="C160" s="63"/>
      <c r="D160" s="63"/>
      <c r="E160" s="168" t="str">
        <f>IF(Dades!C829="","",Dades!C829)</f>
        <v/>
      </c>
      <c r="F160" s="475">
        <f>(DSUM('1_Instal·lacions fixes'!$E$14:$R$36,"emissions",'7.2_Resultats Espanya'!E$59:E160)+DSUM('1_Instal·lacions fixes'!$E$43:$L$58,"emissions",'7.2_Resultats Espanya'!E$59:E160))/1000-SUM(F$60:F159)</f>
        <v>0</v>
      </c>
      <c r="G160" s="475">
        <f>(DSUM('2_Vehicles i maquinària'!$E$22:$S$44,"emissions",'7.2_Resultats Espanya'!E$59:E160)+DSUM('2_Vehicles i maquinària'!$E$50:$K$70,"emissions",'7.2_Resultats Espanya'!E$59:E160)+DSUM('2_Vehicles i maquinària'!$E$82:$S$92,"emissions",'7.2_Resultats Espanya'!E$59:E160)+DSUM('2_Vehicles i maquinària'!$E$99:$S$109,"emissions",'7.2_Resultats Espanya'!E$59:E160))/1000-SUM(G$60:G159)</f>
        <v>0</v>
      </c>
      <c r="H160" s="475">
        <f>(DSUM('3_Emissions fugitives'!$E$14:$O$36,"emissions",'7.2_Resultats Espanya'!E$59:E160)+DSUM('3_Emissions fugitives'!$E$48:$N$58,"emissions",'7.2_Resultats Espanya'!E$59:E160))/1000-SUM(H$60:H159)</f>
        <v>0</v>
      </c>
      <c r="I160" s="636">
        <f>DSUM('4_Emissions de procés'!$E$12:$M$27,"emissions",'7.2_Resultats Espanya'!E$59:E160)/1000-SUM(I$60:I159)</f>
        <v>0</v>
      </c>
      <c r="J160" s="636"/>
      <c r="K160" s="635">
        <f t="shared" si="3"/>
        <v>0</v>
      </c>
      <c r="L160" s="635"/>
      <c r="M160" s="635"/>
      <c r="N160" s="475">
        <f>DSUM('5.2_Abast 2 Espanya'!$E$18:$J$40,"emissions",'7.2_Resultats Espanya'!E$59:E160)/1000-SUM(N$60:N159)</f>
        <v>0</v>
      </c>
      <c r="O160" s="475">
        <f>DSUM('5.2_Abast 2 Espanya'!$E$49:$K$69,"emissions",'7.2_Resultats Espanya'!E$59:E160)/1000-SUM(O$60:O159)</f>
        <v>0</v>
      </c>
      <c r="P160" s="475">
        <f>DSUM('5.2_Abast 2 Espanya'!$E$78:$J$98,"emissions",'7.2_Resultats Espanya'!E$59:E160)/1000-SUM(P$60:P159)</f>
        <v>0</v>
      </c>
      <c r="Q160" s="636">
        <f t="shared" si="4"/>
        <v>0</v>
      </c>
      <c r="R160" s="635"/>
      <c r="S160" s="635">
        <f t="shared" si="5"/>
        <v>0</v>
      </c>
      <c r="T160" s="635"/>
      <c r="U160" s="635"/>
      <c r="V160" s="63"/>
      <c r="W160" s="63"/>
    </row>
    <row r="161" spans="1:23" x14ac:dyDescent="0.3">
      <c r="A161" s="169"/>
      <c r="B161" s="167"/>
      <c r="C161" s="63"/>
      <c r="D161" s="63"/>
      <c r="E161" s="168" t="str">
        <f>IF(Dades!C830="","",Dades!C830)</f>
        <v/>
      </c>
      <c r="F161" s="475">
        <f>(DSUM('1_Instal·lacions fixes'!$E$14:$R$36,"emissions",'7.2_Resultats Espanya'!E$59:E161)+DSUM('1_Instal·lacions fixes'!$E$43:$L$58,"emissions",'7.2_Resultats Espanya'!E$59:E161))/1000-SUM(F$60:F160)</f>
        <v>0</v>
      </c>
      <c r="G161" s="475">
        <f>(DSUM('2_Vehicles i maquinària'!$E$22:$S$44,"emissions",'7.2_Resultats Espanya'!E$59:E161)+DSUM('2_Vehicles i maquinària'!$E$50:$K$70,"emissions",'7.2_Resultats Espanya'!E$59:E161)+DSUM('2_Vehicles i maquinària'!$E$82:$S$92,"emissions",'7.2_Resultats Espanya'!E$59:E161)+DSUM('2_Vehicles i maquinària'!$E$99:$S$109,"emissions",'7.2_Resultats Espanya'!E$59:E161))/1000-SUM(G$60:G160)</f>
        <v>0</v>
      </c>
      <c r="H161" s="475">
        <f>(DSUM('3_Emissions fugitives'!$E$14:$O$36,"emissions",'7.2_Resultats Espanya'!E$59:E161)+DSUM('3_Emissions fugitives'!$E$48:$N$58,"emissions",'7.2_Resultats Espanya'!E$59:E161))/1000-SUM(H$60:H160)</f>
        <v>0</v>
      </c>
      <c r="I161" s="636">
        <f>DSUM('4_Emissions de procés'!$E$12:$M$27,"emissions",'7.2_Resultats Espanya'!E$59:E161)/1000-SUM(I$60:I160)</f>
        <v>0</v>
      </c>
      <c r="J161" s="636"/>
      <c r="K161" s="635">
        <f t="shared" si="3"/>
        <v>0</v>
      </c>
      <c r="L161" s="635"/>
      <c r="M161" s="635"/>
      <c r="N161" s="475">
        <f>DSUM('5.2_Abast 2 Espanya'!$E$18:$J$40,"emissions",'7.2_Resultats Espanya'!E$59:E161)/1000-SUM(N$60:N160)</f>
        <v>0</v>
      </c>
      <c r="O161" s="475">
        <f>DSUM('5.2_Abast 2 Espanya'!$E$49:$K$69,"emissions",'7.2_Resultats Espanya'!E$59:E161)/1000-SUM(O$60:O160)</f>
        <v>0</v>
      </c>
      <c r="P161" s="475">
        <f>DSUM('5.2_Abast 2 Espanya'!$E$78:$J$98,"emissions",'7.2_Resultats Espanya'!E$59:E161)/1000-SUM(P$60:P160)</f>
        <v>0</v>
      </c>
      <c r="Q161" s="636">
        <f t="shared" si="4"/>
        <v>0</v>
      </c>
      <c r="R161" s="635"/>
      <c r="S161" s="635">
        <f t="shared" si="5"/>
        <v>0</v>
      </c>
      <c r="T161" s="635"/>
      <c r="U161" s="635"/>
      <c r="V161" s="63"/>
      <c r="W161" s="63"/>
    </row>
    <row r="162" spans="1:23" ht="16.5" customHeight="1" x14ac:dyDescent="0.3">
      <c r="A162" s="169"/>
      <c r="B162" s="167"/>
      <c r="C162" s="63"/>
      <c r="D162" s="63"/>
      <c r="E162" s="168" t="str">
        <f>IF(Dades!C831="","",Dades!C831)</f>
        <v/>
      </c>
      <c r="F162" s="475">
        <f>(DSUM('1_Instal·lacions fixes'!$E$14:$R$36,"emissions",'7.2_Resultats Espanya'!E$59:E162)+DSUM('1_Instal·lacions fixes'!$E$43:$L$58,"emissions",'7.2_Resultats Espanya'!E$59:E162))/1000-SUM(F$60:F161)</f>
        <v>0</v>
      </c>
      <c r="G162" s="475">
        <f>(DSUM('2_Vehicles i maquinària'!$E$22:$S$44,"emissions",'7.2_Resultats Espanya'!E$59:E162)+DSUM('2_Vehicles i maquinària'!$E$50:$K$70,"emissions",'7.2_Resultats Espanya'!E$59:E162)+DSUM('2_Vehicles i maquinària'!$E$82:$S$92,"emissions",'7.2_Resultats Espanya'!E$59:E162)+DSUM('2_Vehicles i maquinària'!$E$99:$S$109,"emissions",'7.2_Resultats Espanya'!E$59:E162))/1000-SUM(G$60:G161)</f>
        <v>0</v>
      </c>
      <c r="H162" s="475">
        <f>(DSUM('3_Emissions fugitives'!$E$14:$O$36,"emissions",'7.2_Resultats Espanya'!E$59:E162)+DSUM('3_Emissions fugitives'!$E$48:$N$58,"emissions",'7.2_Resultats Espanya'!E$59:E162))/1000-SUM(H$60:H161)</f>
        <v>0</v>
      </c>
      <c r="I162" s="636">
        <f>DSUM('4_Emissions de procés'!$E$12:$M$27,"emissions",'7.2_Resultats Espanya'!E$59:E162)/1000-SUM(I$60:I161)</f>
        <v>0</v>
      </c>
      <c r="J162" s="636"/>
      <c r="K162" s="635">
        <f t="shared" si="3"/>
        <v>0</v>
      </c>
      <c r="L162" s="635"/>
      <c r="M162" s="635"/>
      <c r="N162" s="475">
        <f>DSUM('5.2_Abast 2 Espanya'!$E$18:$J$40,"emissions",'7.2_Resultats Espanya'!E$59:E162)/1000-SUM(N$60:N161)</f>
        <v>0</v>
      </c>
      <c r="O162" s="475">
        <f>DSUM('5.2_Abast 2 Espanya'!$E$49:$K$69,"emissions",'7.2_Resultats Espanya'!E$59:E162)/1000-SUM(O$60:O161)</f>
        <v>0</v>
      </c>
      <c r="P162" s="475">
        <f>DSUM('5.2_Abast 2 Espanya'!$E$78:$J$98,"emissions",'7.2_Resultats Espanya'!E$59:E162)/1000-SUM(P$60:P161)</f>
        <v>0</v>
      </c>
      <c r="Q162" s="636">
        <f t="shared" si="4"/>
        <v>0</v>
      </c>
      <c r="R162" s="635"/>
      <c r="S162" s="635">
        <f t="shared" si="5"/>
        <v>0</v>
      </c>
      <c r="T162" s="635"/>
      <c r="U162" s="635"/>
      <c r="V162" s="63"/>
      <c r="W162" s="63"/>
    </row>
    <row r="163" spans="1:23" x14ac:dyDescent="0.3">
      <c r="A163" s="169"/>
      <c r="B163" s="167"/>
      <c r="C163" s="63"/>
      <c r="D163" s="63"/>
      <c r="E163" s="168" t="str">
        <f>IF(Dades!C832="","",Dades!C832)</f>
        <v/>
      </c>
      <c r="F163" s="475">
        <f>(DSUM('1_Instal·lacions fixes'!$E$14:$R$36,"emissions",'7.2_Resultats Espanya'!E$59:E163)+DSUM('1_Instal·lacions fixes'!$E$43:$L$58,"emissions",'7.2_Resultats Espanya'!E$59:E163))/1000-SUM(F$60:F162)</f>
        <v>0</v>
      </c>
      <c r="G163" s="475">
        <f>(DSUM('2_Vehicles i maquinària'!$E$22:$S$44,"emissions",'7.2_Resultats Espanya'!E$59:E163)+DSUM('2_Vehicles i maquinària'!$E$50:$K$70,"emissions",'7.2_Resultats Espanya'!E$59:E163)+DSUM('2_Vehicles i maquinària'!$E$82:$S$92,"emissions",'7.2_Resultats Espanya'!E$59:E163)+DSUM('2_Vehicles i maquinària'!$E$99:$S$109,"emissions",'7.2_Resultats Espanya'!E$59:E163))/1000-SUM(G$60:G162)</f>
        <v>0</v>
      </c>
      <c r="H163" s="475">
        <f>(DSUM('3_Emissions fugitives'!$E$14:$O$36,"emissions",'7.2_Resultats Espanya'!E$59:E163)+DSUM('3_Emissions fugitives'!$E$48:$N$58,"emissions",'7.2_Resultats Espanya'!E$59:E163))/1000-SUM(H$60:H162)</f>
        <v>0</v>
      </c>
      <c r="I163" s="636">
        <f>DSUM('4_Emissions de procés'!$E$12:$M$27,"emissions",'7.2_Resultats Espanya'!E$59:E163)/1000-SUM(I$60:I162)</f>
        <v>0</v>
      </c>
      <c r="J163" s="636"/>
      <c r="K163" s="635">
        <f t="shared" si="3"/>
        <v>0</v>
      </c>
      <c r="L163" s="635"/>
      <c r="M163" s="635"/>
      <c r="N163" s="475">
        <f>DSUM('5.2_Abast 2 Espanya'!$E$18:$J$40,"emissions",'7.2_Resultats Espanya'!E$59:E163)/1000-SUM(N$60:N162)</f>
        <v>0</v>
      </c>
      <c r="O163" s="475">
        <f>DSUM('5.2_Abast 2 Espanya'!$E$49:$K$69,"emissions",'7.2_Resultats Espanya'!E$59:E163)/1000-SUM(O$60:O162)</f>
        <v>0</v>
      </c>
      <c r="P163" s="475">
        <f>DSUM('5.2_Abast 2 Espanya'!$E$78:$J$98,"emissions",'7.2_Resultats Espanya'!E$59:E163)/1000-SUM(P$60:P162)</f>
        <v>0</v>
      </c>
      <c r="Q163" s="636">
        <f t="shared" si="4"/>
        <v>0</v>
      </c>
      <c r="R163" s="635"/>
      <c r="S163" s="635">
        <f t="shared" si="5"/>
        <v>0</v>
      </c>
      <c r="T163" s="635"/>
      <c r="U163" s="635"/>
      <c r="V163" s="63"/>
      <c r="W163" s="63"/>
    </row>
    <row r="164" spans="1:23" x14ac:dyDescent="0.3">
      <c r="A164" s="169"/>
      <c r="B164" s="167"/>
      <c r="C164" s="63"/>
      <c r="D164" s="63"/>
      <c r="E164" s="168" t="str">
        <f>IF(Dades!C833="","",Dades!C833)</f>
        <v/>
      </c>
      <c r="F164" s="475">
        <f>(DSUM('1_Instal·lacions fixes'!$E$14:$R$36,"emissions",'7.2_Resultats Espanya'!E$59:E164)+DSUM('1_Instal·lacions fixes'!$E$43:$L$58,"emissions",'7.2_Resultats Espanya'!E$59:E164))/1000-SUM(F$60:F163)</f>
        <v>0</v>
      </c>
      <c r="G164" s="475">
        <f>(DSUM('2_Vehicles i maquinària'!$E$22:$S$44,"emissions",'7.2_Resultats Espanya'!E$59:E164)+DSUM('2_Vehicles i maquinària'!$E$50:$K$70,"emissions",'7.2_Resultats Espanya'!E$59:E164)+DSUM('2_Vehicles i maquinària'!$E$82:$S$92,"emissions",'7.2_Resultats Espanya'!E$59:E164)+DSUM('2_Vehicles i maquinària'!$E$99:$S$109,"emissions",'7.2_Resultats Espanya'!E$59:E164))/1000-SUM(G$60:G163)</f>
        <v>0</v>
      </c>
      <c r="H164" s="475">
        <f>(DSUM('3_Emissions fugitives'!$E$14:$O$36,"emissions",'7.2_Resultats Espanya'!E$59:E164)+DSUM('3_Emissions fugitives'!$E$48:$N$58,"emissions",'7.2_Resultats Espanya'!E$59:E164))/1000-SUM(H$60:H163)</f>
        <v>0</v>
      </c>
      <c r="I164" s="636">
        <f>DSUM('4_Emissions de procés'!$E$12:$M$27,"emissions",'7.2_Resultats Espanya'!E$59:E164)/1000-SUM(I$60:I163)</f>
        <v>0</v>
      </c>
      <c r="J164" s="636"/>
      <c r="K164" s="635">
        <f t="shared" si="3"/>
        <v>0</v>
      </c>
      <c r="L164" s="635"/>
      <c r="M164" s="635"/>
      <c r="N164" s="475">
        <f>DSUM('5.2_Abast 2 Espanya'!$E$18:$J$40,"emissions",'7.2_Resultats Espanya'!E$59:E164)/1000-SUM(N$60:N163)</f>
        <v>0</v>
      </c>
      <c r="O164" s="475">
        <f>DSUM('5.2_Abast 2 Espanya'!$E$49:$K$69,"emissions",'7.2_Resultats Espanya'!E$59:E164)/1000-SUM(O$60:O163)</f>
        <v>0</v>
      </c>
      <c r="P164" s="475">
        <f>DSUM('5.2_Abast 2 Espanya'!$E$78:$J$98,"emissions",'7.2_Resultats Espanya'!E$59:E164)/1000-SUM(P$60:P163)</f>
        <v>0</v>
      </c>
      <c r="Q164" s="636">
        <f t="shared" si="4"/>
        <v>0</v>
      </c>
      <c r="R164" s="635"/>
      <c r="S164" s="635">
        <f t="shared" si="5"/>
        <v>0</v>
      </c>
      <c r="T164" s="635"/>
      <c r="U164" s="635"/>
      <c r="V164" s="63"/>
      <c r="W164" s="63"/>
    </row>
    <row r="165" spans="1:23" x14ac:dyDescent="0.3">
      <c r="A165" s="169"/>
      <c r="B165" s="167"/>
      <c r="C165" s="63"/>
      <c r="D165" s="63"/>
      <c r="E165" s="168" t="str">
        <f>IF(Dades!C834="","",Dades!C834)</f>
        <v/>
      </c>
      <c r="F165" s="475">
        <f>(DSUM('1_Instal·lacions fixes'!$E$14:$R$36,"emissions",'7.2_Resultats Espanya'!E$59:E165)+DSUM('1_Instal·lacions fixes'!$E$43:$L$58,"emissions",'7.2_Resultats Espanya'!E$59:E165))/1000-SUM(F$60:F164)</f>
        <v>0</v>
      </c>
      <c r="G165" s="475">
        <f>(DSUM('2_Vehicles i maquinària'!$E$22:$S$44,"emissions",'7.2_Resultats Espanya'!E$59:E165)+DSUM('2_Vehicles i maquinària'!$E$50:$K$70,"emissions",'7.2_Resultats Espanya'!E$59:E165)+DSUM('2_Vehicles i maquinària'!$E$82:$S$92,"emissions",'7.2_Resultats Espanya'!E$59:E165)+DSUM('2_Vehicles i maquinària'!$E$99:$S$109,"emissions",'7.2_Resultats Espanya'!E$59:E165))/1000-SUM(G$60:G164)</f>
        <v>0</v>
      </c>
      <c r="H165" s="475">
        <f>(DSUM('3_Emissions fugitives'!$E$14:$O$36,"emissions",'7.2_Resultats Espanya'!E$59:E165)+DSUM('3_Emissions fugitives'!$E$48:$N$58,"emissions",'7.2_Resultats Espanya'!E$59:E165))/1000-SUM(H$60:H164)</f>
        <v>0</v>
      </c>
      <c r="I165" s="636">
        <f>DSUM('4_Emissions de procés'!$E$12:$M$27,"emissions",'7.2_Resultats Espanya'!E$59:E165)/1000-SUM(I$60:I164)</f>
        <v>0</v>
      </c>
      <c r="J165" s="636"/>
      <c r="K165" s="635">
        <f t="shared" si="3"/>
        <v>0</v>
      </c>
      <c r="L165" s="635"/>
      <c r="M165" s="635"/>
      <c r="N165" s="475">
        <f>DSUM('5.2_Abast 2 Espanya'!$E$18:$J$40,"emissions",'7.2_Resultats Espanya'!E$59:E165)/1000-SUM(N$60:N164)</f>
        <v>0</v>
      </c>
      <c r="O165" s="475">
        <f>DSUM('5.2_Abast 2 Espanya'!$E$49:$K$69,"emissions",'7.2_Resultats Espanya'!E$59:E165)/1000-SUM(O$60:O164)</f>
        <v>0</v>
      </c>
      <c r="P165" s="475">
        <f>DSUM('5.2_Abast 2 Espanya'!$E$78:$J$98,"emissions",'7.2_Resultats Espanya'!E$59:E165)/1000-SUM(P$60:P164)</f>
        <v>0</v>
      </c>
      <c r="Q165" s="636">
        <f t="shared" si="4"/>
        <v>0</v>
      </c>
      <c r="R165" s="635"/>
      <c r="S165" s="635">
        <f t="shared" si="5"/>
        <v>0</v>
      </c>
      <c r="T165" s="635"/>
      <c r="U165" s="635"/>
      <c r="V165" s="63"/>
      <c r="W165" s="63"/>
    </row>
    <row r="166" spans="1:23" x14ac:dyDescent="0.3">
      <c r="A166" s="169"/>
      <c r="B166" s="167"/>
      <c r="C166" s="63"/>
      <c r="D166" s="63"/>
      <c r="E166" s="168" t="str">
        <f>IF(Dades!C835="","",Dades!C835)</f>
        <v/>
      </c>
      <c r="F166" s="475">
        <f>(DSUM('1_Instal·lacions fixes'!$E$14:$R$36,"emissions",'7.2_Resultats Espanya'!E$59:E166)+DSUM('1_Instal·lacions fixes'!$E$43:$L$58,"emissions",'7.2_Resultats Espanya'!E$59:E166))/1000-SUM(F$60:F165)</f>
        <v>0</v>
      </c>
      <c r="G166" s="475">
        <f>(DSUM('2_Vehicles i maquinària'!$E$22:$S$44,"emissions",'7.2_Resultats Espanya'!E$59:E166)+DSUM('2_Vehicles i maquinària'!$E$50:$K$70,"emissions",'7.2_Resultats Espanya'!E$59:E166)+DSUM('2_Vehicles i maquinària'!$E$82:$S$92,"emissions",'7.2_Resultats Espanya'!E$59:E166)+DSUM('2_Vehicles i maquinària'!$E$99:$S$109,"emissions",'7.2_Resultats Espanya'!E$59:E166))/1000-SUM(G$60:G165)</f>
        <v>0</v>
      </c>
      <c r="H166" s="475">
        <f>(DSUM('3_Emissions fugitives'!$E$14:$O$36,"emissions",'7.2_Resultats Espanya'!E$59:E166)+DSUM('3_Emissions fugitives'!$E$48:$N$58,"emissions",'7.2_Resultats Espanya'!E$59:E166))/1000-SUM(H$60:H165)</f>
        <v>0</v>
      </c>
      <c r="I166" s="636">
        <f>DSUM('4_Emissions de procés'!$E$12:$M$27,"emissions",'7.2_Resultats Espanya'!E$59:E166)/1000-SUM(I$60:I165)</f>
        <v>0</v>
      </c>
      <c r="J166" s="636"/>
      <c r="K166" s="635">
        <f t="shared" si="3"/>
        <v>0</v>
      </c>
      <c r="L166" s="635"/>
      <c r="M166" s="635"/>
      <c r="N166" s="475">
        <f>DSUM('5.2_Abast 2 Espanya'!$E$18:$J$40,"emissions",'7.2_Resultats Espanya'!E$59:E166)/1000-SUM(N$60:N165)</f>
        <v>0</v>
      </c>
      <c r="O166" s="475">
        <f>DSUM('5.2_Abast 2 Espanya'!$E$49:$K$69,"emissions",'7.2_Resultats Espanya'!E$59:E166)/1000-SUM(O$60:O165)</f>
        <v>0</v>
      </c>
      <c r="P166" s="475">
        <f>DSUM('5.2_Abast 2 Espanya'!$E$78:$J$98,"emissions",'7.2_Resultats Espanya'!E$59:E166)/1000-SUM(P$60:P165)</f>
        <v>0</v>
      </c>
      <c r="Q166" s="636">
        <f t="shared" si="4"/>
        <v>0</v>
      </c>
      <c r="R166" s="635"/>
      <c r="S166" s="635">
        <f t="shared" si="5"/>
        <v>0</v>
      </c>
      <c r="T166" s="635"/>
      <c r="U166" s="635"/>
      <c r="V166" s="63"/>
      <c r="W166" s="63"/>
    </row>
    <row r="167" spans="1:23" x14ac:dyDescent="0.3">
      <c r="A167" s="169"/>
      <c r="B167" s="167"/>
      <c r="C167" s="63"/>
      <c r="D167" s="63"/>
      <c r="E167" s="168" t="str">
        <f>IF(Dades!C836="","",Dades!C836)</f>
        <v/>
      </c>
      <c r="F167" s="475">
        <f>(DSUM('1_Instal·lacions fixes'!$E$14:$R$36,"emissions",'7.2_Resultats Espanya'!E$59:E167)+DSUM('1_Instal·lacions fixes'!$E$43:$L$58,"emissions",'7.2_Resultats Espanya'!E$59:E167))/1000-SUM(F$60:F166)</f>
        <v>0</v>
      </c>
      <c r="G167" s="475">
        <f>(DSUM('2_Vehicles i maquinària'!$E$22:$S$44,"emissions",'7.2_Resultats Espanya'!E$59:E167)+DSUM('2_Vehicles i maquinària'!$E$50:$K$70,"emissions",'7.2_Resultats Espanya'!E$59:E167)+DSUM('2_Vehicles i maquinària'!$E$82:$S$92,"emissions",'7.2_Resultats Espanya'!E$59:E167)+DSUM('2_Vehicles i maquinària'!$E$99:$S$109,"emissions",'7.2_Resultats Espanya'!E$59:E167))/1000-SUM(G$60:G166)</f>
        <v>0</v>
      </c>
      <c r="H167" s="475">
        <f>(DSUM('3_Emissions fugitives'!$E$14:$O$36,"emissions",'7.2_Resultats Espanya'!E$59:E167)+DSUM('3_Emissions fugitives'!$E$48:$N$58,"emissions",'7.2_Resultats Espanya'!E$59:E167))/1000-SUM(H$60:H166)</f>
        <v>0</v>
      </c>
      <c r="I167" s="636">
        <f>DSUM('4_Emissions de procés'!$E$12:$M$27,"emissions",'7.2_Resultats Espanya'!E$59:E167)/1000-SUM(I$60:I166)</f>
        <v>0</v>
      </c>
      <c r="J167" s="636"/>
      <c r="K167" s="635">
        <f t="shared" si="3"/>
        <v>0</v>
      </c>
      <c r="L167" s="635"/>
      <c r="M167" s="635"/>
      <c r="N167" s="475">
        <f>DSUM('5.2_Abast 2 Espanya'!$E$18:$J$40,"emissions",'7.2_Resultats Espanya'!E$59:E167)/1000-SUM(N$60:N166)</f>
        <v>0</v>
      </c>
      <c r="O167" s="475">
        <f>DSUM('5.2_Abast 2 Espanya'!$E$49:$K$69,"emissions",'7.2_Resultats Espanya'!E$59:E167)/1000-SUM(O$60:O166)</f>
        <v>0</v>
      </c>
      <c r="P167" s="475">
        <f>DSUM('5.2_Abast 2 Espanya'!$E$78:$J$98,"emissions",'7.2_Resultats Espanya'!E$59:E167)/1000-SUM(P$60:P166)</f>
        <v>0</v>
      </c>
      <c r="Q167" s="636">
        <f t="shared" si="4"/>
        <v>0</v>
      </c>
      <c r="R167" s="635"/>
      <c r="S167" s="635">
        <f t="shared" si="5"/>
        <v>0</v>
      </c>
      <c r="T167" s="635"/>
      <c r="U167" s="635"/>
      <c r="V167" s="63"/>
      <c r="W167" s="63"/>
    </row>
    <row r="168" spans="1:23" ht="16.5" customHeight="1" x14ac:dyDescent="0.3">
      <c r="A168" s="169"/>
      <c r="B168" s="167"/>
      <c r="C168" s="63"/>
      <c r="D168" s="63"/>
      <c r="E168" s="168" t="str">
        <f>IF(Dades!C837="","",Dades!C837)</f>
        <v/>
      </c>
      <c r="F168" s="475">
        <f>(DSUM('1_Instal·lacions fixes'!$E$14:$R$36,"emissions",'7.2_Resultats Espanya'!E$59:E168)+DSUM('1_Instal·lacions fixes'!$E$43:$L$58,"emissions",'7.2_Resultats Espanya'!E$59:E168))/1000-SUM(F$60:F167)</f>
        <v>0</v>
      </c>
      <c r="G168" s="475">
        <f>(DSUM('2_Vehicles i maquinària'!$E$22:$S$44,"emissions",'7.2_Resultats Espanya'!E$59:E168)+DSUM('2_Vehicles i maquinària'!$E$50:$K$70,"emissions",'7.2_Resultats Espanya'!E$59:E168)+DSUM('2_Vehicles i maquinària'!$E$82:$S$92,"emissions",'7.2_Resultats Espanya'!E$59:E168)+DSUM('2_Vehicles i maquinària'!$E$99:$S$109,"emissions",'7.2_Resultats Espanya'!E$59:E168))/1000-SUM(G$60:G167)</f>
        <v>0</v>
      </c>
      <c r="H168" s="475">
        <f>(DSUM('3_Emissions fugitives'!$E$14:$O$36,"emissions",'7.2_Resultats Espanya'!E$59:E168)+DSUM('3_Emissions fugitives'!$E$48:$N$58,"emissions",'7.2_Resultats Espanya'!E$59:E168))/1000-SUM(H$60:H167)</f>
        <v>0</v>
      </c>
      <c r="I168" s="636">
        <f>DSUM('4_Emissions de procés'!$E$12:$M$27,"emissions",'7.2_Resultats Espanya'!E$59:E168)/1000-SUM(I$60:I167)</f>
        <v>0</v>
      </c>
      <c r="J168" s="636"/>
      <c r="K168" s="635">
        <f t="shared" si="3"/>
        <v>0</v>
      </c>
      <c r="L168" s="635"/>
      <c r="M168" s="635"/>
      <c r="N168" s="475">
        <f>DSUM('5.2_Abast 2 Espanya'!$E$18:$J$40,"emissions",'7.2_Resultats Espanya'!E$59:E168)/1000-SUM(N$60:N167)</f>
        <v>0</v>
      </c>
      <c r="O168" s="475">
        <f>DSUM('5.2_Abast 2 Espanya'!$E$49:$K$69,"emissions",'7.2_Resultats Espanya'!E$59:E168)/1000-SUM(O$60:O167)</f>
        <v>0</v>
      </c>
      <c r="P168" s="475">
        <f>DSUM('5.2_Abast 2 Espanya'!$E$78:$J$98,"emissions",'7.2_Resultats Espanya'!E$59:E168)/1000-SUM(P$60:P167)</f>
        <v>0</v>
      </c>
      <c r="Q168" s="636">
        <f t="shared" si="4"/>
        <v>0</v>
      </c>
      <c r="R168" s="635"/>
      <c r="S168" s="635">
        <f t="shared" si="5"/>
        <v>0</v>
      </c>
      <c r="T168" s="635"/>
      <c r="U168" s="635"/>
      <c r="V168" s="63"/>
      <c r="W168" s="63"/>
    </row>
    <row r="169" spans="1:23" ht="16.5" customHeight="1" x14ac:dyDescent="0.3">
      <c r="A169" s="169"/>
      <c r="B169" s="167"/>
      <c r="C169" s="63"/>
      <c r="D169" s="63"/>
      <c r="E169" s="168" t="str">
        <f>IF(Dades!C838="","",Dades!C838)</f>
        <v/>
      </c>
      <c r="F169" s="475">
        <f>(DSUM('1_Instal·lacions fixes'!$E$14:$R$36,"emissions",'7.2_Resultats Espanya'!E$59:E169)+DSUM('1_Instal·lacions fixes'!$E$43:$L$58,"emissions",'7.2_Resultats Espanya'!E$59:E169))/1000-SUM(F$60:F168)</f>
        <v>0</v>
      </c>
      <c r="G169" s="475">
        <f>(DSUM('2_Vehicles i maquinària'!$E$22:$S$44,"emissions",'7.2_Resultats Espanya'!E$59:E169)+DSUM('2_Vehicles i maquinària'!$E$50:$K$70,"emissions",'7.2_Resultats Espanya'!E$59:E169)+DSUM('2_Vehicles i maquinària'!$E$82:$S$92,"emissions",'7.2_Resultats Espanya'!E$59:E169)+DSUM('2_Vehicles i maquinària'!$E$99:$S$109,"emissions",'7.2_Resultats Espanya'!E$59:E169))/1000-SUM(G$60:G168)</f>
        <v>0</v>
      </c>
      <c r="H169" s="475">
        <f>(DSUM('3_Emissions fugitives'!$E$14:$O$36,"emissions",'7.2_Resultats Espanya'!E$59:E169)+DSUM('3_Emissions fugitives'!$E$48:$N$58,"emissions",'7.2_Resultats Espanya'!E$59:E169))/1000-SUM(H$60:H168)</f>
        <v>0</v>
      </c>
      <c r="I169" s="636">
        <f>DSUM('4_Emissions de procés'!$E$12:$M$27,"emissions",'7.2_Resultats Espanya'!E$59:E169)/1000-SUM(I$60:I168)</f>
        <v>0</v>
      </c>
      <c r="J169" s="636"/>
      <c r="K169" s="635">
        <f t="shared" si="3"/>
        <v>0</v>
      </c>
      <c r="L169" s="635"/>
      <c r="M169" s="635"/>
      <c r="N169" s="475">
        <f>DSUM('5.2_Abast 2 Espanya'!$E$18:$J$40,"emissions",'7.2_Resultats Espanya'!E$59:E169)/1000-SUM(N$60:N168)</f>
        <v>0</v>
      </c>
      <c r="O169" s="475">
        <f>DSUM('5.2_Abast 2 Espanya'!$E$49:$K$69,"emissions",'7.2_Resultats Espanya'!E$59:E169)/1000-SUM(O$60:O168)</f>
        <v>0</v>
      </c>
      <c r="P169" s="475">
        <f>DSUM('5.2_Abast 2 Espanya'!$E$78:$J$98,"emissions",'7.2_Resultats Espanya'!E$59:E169)/1000-SUM(P$60:P168)</f>
        <v>0</v>
      </c>
      <c r="Q169" s="636">
        <f t="shared" si="4"/>
        <v>0</v>
      </c>
      <c r="R169" s="635"/>
      <c r="S169" s="635">
        <f t="shared" si="5"/>
        <v>0</v>
      </c>
      <c r="T169" s="635"/>
      <c r="U169" s="635"/>
      <c r="V169" s="63"/>
      <c r="W169" s="63"/>
    </row>
    <row r="170" spans="1:23" ht="16.5" customHeight="1" x14ac:dyDescent="0.3">
      <c r="A170" s="169"/>
      <c r="B170" s="167"/>
      <c r="C170" s="63"/>
      <c r="D170" s="63"/>
      <c r="E170" s="168" t="str">
        <f>IF(Dades!C839="","",Dades!C839)</f>
        <v/>
      </c>
      <c r="F170" s="475">
        <f>(DSUM('1_Instal·lacions fixes'!$E$14:$R$36,"emissions",'7.2_Resultats Espanya'!E$59:E170)+DSUM('1_Instal·lacions fixes'!$E$43:$L$58,"emissions",'7.2_Resultats Espanya'!E$59:E170))/1000-SUM(F$60:F169)</f>
        <v>0</v>
      </c>
      <c r="G170" s="475">
        <f>(DSUM('2_Vehicles i maquinària'!$E$22:$S$44,"emissions",'7.2_Resultats Espanya'!E$59:E170)+DSUM('2_Vehicles i maquinària'!$E$50:$K$70,"emissions",'7.2_Resultats Espanya'!E$59:E170)+DSUM('2_Vehicles i maquinària'!$E$82:$S$92,"emissions",'7.2_Resultats Espanya'!E$59:E170)+DSUM('2_Vehicles i maquinària'!$E$99:$S$109,"emissions",'7.2_Resultats Espanya'!E$59:E170))/1000-SUM(G$60:G169)</f>
        <v>0</v>
      </c>
      <c r="H170" s="475">
        <f>(DSUM('3_Emissions fugitives'!$E$14:$O$36,"emissions",'7.2_Resultats Espanya'!E$59:E170)+DSUM('3_Emissions fugitives'!$E$48:$N$58,"emissions",'7.2_Resultats Espanya'!E$59:E170))/1000-SUM(H$60:H169)</f>
        <v>0</v>
      </c>
      <c r="I170" s="636">
        <f>DSUM('4_Emissions de procés'!$E$12:$M$27,"emissions",'7.2_Resultats Espanya'!E$59:E170)/1000-SUM(I$60:I169)</f>
        <v>0</v>
      </c>
      <c r="J170" s="636"/>
      <c r="K170" s="635">
        <f t="shared" si="3"/>
        <v>0</v>
      </c>
      <c r="L170" s="635"/>
      <c r="M170" s="635"/>
      <c r="N170" s="475">
        <f>DSUM('5.2_Abast 2 Espanya'!$E$18:$J$40,"emissions",'7.2_Resultats Espanya'!E$59:E170)/1000-SUM(N$60:N169)</f>
        <v>0</v>
      </c>
      <c r="O170" s="475">
        <f>DSUM('5.2_Abast 2 Espanya'!$E$49:$K$69,"emissions",'7.2_Resultats Espanya'!E$59:E170)/1000-SUM(O$60:O169)</f>
        <v>0</v>
      </c>
      <c r="P170" s="475">
        <f>DSUM('5.2_Abast 2 Espanya'!$E$78:$J$98,"emissions",'7.2_Resultats Espanya'!E$59:E170)/1000-SUM(P$60:P169)</f>
        <v>0</v>
      </c>
      <c r="Q170" s="636">
        <f t="shared" si="4"/>
        <v>0</v>
      </c>
      <c r="R170" s="635"/>
      <c r="S170" s="635">
        <f t="shared" si="5"/>
        <v>0</v>
      </c>
      <c r="T170" s="635"/>
      <c r="U170" s="635"/>
      <c r="V170" s="63"/>
      <c r="W170" s="63"/>
    </row>
    <row r="171" spans="1:23" ht="16.5" customHeight="1" x14ac:dyDescent="0.3">
      <c r="A171" s="169"/>
      <c r="B171" s="167"/>
      <c r="C171" s="63"/>
      <c r="D171" s="63"/>
      <c r="E171" s="168" t="str">
        <f>IF(Dades!C840="","",Dades!C840)</f>
        <v/>
      </c>
      <c r="F171" s="475">
        <f>(DSUM('1_Instal·lacions fixes'!$E$14:$R$36,"emissions",'7.2_Resultats Espanya'!E$59:E171)+DSUM('1_Instal·lacions fixes'!$E$43:$L$58,"emissions",'7.2_Resultats Espanya'!E$59:E171))/1000-SUM(F$60:F170)</f>
        <v>0</v>
      </c>
      <c r="G171" s="475">
        <f>(DSUM('2_Vehicles i maquinària'!$E$22:$S$44,"emissions",'7.2_Resultats Espanya'!E$59:E171)+DSUM('2_Vehicles i maquinària'!$E$50:$K$70,"emissions",'7.2_Resultats Espanya'!E$59:E171)+DSUM('2_Vehicles i maquinària'!$E$82:$S$92,"emissions",'7.2_Resultats Espanya'!E$59:E171)+DSUM('2_Vehicles i maquinària'!$E$99:$S$109,"emissions",'7.2_Resultats Espanya'!E$59:E171))/1000-SUM(G$60:G170)</f>
        <v>0</v>
      </c>
      <c r="H171" s="475">
        <f>(DSUM('3_Emissions fugitives'!$E$14:$O$36,"emissions",'7.2_Resultats Espanya'!E$59:E171)+DSUM('3_Emissions fugitives'!$E$48:$N$58,"emissions",'7.2_Resultats Espanya'!E$59:E171))/1000-SUM(H$60:H170)</f>
        <v>0</v>
      </c>
      <c r="I171" s="636">
        <f>DSUM('4_Emissions de procés'!$E$12:$M$27,"emissions",'7.2_Resultats Espanya'!E$59:E171)/1000-SUM(I$60:I170)</f>
        <v>0</v>
      </c>
      <c r="J171" s="636"/>
      <c r="K171" s="635">
        <f t="shared" si="3"/>
        <v>0</v>
      </c>
      <c r="L171" s="635"/>
      <c r="M171" s="635"/>
      <c r="N171" s="475">
        <f>DSUM('5.2_Abast 2 Espanya'!$E$18:$J$40,"emissions",'7.2_Resultats Espanya'!E$59:E171)/1000-SUM(N$60:N170)</f>
        <v>0</v>
      </c>
      <c r="O171" s="475">
        <f>DSUM('5.2_Abast 2 Espanya'!$E$49:$K$69,"emissions",'7.2_Resultats Espanya'!E$59:E171)/1000-SUM(O$60:O170)</f>
        <v>0</v>
      </c>
      <c r="P171" s="475">
        <f>DSUM('5.2_Abast 2 Espanya'!$E$78:$J$98,"emissions",'7.2_Resultats Espanya'!E$59:E171)/1000-SUM(P$60:P170)</f>
        <v>0</v>
      </c>
      <c r="Q171" s="636">
        <f t="shared" si="4"/>
        <v>0</v>
      </c>
      <c r="R171" s="635"/>
      <c r="S171" s="635">
        <f t="shared" si="5"/>
        <v>0</v>
      </c>
      <c r="T171" s="635"/>
      <c r="U171" s="635"/>
      <c r="V171" s="63"/>
      <c r="W171" s="63"/>
    </row>
    <row r="172" spans="1:23" ht="16.5" customHeight="1" x14ac:dyDescent="0.3">
      <c r="A172" s="169"/>
      <c r="B172" s="167"/>
      <c r="C172" s="63"/>
      <c r="D172" s="63"/>
      <c r="E172" s="168" t="str">
        <f>IF(Dades!C841="","",Dades!C841)</f>
        <v/>
      </c>
      <c r="F172" s="475">
        <f>(DSUM('1_Instal·lacions fixes'!$E$14:$R$36,"emissions",'7.2_Resultats Espanya'!E$59:E172)+DSUM('1_Instal·lacions fixes'!$E$43:$L$58,"emissions",'7.2_Resultats Espanya'!E$59:E172))/1000-SUM(F$60:F171)</f>
        <v>0</v>
      </c>
      <c r="G172" s="475">
        <f>(DSUM('2_Vehicles i maquinària'!$E$22:$S$44,"emissions",'7.2_Resultats Espanya'!E$59:E172)+DSUM('2_Vehicles i maquinària'!$E$50:$K$70,"emissions",'7.2_Resultats Espanya'!E$59:E172)+DSUM('2_Vehicles i maquinària'!$E$82:$S$92,"emissions",'7.2_Resultats Espanya'!E$59:E172)+DSUM('2_Vehicles i maquinària'!$E$99:$S$109,"emissions",'7.2_Resultats Espanya'!E$59:E172))/1000-SUM(G$60:G171)</f>
        <v>0</v>
      </c>
      <c r="H172" s="475">
        <f>(DSUM('3_Emissions fugitives'!$E$14:$O$36,"emissions",'7.2_Resultats Espanya'!E$59:E172)+DSUM('3_Emissions fugitives'!$E$48:$N$58,"emissions",'7.2_Resultats Espanya'!E$59:E172))/1000-SUM(H$60:H171)</f>
        <v>0</v>
      </c>
      <c r="I172" s="636">
        <f>DSUM('4_Emissions de procés'!$E$12:$M$27,"emissions",'7.2_Resultats Espanya'!E$59:E172)/1000-SUM(I$60:I171)</f>
        <v>0</v>
      </c>
      <c r="J172" s="636"/>
      <c r="K172" s="635">
        <f t="shared" si="3"/>
        <v>0</v>
      </c>
      <c r="L172" s="635"/>
      <c r="M172" s="635"/>
      <c r="N172" s="475">
        <f>DSUM('5.2_Abast 2 Espanya'!$E$18:$J$40,"emissions",'7.2_Resultats Espanya'!E$59:E172)/1000-SUM(N$60:N171)</f>
        <v>0</v>
      </c>
      <c r="O172" s="475">
        <f>DSUM('5.2_Abast 2 Espanya'!$E$49:$K$69,"emissions",'7.2_Resultats Espanya'!E$59:E172)/1000-SUM(O$60:O171)</f>
        <v>0</v>
      </c>
      <c r="P172" s="475">
        <f>DSUM('5.2_Abast 2 Espanya'!$E$78:$J$98,"emissions",'7.2_Resultats Espanya'!E$59:E172)/1000-SUM(P$60:P171)</f>
        <v>0</v>
      </c>
      <c r="Q172" s="636">
        <f t="shared" si="4"/>
        <v>0</v>
      </c>
      <c r="R172" s="635"/>
      <c r="S172" s="635">
        <f t="shared" si="5"/>
        <v>0</v>
      </c>
      <c r="T172" s="635"/>
      <c r="U172" s="635"/>
      <c r="V172" s="63"/>
      <c r="W172" s="63"/>
    </row>
    <row r="173" spans="1:23" x14ac:dyDescent="0.3">
      <c r="A173" s="169"/>
      <c r="B173" s="167"/>
      <c r="C173" s="63"/>
      <c r="D173" s="63"/>
      <c r="E173" s="168" t="str">
        <f>IF(Dades!C842="","",Dades!C842)</f>
        <v/>
      </c>
      <c r="F173" s="475">
        <f>(DSUM('1_Instal·lacions fixes'!$E$14:$R$36,"emissions",'7.2_Resultats Espanya'!E$59:E173)+DSUM('1_Instal·lacions fixes'!$E$43:$L$58,"emissions",'7.2_Resultats Espanya'!E$59:E173))/1000-SUM(F$60:F172)</f>
        <v>0</v>
      </c>
      <c r="G173" s="475">
        <f>(DSUM('2_Vehicles i maquinària'!$E$22:$S$44,"emissions",'7.2_Resultats Espanya'!E$59:E173)+DSUM('2_Vehicles i maquinària'!$E$50:$K$70,"emissions",'7.2_Resultats Espanya'!E$59:E173)+DSUM('2_Vehicles i maquinària'!$E$82:$S$92,"emissions",'7.2_Resultats Espanya'!E$59:E173)+DSUM('2_Vehicles i maquinària'!$E$99:$S$109,"emissions",'7.2_Resultats Espanya'!E$59:E173))/1000-SUM(G$60:G172)</f>
        <v>0</v>
      </c>
      <c r="H173" s="475">
        <f>(DSUM('3_Emissions fugitives'!$E$14:$O$36,"emissions",'7.2_Resultats Espanya'!E$59:E173)+DSUM('3_Emissions fugitives'!$E$48:$N$58,"emissions",'7.2_Resultats Espanya'!E$59:E173))/1000-SUM(H$60:H172)</f>
        <v>0</v>
      </c>
      <c r="I173" s="636">
        <f>DSUM('4_Emissions de procés'!$E$12:$M$27,"emissions",'7.2_Resultats Espanya'!E$59:E173)/1000-SUM(I$60:I172)</f>
        <v>0</v>
      </c>
      <c r="J173" s="636"/>
      <c r="K173" s="635">
        <f t="shared" si="3"/>
        <v>0</v>
      </c>
      <c r="L173" s="635"/>
      <c r="M173" s="635"/>
      <c r="N173" s="475">
        <f>DSUM('5.2_Abast 2 Espanya'!$E$18:$J$40,"emissions",'7.2_Resultats Espanya'!E$59:E173)/1000-SUM(N$60:N172)</f>
        <v>0</v>
      </c>
      <c r="O173" s="475">
        <f>DSUM('5.2_Abast 2 Espanya'!$E$49:$K$69,"emissions",'7.2_Resultats Espanya'!E$59:E173)/1000-SUM(O$60:O172)</f>
        <v>0</v>
      </c>
      <c r="P173" s="475">
        <f>DSUM('5.2_Abast 2 Espanya'!$E$78:$J$98,"emissions",'7.2_Resultats Espanya'!E$59:E173)/1000-SUM(P$60:P172)</f>
        <v>0</v>
      </c>
      <c r="Q173" s="636">
        <f t="shared" si="4"/>
        <v>0</v>
      </c>
      <c r="R173" s="635"/>
      <c r="S173" s="635">
        <f t="shared" si="5"/>
        <v>0</v>
      </c>
      <c r="T173" s="635"/>
      <c r="U173" s="635"/>
      <c r="V173" s="63"/>
      <c r="W173" s="63"/>
    </row>
    <row r="174" spans="1:23" ht="16.5" customHeight="1" x14ac:dyDescent="0.3">
      <c r="A174" s="169"/>
      <c r="B174" s="167"/>
      <c r="C174" s="63"/>
      <c r="D174" s="63"/>
      <c r="E174" s="168" t="str">
        <f>IF(Dades!C843="","",Dades!C843)</f>
        <v/>
      </c>
      <c r="F174" s="475">
        <f>(DSUM('1_Instal·lacions fixes'!$E$14:$R$36,"emissions",'7.2_Resultats Espanya'!E$59:E174)+DSUM('1_Instal·lacions fixes'!$E$43:$L$58,"emissions",'7.2_Resultats Espanya'!E$59:E174))/1000-SUM(F$60:F173)</f>
        <v>0</v>
      </c>
      <c r="G174" s="475">
        <f>(DSUM('2_Vehicles i maquinària'!$E$22:$S$44,"emissions",'7.2_Resultats Espanya'!E$59:E174)+DSUM('2_Vehicles i maquinària'!$E$50:$K$70,"emissions",'7.2_Resultats Espanya'!E$59:E174)+DSUM('2_Vehicles i maquinària'!$E$82:$S$92,"emissions",'7.2_Resultats Espanya'!E$59:E174)+DSUM('2_Vehicles i maquinària'!$E$99:$S$109,"emissions",'7.2_Resultats Espanya'!E$59:E174))/1000-SUM(G$60:G173)</f>
        <v>0</v>
      </c>
      <c r="H174" s="475">
        <f>(DSUM('3_Emissions fugitives'!$E$14:$O$36,"emissions",'7.2_Resultats Espanya'!E$59:E174)+DSUM('3_Emissions fugitives'!$E$48:$N$58,"emissions",'7.2_Resultats Espanya'!E$59:E174))/1000-SUM(H$60:H173)</f>
        <v>0</v>
      </c>
      <c r="I174" s="636">
        <f>DSUM('4_Emissions de procés'!$E$12:$M$27,"emissions",'7.2_Resultats Espanya'!E$59:E174)/1000-SUM(I$60:I173)</f>
        <v>0</v>
      </c>
      <c r="J174" s="636"/>
      <c r="K174" s="635">
        <f t="shared" si="3"/>
        <v>0</v>
      </c>
      <c r="L174" s="635"/>
      <c r="M174" s="635"/>
      <c r="N174" s="475">
        <f>DSUM('5.2_Abast 2 Espanya'!$E$18:$J$40,"emissions",'7.2_Resultats Espanya'!E$59:E174)/1000-SUM(N$60:N173)</f>
        <v>0</v>
      </c>
      <c r="O174" s="475">
        <f>DSUM('5.2_Abast 2 Espanya'!$E$49:$K$69,"emissions",'7.2_Resultats Espanya'!E$59:E174)/1000-SUM(O$60:O173)</f>
        <v>0</v>
      </c>
      <c r="P174" s="475">
        <f>DSUM('5.2_Abast 2 Espanya'!$E$78:$J$98,"emissions",'7.2_Resultats Espanya'!E$59:E174)/1000-SUM(P$60:P173)</f>
        <v>0</v>
      </c>
      <c r="Q174" s="636">
        <f t="shared" si="4"/>
        <v>0</v>
      </c>
      <c r="R174" s="635"/>
      <c r="S174" s="635">
        <f t="shared" si="5"/>
        <v>0</v>
      </c>
      <c r="T174" s="635"/>
      <c r="U174" s="635"/>
      <c r="V174" s="63"/>
      <c r="W174" s="63"/>
    </row>
    <row r="175" spans="1:23" x14ac:dyDescent="0.3">
      <c r="A175" s="169"/>
      <c r="B175" s="167"/>
      <c r="C175" s="63"/>
      <c r="D175" s="63"/>
      <c r="E175" s="168" t="str">
        <f>IF(Dades!C844="","",Dades!C844)</f>
        <v/>
      </c>
      <c r="F175" s="475">
        <f>(DSUM('1_Instal·lacions fixes'!$E$14:$R$36,"emissions",'7.2_Resultats Espanya'!E$59:E175)+DSUM('1_Instal·lacions fixes'!$E$43:$L$58,"emissions",'7.2_Resultats Espanya'!E$59:E175))/1000-SUM(F$60:F174)</f>
        <v>0</v>
      </c>
      <c r="G175" s="475">
        <f>(DSUM('2_Vehicles i maquinària'!$E$22:$S$44,"emissions",'7.2_Resultats Espanya'!E$59:E175)+DSUM('2_Vehicles i maquinària'!$E$50:$K$70,"emissions",'7.2_Resultats Espanya'!E$59:E175)+DSUM('2_Vehicles i maquinària'!$E$82:$S$92,"emissions",'7.2_Resultats Espanya'!E$59:E175)+DSUM('2_Vehicles i maquinària'!$E$99:$S$109,"emissions",'7.2_Resultats Espanya'!E$59:E175))/1000-SUM(G$60:G174)</f>
        <v>0</v>
      </c>
      <c r="H175" s="475">
        <f>(DSUM('3_Emissions fugitives'!$E$14:$O$36,"emissions",'7.2_Resultats Espanya'!E$59:E175)+DSUM('3_Emissions fugitives'!$E$48:$N$58,"emissions",'7.2_Resultats Espanya'!E$59:E175))/1000-SUM(H$60:H174)</f>
        <v>0</v>
      </c>
      <c r="I175" s="636">
        <f>DSUM('4_Emissions de procés'!$E$12:$M$27,"emissions",'7.2_Resultats Espanya'!E$59:E175)/1000-SUM(I$60:I174)</f>
        <v>0</v>
      </c>
      <c r="J175" s="636"/>
      <c r="K175" s="635">
        <f t="shared" si="3"/>
        <v>0</v>
      </c>
      <c r="L175" s="635"/>
      <c r="M175" s="635"/>
      <c r="N175" s="475">
        <f>DSUM('5.2_Abast 2 Espanya'!$E$18:$J$40,"emissions",'7.2_Resultats Espanya'!E$59:E175)/1000-SUM(N$60:N174)</f>
        <v>0</v>
      </c>
      <c r="O175" s="475">
        <f>DSUM('5.2_Abast 2 Espanya'!$E$49:$K$69,"emissions",'7.2_Resultats Espanya'!E$59:E175)/1000-SUM(O$60:O174)</f>
        <v>0</v>
      </c>
      <c r="P175" s="475">
        <f>DSUM('5.2_Abast 2 Espanya'!$E$78:$J$98,"emissions",'7.2_Resultats Espanya'!E$59:E175)/1000-SUM(P$60:P174)</f>
        <v>0</v>
      </c>
      <c r="Q175" s="636">
        <f t="shared" si="4"/>
        <v>0</v>
      </c>
      <c r="R175" s="635"/>
      <c r="S175" s="635">
        <f t="shared" si="5"/>
        <v>0</v>
      </c>
      <c r="T175" s="635"/>
      <c r="U175" s="635"/>
      <c r="V175" s="63"/>
      <c r="W175" s="63"/>
    </row>
    <row r="176" spans="1:23" x14ac:dyDescent="0.3">
      <c r="A176" s="169"/>
      <c r="B176" s="167"/>
      <c r="C176" s="63"/>
      <c r="D176" s="63"/>
      <c r="E176" s="168" t="str">
        <f>IF(Dades!C845="","",Dades!C845)</f>
        <v/>
      </c>
      <c r="F176" s="475">
        <f>(DSUM('1_Instal·lacions fixes'!$E$14:$R$36,"emissions",'7.2_Resultats Espanya'!E$59:E176)+DSUM('1_Instal·lacions fixes'!$E$43:$L$58,"emissions",'7.2_Resultats Espanya'!E$59:E176))/1000-SUM(F$60:F175)</f>
        <v>0</v>
      </c>
      <c r="G176" s="475">
        <f>(DSUM('2_Vehicles i maquinària'!$E$22:$S$44,"emissions",'7.2_Resultats Espanya'!E$59:E176)+DSUM('2_Vehicles i maquinària'!$E$50:$K$70,"emissions",'7.2_Resultats Espanya'!E$59:E176)+DSUM('2_Vehicles i maquinària'!$E$82:$S$92,"emissions",'7.2_Resultats Espanya'!E$59:E176)+DSUM('2_Vehicles i maquinària'!$E$99:$S$109,"emissions",'7.2_Resultats Espanya'!E$59:E176))/1000-SUM(G$60:G175)</f>
        <v>0</v>
      </c>
      <c r="H176" s="475">
        <f>(DSUM('3_Emissions fugitives'!$E$14:$O$36,"emissions",'7.2_Resultats Espanya'!E$59:E176)+DSUM('3_Emissions fugitives'!$E$48:$N$58,"emissions",'7.2_Resultats Espanya'!E$59:E176))/1000-SUM(H$60:H175)</f>
        <v>0</v>
      </c>
      <c r="I176" s="636">
        <f>DSUM('4_Emissions de procés'!$E$12:$M$27,"emissions",'7.2_Resultats Espanya'!E$59:E176)/1000-SUM(I$60:I175)</f>
        <v>0</v>
      </c>
      <c r="J176" s="636"/>
      <c r="K176" s="635">
        <f t="shared" si="3"/>
        <v>0</v>
      </c>
      <c r="L176" s="635"/>
      <c r="M176" s="635"/>
      <c r="N176" s="475">
        <f>DSUM('5.2_Abast 2 Espanya'!$E$18:$J$40,"emissions",'7.2_Resultats Espanya'!E$59:E176)/1000-SUM(N$60:N175)</f>
        <v>0</v>
      </c>
      <c r="O176" s="475">
        <f>DSUM('5.2_Abast 2 Espanya'!$E$49:$K$69,"emissions",'7.2_Resultats Espanya'!E$59:E176)/1000-SUM(O$60:O175)</f>
        <v>0</v>
      </c>
      <c r="P176" s="475">
        <f>DSUM('5.2_Abast 2 Espanya'!$E$78:$J$98,"emissions",'7.2_Resultats Espanya'!E$59:E176)/1000-SUM(P$60:P175)</f>
        <v>0</v>
      </c>
      <c r="Q176" s="636">
        <f t="shared" si="4"/>
        <v>0</v>
      </c>
      <c r="R176" s="635"/>
      <c r="S176" s="635">
        <f t="shared" si="5"/>
        <v>0</v>
      </c>
      <c r="T176" s="635"/>
      <c r="U176" s="635"/>
      <c r="V176" s="63"/>
      <c r="W176" s="63"/>
    </row>
    <row r="177" spans="1:23" x14ac:dyDescent="0.3">
      <c r="A177" s="169"/>
      <c r="B177" s="167"/>
      <c r="C177" s="63"/>
      <c r="D177" s="63"/>
      <c r="E177" s="168" t="str">
        <f>IF(Dades!C846="","",Dades!C846)</f>
        <v/>
      </c>
      <c r="F177" s="475">
        <f>(DSUM('1_Instal·lacions fixes'!$E$14:$R$36,"emissions",'7.2_Resultats Espanya'!E$59:E177)+DSUM('1_Instal·lacions fixes'!$E$43:$L$58,"emissions",'7.2_Resultats Espanya'!E$59:E177))/1000-SUM(F$60:F176)</f>
        <v>0</v>
      </c>
      <c r="G177" s="475">
        <f>(DSUM('2_Vehicles i maquinària'!$E$22:$S$44,"emissions",'7.2_Resultats Espanya'!E$59:E177)+DSUM('2_Vehicles i maquinària'!$E$50:$K$70,"emissions",'7.2_Resultats Espanya'!E$59:E177)+DSUM('2_Vehicles i maquinària'!$E$82:$S$92,"emissions",'7.2_Resultats Espanya'!E$59:E177)+DSUM('2_Vehicles i maquinària'!$E$99:$S$109,"emissions",'7.2_Resultats Espanya'!E$59:E177))/1000-SUM(G$60:G176)</f>
        <v>0</v>
      </c>
      <c r="H177" s="475">
        <f>(DSUM('3_Emissions fugitives'!$E$14:$O$36,"emissions",'7.2_Resultats Espanya'!E$59:E177)+DSUM('3_Emissions fugitives'!$E$48:$N$58,"emissions",'7.2_Resultats Espanya'!E$59:E177))/1000-SUM(H$60:H176)</f>
        <v>0</v>
      </c>
      <c r="I177" s="636">
        <f>DSUM('4_Emissions de procés'!$E$12:$M$27,"emissions",'7.2_Resultats Espanya'!E$59:E177)/1000-SUM(I$60:I176)</f>
        <v>0</v>
      </c>
      <c r="J177" s="636"/>
      <c r="K177" s="635">
        <f t="shared" si="3"/>
        <v>0</v>
      </c>
      <c r="L177" s="635"/>
      <c r="M177" s="635"/>
      <c r="N177" s="475">
        <f>DSUM('5.2_Abast 2 Espanya'!$E$18:$J$40,"emissions",'7.2_Resultats Espanya'!E$59:E177)/1000-SUM(N$60:N176)</f>
        <v>0</v>
      </c>
      <c r="O177" s="475">
        <f>DSUM('5.2_Abast 2 Espanya'!$E$49:$K$69,"emissions",'7.2_Resultats Espanya'!E$59:E177)/1000-SUM(O$60:O176)</f>
        <v>0</v>
      </c>
      <c r="P177" s="475">
        <f>DSUM('5.2_Abast 2 Espanya'!$E$78:$J$98,"emissions",'7.2_Resultats Espanya'!E$59:E177)/1000-SUM(P$60:P176)</f>
        <v>0</v>
      </c>
      <c r="Q177" s="636">
        <f t="shared" si="4"/>
        <v>0</v>
      </c>
      <c r="R177" s="635"/>
      <c r="S177" s="635">
        <f t="shared" si="5"/>
        <v>0</v>
      </c>
      <c r="T177" s="635"/>
      <c r="U177" s="635"/>
      <c r="V177" s="63"/>
      <c r="W177" s="63"/>
    </row>
    <row r="178" spans="1:23" x14ac:dyDescent="0.3">
      <c r="A178" s="169"/>
      <c r="B178" s="167"/>
      <c r="C178" s="63"/>
      <c r="D178" s="63"/>
      <c r="E178" s="168" t="str">
        <f>IF(Dades!C847="","",Dades!C847)</f>
        <v/>
      </c>
      <c r="F178" s="475">
        <f>(DSUM('1_Instal·lacions fixes'!$E$14:$R$36,"emissions",'7.2_Resultats Espanya'!E$59:E178)+DSUM('1_Instal·lacions fixes'!$E$43:$L$58,"emissions",'7.2_Resultats Espanya'!E$59:E178))/1000-SUM(F$60:F177)</f>
        <v>0</v>
      </c>
      <c r="G178" s="475">
        <f>(DSUM('2_Vehicles i maquinària'!$E$22:$S$44,"emissions",'7.2_Resultats Espanya'!E$59:E178)+DSUM('2_Vehicles i maquinària'!$E$50:$K$70,"emissions",'7.2_Resultats Espanya'!E$59:E178)+DSUM('2_Vehicles i maquinària'!$E$82:$S$92,"emissions",'7.2_Resultats Espanya'!E$59:E178)+DSUM('2_Vehicles i maquinària'!$E$99:$S$109,"emissions",'7.2_Resultats Espanya'!E$59:E178))/1000-SUM(G$60:G177)</f>
        <v>0</v>
      </c>
      <c r="H178" s="475">
        <f>(DSUM('3_Emissions fugitives'!$E$14:$O$36,"emissions",'7.2_Resultats Espanya'!E$59:E178)+DSUM('3_Emissions fugitives'!$E$48:$N$58,"emissions",'7.2_Resultats Espanya'!E$59:E178))/1000-SUM(H$60:H177)</f>
        <v>0</v>
      </c>
      <c r="I178" s="636">
        <f>DSUM('4_Emissions de procés'!$E$12:$M$27,"emissions",'7.2_Resultats Espanya'!E$59:E178)/1000-SUM(I$60:I177)</f>
        <v>0</v>
      </c>
      <c r="J178" s="636"/>
      <c r="K178" s="635">
        <f t="shared" si="3"/>
        <v>0</v>
      </c>
      <c r="L178" s="635"/>
      <c r="M178" s="635"/>
      <c r="N178" s="475">
        <f>DSUM('5.2_Abast 2 Espanya'!$E$18:$J$40,"emissions",'7.2_Resultats Espanya'!E$59:E178)/1000-SUM(N$60:N177)</f>
        <v>0</v>
      </c>
      <c r="O178" s="475">
        <f>DSUM('5.2_Abast 2 Espanya'!$E$49:$K$69,"emissions",'7.2_Resultats Espanya'!E$59:E178)/1000-SUM(O$60:O177)</f>
        <v>0</v>
      </c>
      <c r="P178" s="475">
        <f>DSUM('5.2_Abast 2 Espanya'!$E$78:$J$98,"emissions",'7.2_Resultats Espanya'!E$59:E178)/1000-SUM(P$60:P177)</f>
        <v>0</v>
      </c>
      <c r="Q178" s="636">
        <f t="shared" si="4"/>
        <v>0</v>
      </c>
      <c r="R178" s="635"/>
      <c r="S178" s="635">
        <f t="shared" si="5"/>
        <v>0</v>
      </c>
      <c r="T178" s="635"/>
      <c r="U178" s="635"/>
      <c r="V178" s="63"/>
      <c r="W178" s="63"/>
    </row>
    <row r="179" spans="1:23" x14ac:dyDescent="0.3">
      <c r="A179" s="169"/>
      <c r="C179" s="63"/>
      <c r="D179" s="63"/>
      <c r="E179" s="168" t="str">
        <f>IF(Dades!C848="","",Dades!C848)</f>
        <v/>
      </c>
      <c r="F179" s="475">
        <f>(DSUM('1_Instal·lacions fixes'!$E$14:$R$36,"emissions",'7.2_Resultats Espanya'!E$59:E179)+DSUM('1_Instal·lacions fixes'!$E$43:$L$58,"emissions",'7.2_Resultats Espanya'!E$59:E179))/1000-SUM(F$60:F178)</f>
        <v>0</v>
      </c>
      <c r="G179" s="475">
        <f>(DSUM('2_Vehicles i maquinària'!$E$22:$S$44,"emissions",'7.2_Resultats Espanya'!E$59:E179)+DSUM('2_Vehicles i maquinària'!$E$50:$K$70,"emissions",'7.2_Resultats Espanya'!E$59:E179)+DSUM('2_Vehicles i maquinària'!$E$82:$S$92,"emissions",'7.2_Resultats Espanya'!E$59:E179)+DSUM('2_Vehicles i maquinària'!$E$99:$S$109,"emissions",'7.2_Resultats Espanya'!E$59:E179))/1000-SUM(G$60:G178)</f>
        <v>0</v>
      </c>
      <c r="H179" s="475">
        <f>(DSUM('3_Emissions fugitives'!$E$14:$O$36,"emissions",'7.2_Resultats Espanya'!E$59:E179)+DSUM('3_Emissions fugitives'!$E$48:$N$58,"emissions",'7.2_Resultats Espanya'!E$59:E179))/1000-SUM(H$60:H178)</f>
        <v>0</v>
      </c>
      <c r="I179" s="636">
        <f>DSUM('4_Emissions de procés'!$E$12:$M$27,"emissions",'7.2_Resultats Espanya'!E$59:E179)/1000-SUM(I$60:I178)</f>
        <v>0</v>
      </c>
      <c r="J179" s="636"/>
      <c r="K179" s="635">
        <f t="shared" si="3"/>
        <v>0</v>
      </c>
      <c r="L179" s="635"/>
      <c r="M179" s="635"/>
      <c r="N179" s="475">
        <f>DSUM('5.2_Abast 2 Espanya'!$E$18:$J$40,"emissions",'7.2_Resultats Espanya'!E$59:E179)/1000-SUM(N$60:N178)</f>
        <v>0</v>
      </c>
      <c r="O179" s="475">
        <f>DSUM('5.2_Abast 2 Espanya'!$E$49:$K$69,"emissions",'7.2_Resultats Espanya'!E$59:E179)/1000-SUM(O$60:O178)</f>
        <v>0</v>
      </c>
      <c r="P179" s="475">
        <f>DSUM('5.2_Abast 2 Espanya'!$E$78:$J$98,"emissions",'7.2_Resultats Espanya'!E$59:E179)/1000-SUM(P$60:P178)</f>
        <v>0</v>
      </c>
      <c r="Q179" s="636">
        <f t="shared" si="4"/>
        <v>0</v>
      </c>
      <c r="R179" s="635"/>
      <c r="S179" s="635">
        <f t="shared" si="5"/>
        <v>0</v>
      </c>
      <c r="T179" s="635"/>
      <c r="U179" s="635"/>
      <c r="V179" s="63"/>
      <c r="W179" s="63"/>
    </row>
    <row r="180" spans="1:23" x14ac:dyDescent="0.3">
      <c r="A180" s="169"/>
      <c r="C180" s="63"/>
      <c r="D180" s="63"/>
      <c r="E180" s="168" t="str">
        <f>IF(Dades!C849="","",Dades!C849)</f>
        <v/>
      </c>
      <c r="F180" s="475">
        <f>(DSUM('1_Instal·lacions fixes'!$E$14:$R$36,"emissions",'7.2_Resultats Espanya'!E$59:E180)+DSUM('1_Instal·lacions fixes'!$E$43:$L$58,"emissions",'7.2_Resultats Espanya'!E$59:E180))/1000-SUM(F$60:F179)</f>
        <v>0</v>
      </c>
      <c r="G180" s="475">
        <f>(DSUM('2_Vehicles i maquinària'!$E$22:$S$44,"emissions",'7.2_Resultats Espanya'!E$59:E180)+DSUM('2_Vehicles i maquinària'!$E$50:$K$70,"emissions",'7.2_Resultats Espanya'!E$59:E180)+DSUM('2_Vehicles i maquinària'!$E$82:$S$92,"emissions",'7.2_Resultats Espanya'!E$59:E180)+DSUM('2_Vehicles i maquinària'!$E$99:$S$109,"emissions",'7.2_Resultats Espanya'!E$59:E180))/1000-SUM(G$60:G179)</f>
        <v>0</v>
      </c>
      <c r="H180" s="475">
        <f>(DSUM('3_Emissions fugitives'!$E$14:$O$36,"emissions",'7.2_Resultats Espanya'!E$59:E180)+DSUM('3_Emissions fugitives'!$E$48:$N$58,"emissions",'7.2_Resultats Espanya'!E$59:E180))/1000-SUM(H$60:H179)</f>
        <v>0</v>
      </c>
      <c r="I180" s="636">
        <f>DSUM('4_Emissions de procés'!$E$12:$M$27,"emissions",'7.2_Resultats Espanya'!E$59:E180)/1000-SUM(I$60:I179)</f>
        <v>0</v>
      </c>
      <c r="J180" s="636"/>
      <c r="K180" s="635">
        <f t="shared" si="3"/>
        <v>0</v>
      </c>
      <c r="L180" s="635"/>
      <c r="M180" s="635"/>
      <c r="N180" s="475">
        <f>DSUM('5.2_Abast 2 Espanya'!$E$18:$J$40,"emissions",'7.2_Resultats Espanya'!E$59:E180)/1000-SUM(N$60:N179)</f>
        <v>0</v>
      </c>
      <c r="O180" s="475">
        <f>DSUM('5.2_Abast 2 Espanya'!$E$49:$K$69,"emissions",'7.2_Resultats Espanya'!E$59:E180)/1000-SUM(O$60:O179)</f>
        <v>0</v>
      </c>
      <c r="P180" s="475">
        <f>DSUM('5.2_Abast 2 Espanya'!$E$78:$J$98,"emissions",'7.2_Resultats Espanya'!E$59:E180)/1000-SUM(P$60:P179)</f>
        <v>0</v>
      </c>
      <c r="Q180" s="636">
        <f t="shared" si="4"/>
        <v>0</v>
      </c>
      <c r="R180" s="635"/>
      <c r="S180" s="635">
        <f t="shared" si="5"/>
        <v>0</v>
      </c>
      <c r="T180" s="635"/>
      <c r="U180" s="635"/>
      <c r="V180" s="63"/>
      <c r="W180" s="63"/>
    </row>
    <row r="181" spans="1:23" x14ac:dyDescent="0.3">
      <c r="A181" s="169"/>
      <c r="E181" s="168" t="str">
        <f>IF(Dades!C850="","",Dades!C850)</f>
        <v/>
      </c>
      <c r="F181" s="475">
        <f>(DSUM('1_Instal·lacions fixes'!$E$14:$R$36,"emissions",'7.2_Resultats Espanya'!E$59:E181)+DSUM('1_Instal·lacions fixes'!$E$43:$L$58,"emissions",'7.2_Resultats Espanya'!E$59:E181))/1000-SUM(F$60:F180)</f>
        <v>0</v>
      </c>
      <c r="G181" s="475">
        <f>(DSUM('2_Vehicles i maquinària'!$E$22:$S$44,"emissions",'7.2_Resultats Espanya'!E$59:E181)+DSUM('2_Vehicles i maquinària'!$E$50:$K$70,"emissions",'7.2_Resultats Espanya'!E$59:E181)+DSUM('2_Vehicles i maquinària'!$E$82:$S$92,"emissions",'7.2_Resultats Espanya'!E$59:E181)+DSUM('2_Vehicles i maquinària'!$E$99:$S$109,"emissions",'7.2_Resultats Espanya'!E$59:E181))/1000-SUM(G$60:G180)</f>
        <v>0</v>
      </c>
      <c r="H181" s="475">
        <f>(DSUM('3_Emissions fugitives'!$E$14:$O$36,"emissions",'7.2_Resultats Espanya'!E$59:E181)+DSUM('3_Emissions fugitives'!$E$48:$N$58,"emissions",'7.2_Resultats Espanya'!E$59:E181))/1000-SUM(H$60:H180)</f>
        <v>0</v>
      </c>
      <c r="I181" s="636">
        <f>DSUM('4_Emissions de procés'!$E$12:$M$27,"emissions",'7.2_Resultats Espanya'!E$59:E181)/1000-SUM(I$60:I180)</f>
        <v>0</v>
      </c>
      <c r="J181" s="636"/>
      <c r="K181" s="635">
        <f t="shared" si="3"/>
        <v>0</v>
      </c>
      <c r="L181" s="635"/>
      <c r="M181" s="635"/>
      <c r="N181" s="475">
        <f>DSUM('5.2_Abast 2 Espanya'!$E$18:$J$40,"emissions",'7.2_Resultats Espanya'!E$59:E181)/1000-SUM(N$60:N180)</f>
        <v>0</v>
      </c>
      <c r="O181" s="475">
        <f>DSUM('5.2_Abast 2 Espanya'!$E$49:$K$69,"emissions",'7.2_Resultats Espanya'!E$59:E181)/1000-SUM(O$60:O180)</f>
        <v>0</v>
      </c>
      <c r="P181" s="475">
        <f>DSUM('5.2_Abast 2 Espanya'!$E$78:$J$98,"emissions",'7.2_Resultats Espanya'!E$59:E181)/1000-SUM(P$60:P180)</f>
        <v>0</v>
      </c>
      <c r="Q181" s="636">
        <f t="shared" si="4"/>
        <v>0</v>
      </c>
      <c r="R181" s="635"/>
      <c r="S181" s="635">
        <f t="shared" si="5"/>
        <v>0</v>
      </c>
      <c r="T181" s="635"/>
      <c r="U181" s="635"/>
    </row>
    <row r="182" spans="1:23" x14ac:dyDescent="0.3">
      <c r="A182" s="169"/>
      <c r="E182" s="168" t="str">
        <f>IF(Dades!C851="","",Dades!C851)</f>
        <v/>
      </c>
      <c r="F182" s="475">
        <f>(DSUM('1_Instal·lacions fixes'!$E$14:$R$36,"emissions",'7.2_Resultats Espanya'!E$59:E182)+DSUM('1_Instal·lacions fixes'!$E$43:$L$58,"emissions",'7.2_Resultats Espanya'!E$59:E182))/1000-SUM(F$60:F181)</f>
        <v>0</v>
      </c>
      <c r="G182" s="475">
        <f>(DSUM('2_Vehicles i maquinària'!$E$22:$S$44,"emissions",'7.2_Resultats Espanya'!E$59:E182)+DSUM('2_Vehicles i maquinària'!$E$50:$K$70,"emissions",'7.2_Resultats Espanya'!E$59:E182)+DSUM('2_Vehicles i maquinària'!$E$82:$S$92,"emissions",'7.2_Resultats Espanya'!E$59:E182)+DSUM('2_Vehicles i maquinària'!$E$99:$S$109,"emissions",'7.2_Resultats Espanya'!E$59:E182))/1000-SUM(G$60:G181)</f>
        <v>0</v>
      </c>
      <c r="H182" s="475">
        <f>(DSUM('3_Emissions fugitives'!$E$14:$O$36,"emissions",'7.2_Resultats Espanya'!E$59:E182)+DSUM('3_Emissions fugitives'!$E$48:$N$58,"emissions",'7.2_Resultats Espanya'!E$59:E182))/1000-SUM(H$60:H181)</f>
        <v>0</v>
      </c>
      <c r="I182" s="636">
        <f>DSUM('4_Emissions de procés'!$E$12:$M$27,"emissions",'7.2_Resultats Espanya'!E$59:E182)/1000-SUM(I$60:I181)</f>
        <v>0</v>
      </c>
      <c r="J182" s="636"/>
      <c r="K182" s="635">
        <f t="shared" si="3"/>
        <v>0</v>
      </c>
      <c r="L182" s="635"/>
      <c r="M182" s="635"/>
      <c r="N182" s="475">
        <f>DSUM('5.2_Abast 2 Espanya'!$E$18:$J$40,"emissions",'7.2_Resultats Espanya'!E$59:E182)/1000-SUM(N$60:N181)</f>
        <v>0</v>
      </c>
      <c r="O182" s="475">
        <f>DSUM('5.2_Abast 2 Espanya'!$E$49:$K$69,"emissions",'7.2_Resultats Espanya'!E$59:E182)/1000-SUM(O$60:O181)</f>
        <v>0</v>
      </c>
      <c r="P182" s="475">
        <f>DSUM('5.2_Abast 2 Espanya'!$E$78:$J$98,"emissions",'7.2_Resultats Espanya'!E$59:E182)/1000-SUM(P$60:P181)</f>
        <v>0</v>
      </c>
      <c r="Q182" s="636">
        <f t="shared" si="4"/>
        <v>0</v>
      </c>
      <c r="R182" s="635"/>
      <c r="S182" s="635">
        <f t="shared" si="5"/>
        <v>0</v>
      </c>
      <c r="T182" s="635"/>
      <c r="U182" s="635"/>
    </row>
    <row r="183" spans="1:23" x14ac:dyDescent="0.3">
      <c r="A183" s="169"/>
      <c r="E183" s="168" t="str">
        <f>IF(Dades!C852="","",Dades!C852)</f>
        <v/>
      </c>
      <c r="F183" s="475">
        <f>(DSUM('1_Instal·lacions fixes'!$E$14:$R$36,"emissions",'7.2_Resultats Espanya'!E$59:E183)+DSUM('1_Instal·lacions fixes'!$E$43:$L$58,"emissions",'7.2_Resultats Espanya'!E$59:E183))/1000-SUM(F$60:F182)</f>
        <v>0</v>
      </c>
      <c r="G183" s="475">
        <f>(DSUM('2_Vehicles i maquinària'!$E$22:$S$44,"emissions",'7.2_Resultats Espanya'!E$59:E183)+DSUM('2_Vehicles i maquinària'!$E$50:$K$70,"emissions",'7.2_Resultats Espanya'!E$59:E183)+DSUM('2_Vehicles i maquinària'!$E$82:$S$92,"emissions",'7.2_Resultats Espanya'!E$59:E183)+DSUM('2_Vehicles i maquinària'!$E$99:$S$109,"emissions",'7.2_Resultats Espanya'!E$59:E183))/1000-SUM(G$60:G182)</f>
        <v>0</v>
      </c>
      <c r="H183" s="475">
        <f>(DSUM('3_Emissions fugitives'!$E$14:$O$36,"emissions",'7.2_Resultats Espanya'!E$59:E183)+DSUM('3_Emissions fugitives'!$E$48:$N$58,"emissions",'7.2_Resultats Espanya'!E$59:E183))/1000-SUM(H$60:H182)</f>
        <v>0</v>
      </c>
      <c r="I183" s="636">
        <f>DSUM('4_Emissions de procés'!$E$12:$M$27,"emissions",'7.2_Resultats Espanya'!E$59:E183)/1000-SUM(I$60:I182)</f>
        <v>0</v>
      </c>
      <c r="J183" s="636"/>
      <c r="K183" s="635">
        <f t="shared" si="3"/>
        <v>0</v>
      </c>
      <c r="L183" s="635"/>
      <c r="M183" s="635"/>
      <c r="N183" s="475">
        <f>DSUM('5.2_Abast 2 Espanya'!$E$18:$J$40,"emissions",'7.2_Resultats Espanya'!E$59:E183)/1000-SUM(N$60:N182)</f>
        <v>0</v>
      </c>
      <c r="O183" s="475">
        <f>DSUM('5.2_Abast 2 Espanya'!$E$49:$K$69,"emissions",'7.2_Resultats Espanya'!E$59:E183)/1000-SUM(O$60:O182)</f>
        <v>0</v>
      </c>
      <c r="P183" s="475">
        <f>DSUM('5.2_Abast 2 Espanya'!$E$78:$J$98,"emissions",'7.2_Resultats Espanya'!E$59:E183)/1000-SUM(P$60:P182)</f>
        <v>0</v>
      </c>
      <c r="Q183" s="636">
        <f t="shared" si="4"/>
        <v>0</v>
      </c>
      <c r="R183" s="635"/>
      <c r="S183" s="635">
        <f t="shared" si="5"/>
        <v>0</v>
      </c>
      <c r="T183" s="635"/>
      <c r="U183" s="635"/>
    </row>
    <row r="184" spans="1:23" x14ac:dyDescent="0.3">
      <c r="A184" s="169"/>
      <c r="E184" s="168" t="str">
        <f>IF(Dades!C853="","",Dades!C853)</f>
        <v/>
      </c>
      <c r="F184" s="475">
        <f>(DSUM('1_Instal·lacions fixes'!$E$14:$R$36,"emissions",'7.2_Resultats Espanya'!E$59:E184)+DSUM('1_Instal·lacions fixes'!$E$43:$L$58,"emissions",'7.2_Resultats Espanya'!E$59:E184))/1000-SUM(F$60:F183)</f>
        <v>0</v>
      </c>
      <c r="G184" s="475">
        <f>(DSUM('2_Vehicles i maquinària'!$E$22:$S$44,"emissions",'7.2_Resultats Espanya'!E$59:E184)+DSUM('2_Vehicles i maquinària'!$E$50:$K$70,"emissions",'7.2_Resultats Espanya'!E$59:E184)+DSUM('2_Vehicles i maquinària'!$E$82:$S$92,"emissions",'7.2_Resultats Espanya'!E$59:E184)+DSUM('2_Vehicles i maquinària'!$E$99:$S$109,"emissions",'7.2_Resultats Espanya'!E$59:E184))/1000-SUM(G$60:G183)</f>
        <v>0</v>
      </c>
      <c r="H184" s="475">
        <f>(DSUM('3_Emissions fugitives'!$E$14:$O$36,"emissions",'7.2_Resultats Espanya'!E$59:E184)+DSUM('3_Emissions fugitives'!$E$48:$N$58,"emissions",'7.2_Resultats Espanya'!E$59:E184))/1000-SUM(H$60:H183)</f>
        <v>0</v>
      </c>
      <c r="I184" s="636">
        <f>DSUM('4_Emissions de procés'!$E$12:$M$27,"emissions",'7.2_Resultats Espanya'!E$59:E184)/1000-SUM(I$60:I183)</f>
        <v>0</v>
      </c>
      <c r="J184" s="636"/>
      <c r="K184" s="635">
        <f t="shared" si="3"/>
        <v>0</v>
      </c>
      <c r="L184" s="635"/>
      <c r="M184" s="635"/>
      <c r="N184" s="475">
        <f>DSUM('5.2_Abast 2 Espanya'!$E$18:$J$40,"emissions",'7.2_Resultats Espanya'!E$59:E184)/1000-SUM(N$60:N183)</f>
        <v>0</v>
      </c>
      <c r="O184" s="475">
        <f>DSUM('5.2_Abast 2 Espanya'!$E$49:$K$69,"emissions",'7.2_Resultats Espanya'!E$59:E184)/1000-SUM(O$60:O183)</f>
        <v>0</v>
      </c>
      <c r="P184" s="475">
        <f>DSUM('5.2_Abast 2 Espanya'!$E$78:$J$98,"emissions",'7.2_Resultats Espanya'!E$59:E184)/1000-SUM(P$60:P183)</f>
        <v>0</v>
      </c>
      <c r="Q184" s="636">
        <f t="shared" si="4"/>
        <v>0</v>
      </c>
      <c r="R184" s="635"/>
      <c r="S184" s="635">
        <f t="shared" si="5"/>
        <v>0</v>
      </c>
      <c r="T184" s="635"/>
      <c r="U184" s="635"/>
    </row>
    <row r="185" spans="1:23" x14ac:dyDescent="0.3">
      <c r="A185" s="169"/>
      <c r="E185" s="168" t="str">
        <f>IF(Dades!C854="","",Dades!C854)</f>
        <v/>
      </c>
      <c r="F185" s="475">
        <f>(DSUM('1_Instal·lacions fixes'!$E$14:$R$36,"emissions",'7.2_Resultats Espanya'!E$59:E185)+DSUM('1_Instal·lacions fixes'!$E$43:$L$58,"emissions",'7.2_Resultats Espanya'!E$59:E185))/1000-SUM(F$60:F184)</f>
        <v>0</v>
      </c>
      <c r="G185" s="475">
        <f>(DSUM('2_Vehicles i maquinària'!$E$22:$S$44,"emissions",'7.2_Resultats Espanya'!E$59:E185)+DSUM('2_Vehicles i maquinària'!$E$50:$K$70,"emissions",'7.2_Resultats Espanya'!E$59:E185)+DSUM('2_Vehicles i maquinària'!$E$82:$S$92,"emissions",'7.2_Resultats Espanya'!E$59:E185)+DSUM('2_Vehicles i maquinària'!$E$99:$S$109,"emissions",'7.2_Resultats Espanya'!E$59:E185))/1000-SUM(G$60:G184)</f>
        <v>0</v>
      </c>
      <c r="H185" s="475">
        <f>(DSUM('3_Emissions fugitives'!$E$14:$O$36,"emissions",'7.2_Resultats Espanya'!E$59:E185)+DSUM('3_Emissions fugitives'!$E$48:$N$58,"emissions",'7.2_Resultats Espanya'!E$59:E185))/1000-SUM(H$60:H184)</f>
        <v>0</v>
      </c>
      <c r="I185" s="636">
        <f>DSUM('4_Emissions de procés'!$E$12:$M$27,"emissions",'7.2_Resultats Espanya'!E$59:E185)/1000-SUM(I$60:I184)</f>
        <v>0</v>
      </c>
      <c r="J185" s="636"/>
      <c r="K185" s="635">
        <f t="shared" si="3"/>
        <v>0</v>
      </c>
      <c r="L185" s="635"/>
      <c r="M185" s="635"/>
      <c r="N185" s="475">
        <f>DSUM('5.2_Abast 2 Espanya'!$E$18:$J$40,"emissions",'7.2_Resultats Espanya'!E$59:E185)/1000-SUM(N$60:N184)</f>
        <v>0</v>
      </c>
      <c r="O185" s="475">
        <f>DSUM('5.2_Abast 2 Espanya'!$E$49:$K$69,"emissions",'7.2_Resultats Espanya'!E$59:E185)/1000-SUM(O$60:O184)</f>
        <v>0</v>
      </c>
      <c r="P185" s="475">
        <f>DSUM('5.2_Abast 2 Espanya'!$E$78:$J$98,"emissions",'7.2_Resultats Espanya'!E$59:E185)/1000-SUM(P$60:P184)</f>
        <v>0</v>
      </c>
      <c r="Q185" s="636">
        <f t="shared" si="4"/>
        <v>0</v>
      </c>
      <c r="R185" s="635"/>
      <c r="S185" s="635">
        <f t="shared" si="5"/>
        <v>0</v>
      </c>
      <c r="T185" s="635"/>
      <c r="U185" s="635"/>
    </row>
    <row r="186" spans="1:23" x14ac:dyDescent="0.3">
      <c r="A186" s="169"/>
      <c r="E186" s="168" t="str">
        <f>IF(Dades!C855="","",Dades!C855)</f>
        <v/>
      </c>
      <c r="F186" s="475">
        <f>(DSUM('1_Instal·lacions fixes'!$E$14:$R$36,"emissions",'7.2_Resultats Espanya'!E$59:E186)+DSUM('1_Instal·lacions fixes'!$E$43:$L$58,"emissions",'7.2_Resultats Espanya'!E$59:E186))/1000-SUM(F$60:F185)</f>
        <v>0</v>
      </c>
      <c r="G186" s="475">
        <f>(DSUM('2_Vehicles i maquinària'!$E$22:$S$44,"emissions",'7.2_Resultats Espanya'!E$59:E186)+DSUM('2_Vehicles i maquinària'!$E$50:$K$70,"emissions",'7.2_Resultats Espanya'!E$59:E186)+DSUM('2_Vehicles i maquinària'!$E$82:$S$92,"emissions",'7.2_Resultats Espanya'!E$59:E186)+DSUM('2_Vehicles i maquinària'!$E$99:$S$109,"emissions",'7.2_Resultats Espanya'!E$59:E186))/1000-SUM(G$60:G185)</f>
        <v>0</v>
      </c>
      <c r="H186" s="475">
        <f>(DSUM('3_Emissions fugitives'!$E$14:$O$36,"emissions",'7.2_Resultats Espanya'!E$59:E186)+DSUM('3_Emissions fugitives'!$E$48:$N$58,"emissions",'7.2_Resultats Espanya'!E$59:E186))/1000-SUM(H$60:H185)</f>
        <v>0</v>
      </c>
      <c r="I186" s="636">
        <f>DSUM('4_Emissions de procés'!$E$12:$M$27,"emissions",'7.2_Resultats Espanya'!E$59:E186)/1000-SUM(I$60:I185)</f>
        <v>0</v>
      </c>
      <c r="J186" s="636"/>
      <c r="K186" s="635">
        <f t="shared" si="3"/>
        <v>0</v>
      </c>
      <c r="L186" s="635"/>
      <c r="M186" s="635"/>
      <c r="N186" s="475">
        <f>DSUM('5.2_Abast 2 Espanya'!$E$18:$J$40,"emissions",'7.2_Resultats Espanya'!E$59:E186)/1000-SUM(N$60:N185)</f>
        <v>0</v>
      </c>
      <c r="O186" s="475">
        <f>DSUM('5.2_Abast 2 Espanya'!$E$49:$K$69,"emissions",'7.2_Resultats Espanya'!E$59:E186)/1000-SUM(O$60:O185)</f>
        <v>0</v>
      </c>
      <c r="P186" s="475">
        <f>DSUM('5.2_Abast 2 Espanya'!$E$78:$J$98,"emissions",'7.2_Resultats Espanya'!E$59:E186)/1000-SUM(P$60:P185)</f>
        <v>0</v>
      </c>
      <c r="Q186" s="636">
        <f t="shared" si="4"/>
        <v>0</v>
      </c>
      <c r="R186" s="635"/>
      <c r="S186" s="635">
        <f t="shared" si="5"/>
        <v>0</v>
      </c>
      <c r="T186" s="635"/>
      <c r="U186" s="635"/>
    </row>
    <row r="187" spans="1:23" x14ac:dyDescent="0.3">
      <c r="A187" s="169"/>
      <c r="E187" s="168" t="str">
        <f>IF(Dades!C856="","",Dades!C856)</f>
        <v/>
      </c>
      <c r="F187" s="475">
        <f>(DSUM('1_Instal·lacions fixes'!$E$14:$R$36,"emissions",'7.2_Resultats Espanya'!E$59:E187)+DSUM('1_Instal·lacions fixes'!$E$43:$L$58,"emissions",'7.2_Resultats Espanya'!E$59:E187))/1000-SUM(F$60:F186)</f>
        <v>0</v>
      </c>
      <c r="G187" s="475">
        <f>(DSUM('2_Vehicles i maquinària'!$E$22:$S$44,"emissions",'7.2_Resultats Espanya'!E$59:E187)+DSUM('2_Vehicles i maquinària'!$E$50:$K$70,"emissions",'7.2_Resultats Espanya'!E$59:E187)+DSUM('2_Vehicles i maquinària'!$E$82:$S$92,"emissions",'7.2_Resultats Espanya'!E$59:E187)+DSUM('2_Vehicles i maquinària'!$E$99:$S$109,"emissions",'7.2_Resultats Espanya'!E$59:E187))/1000-SUM(G$60:G186)</f>
        <v>0</v>
      </c>
      <c r="H187" s="475">
        <f>(DSUM('3_Emissions fugitives'!$E$14:$O$36,"emissions",'7.2_Resultats Espanya'!E$59:E187)+DSUM('3_Emissions fugitives'!$E$48:$N$58,"emissions",'7.2_Resultats Espanya'!E$59:E187))/1000-SUM(H$60:H186)</f>
        <v>0</v>
      </c>
      <c r="I187" s="636">
        <f>DSUM('4_Emissions de procés'!$E$12:$M$27,"emissions",'7.2_Resultats Espanya'!E$59:E187)/1000-SUM(I$60:I186)</f>
        <v>0</v>
      </c>
      <c r="J187" s="636"/>
      <c r="K187" s="635">
        <f t="shared" si="3"/>
        <v>0</v>
      </c>
      <c r="L187" s="635"/>
      <c r="M187" s="635"/>
      <c r="N187" s="475">
        <f>DSUM('5.2_Abast 2 Espanya'!$E$18:$J$40,"emissions",'7.2_Resultats Espanya'!E$59:E187)/1000-SUM(N$60:N186)</f>
        <v>0</v>
      </c>
      <c r="O187" s="475">
        <f>DSUM('5.2_Abast 2 Espanya'!$E$49:$K$69,"emissions",'7.2_Resultats Espanya'!E$59:E187)/1000-SUM(O$60:O186)</f>
        <v>0</v>
      </c>
      <c r="P187" s="475">
        <f>DSUM('5.2_Abast 2 Espanya'!$E$78:$J$98,"emissions",'7.2_Resultats Espanya'!E$59:E187)/1000-SUM(P$60:P186)</f>
        <v>0</v>
      </c>
      <c r="Q187" s="636">
        <f t="shared" si="4"/>
        <v>0</v>
      </c>
      <c r="R187" s="635"/>
      <c r="S187" s="635">
        <f t="shared" si="5"/>
        <v>0</v>
      </c>
      <c r="T187" s="635"/>
      <c r="U187" s="635"/>
    </row>
    <row r="188" spans="1:23" x14ac:dyDescent="0.3">
      <c r="A188" s="169"/>
      <c r="E188" s="168" t="str">
        <f>IF(Dades!C857="","",Dades!C857)</f>
        <v/>
      </c>
      <c r="F188" s="475">
        <f>(DSUM('1_Instal·lacions fixes'!$E$14:$R$36,"emissions",'7.2_Resultats Espanya'!E$59:E188)+DSUM('1_Instal·lacions fixes'!$E$43:$L$58,"emissions",'7.2_Resultats Espanya'!E$59:E188))/1000-SUM(F$60:F187)</f>
        <v>0</v>
      </c>
      <c r="G188" s="475">
        <f>(DSUM('2_Vehicles i maquinària'!$E$22:$S$44,"emissions",'7.2_Resultats Espanya'!E$59:E188)+DSUM('2_Vehicles i maquinària'!$E$50:$K$70,"emissions",'7.2_Resultats Espanya'!E$59:E188)+DSUM('2_Vehicles i maquinària'!$E$82:$S$92,"emissions",'7.2_Resultats Espanya'!E$59:E188)+DSUM('2_Vehicles i maquinària'!$E$99:$S$109,"emissions",'7.2_Resultats Espanya'!E$59:E188))/1000-SUM(G$60:G187)</f>
        <v>0</v>
      </c>
      <c r="H188" s="475">
        <f>(DSUM('3_Emissions fugitives'!$E$14:$O$36,"emissions",'7.2_Resultats Espanya'!E$59:E188)+DSUM('3_Emissions fugitives'!$E$48:$N$58,"emissions",'7.2_Resultats Espanya'!E$59:E188))/1000-SUM(H$60:H187)</f>
        <v>0</v>
      </c>
      <c r="I188" s="636">
        <f>DSUM('4_Emissions de procés'!$E$12:$M$27,"emissions",'7.2_Resultats Espanya'!E$59:E188)/1000-SUM(I$60:I187)</f>
        <v>0</v>
      </c>
      <c r="J188" s="636"/>
      <c r="K188" s="635">
        <f t="shared" si="3"/>
        <v>0</v>
      </c>
      <c r="L188" s="635"/>
      <c r="M188" s="635"/>
      <c r="N188" s="475">
        <f>DSUM('5.2_Abast 2 Espanya'!$E$18:$J$40,"emissions",'7.2_Resultats Espanya'!E$59:E188)/1000-SUM(N$60:N187)</f>
        <v>0</v>
      </c>
      <c r="O188" s="475">
        <f>DSUM('5.2_Abast 2 Espanya'!$E$49:$K$69,"emissions",'7.2_Resultats Espanya'!E$59:E188)/1000-SUM(O$60:O187)</f>
        <v>0</v>
      </c>
      <c r="P188" s="475">
        <f>DSUM('5.2_Abast 2 Espanya'!$E$78:$J$98,"emissions",'7.2_Resultats Espanya'!E$59:E188)/1000-SUM(P$60:P187)</f>
        <v>0</v>
      </c>
      <c r="Q188" s="636">
        <f t="shared" si="4"/>
        <v>0</v>
      </c>
      <c r="R188" s="635"/>
      <c r="S188" s="635">
        <f t="shared" si="5"/>
        <v>0</v>
      </c>
      <c r="T188" s="635"/>
      <c r="U188" s="635"/>
    </row>
    <row r="189" spans="1:23" x14ac:dyDescent="0.3">
      <c r="A189" s="169"/>
      <c r="E189" s="168" t="str">
        <f>IF(Dades!C858="","",Dades!C858)</f>
        <v/>
      </c>
      <c r="F189" s="475">
        <f>(DSUM('1_Instal·lacions fixes'!$E$14:$R$36,"emissions",'7.2_Resultats Espanya'!E$59:E189)+DSUM('1_Instal·lacions fixes'!$E$43:$L$58,"emissions",'7.2_Resultats Espanya'!E$59:E189))/1000-SUM(F$60:F188)</f>
        <v>0</v>
      </c>
      <c r="G189" s="475">
        <f>(DSUM('2_Vehicles i maquinària'!$E$22:$S$44,"emissions",'7.2_Resultats Espanya'!E$59:E189)+DSUM('2_Vehicles i maquinària'!$E$50:$K$70,"emissions",'7.2_Resultats Espanya'!E$59:E189)+DSUM('2_Vehicles i maquinària'!$E$82:$S$92,"emissions",'7.2_Resultats Espanya'!E$59:E189)+DSUM('2_Vehicles i maquinària'!$E$99:$S$109,"emissions",'7.2_Resultats Espanya'!E$59:E189))/1000-SUM(G$60:G188)</f>
        <v>0</v>
      </c>
      <c r="H189" s="475">
        <f>(DSUM('3_Emissions fugitives'!$E$14:$O$36,"emissions",'7.2_Resultats Espanya'!E$59:E189)+DSUM('3_Emissions fugitives'!$E$48:$N$58,"emissions",'7.2_Resultats Espanya'!E$59:E189))/1000-SUM(H$60:H188)</f>
        <v>0</v>
      </c>
      <c r="I189" s="636">
        <f>DSUM('4_Emissions de procés'!$E$12:$M$27,"emissions",'7.2_Resultats Espanya'!E$59:E189)/1000-SUM(I$60:I188)</f>
        <v>0</v>
      </c>
      <c r="J189" s="636"/>
      <c r="K189" s="635">
        <f t="shared" si="3"/>
        <v>0</v>
      </c>
      <c r="L189" s="635"/>
      <c r="M189" s="635"/>
      <c r="N189" s="475">
        <f>DSUM('5.2_Abast 2 Espanya'!$E$18:$J$40,"emissions",'7.2_Resultats Espanya'!E$59:E189)/1000-SUM(N$60:N188)</f>
        <v>0</v>
      </c>
      <c r="O189" s="475">
        <f>DSUM('5.2_Abast 2 Espanya'!$E$49:$K$69,"emissions",'7.2_Resultats Espanya'!E$59:E189)/1000-SUM(O$60:O188)</f>
        <v>0</v>
      </c>
      <c r="P189" s="475">
        <f>DSUM('5.2_Abast 2 Espanya'!$E$78:$J$98,"emissions",'7.2_Resultats Espanya'!E$59:E189)/1000-SUM(P$60:P188)</f>
        <v>0</v>
      </c>
      <c r="Q189" s="636">
        <f t="shared" si="4"/>
        <v>0</v>
      </c>
      <c r="R189" s="635"/>
      <c r="S189" s="635">
        <f t="shared" si="5"/>
        <v>0</v>
      </c>
      <c r="T189" s="635"/>
      <c r="U189" s="635"/>
    </row>
    <row r="190" spans="1:23" x14ac:dyDescent="0.3">
      <c r="A190" s="169"/>
      <c r="E190" s="168" t="str">
        <f>IF(Dades!C859="","",Dades!C859)</f>
        <v/>
      </c>
      <c r="F190" s="475">
        <f>(DSUM('1_Instal·lacions fixes'!$E$14:$R$36,"emissions",'7.2_Resultats Espanya'!E$59:E190)+DSUM('1_Instal·lacions fixes'!$E$43:$L$58,"emissions",'7.2_Resultats Espanya'!E$59:E190))/1000-SUM(F$60:F189)</f>
        <v>0</v>
      </c>
      <c r="G190" s="475">
        <f>(DSUM('2_Vehicles i maquinària'!$E$22:$S$44,"emissions",'7.2_Resultats Espanya'!E$59:E190)+DSUM('2_Vehicles i maquinària'!$E$50:$K$70,"emissions",'7.2_Resultats Espanya'!E$59:E190)+DSUM('2_Vehicles i maquinària'!$E$82:$S$92,"emissions",'7.2_Resultats Espanya'!E$59:E190)+DSUM('2_Vehicles i maquinària'!$E$99:$S$109,"emissions",'7.2_Resultats Espanya'!E$59:E190))/1000-SUM(G$60:G189)</f>
        <v>0</v>
      </c>
      <c r="H190" s="475">
        <f>(DSUM('3_Emissions fugitives'!$E$14:$O$36,"emissions",'7.2_Resultats Espanya'!E$59:E190)+DSUM('3_Emissions fugitives'!$E$48:$N$58,"emissions",'7.2_Resultats Espanya'!E$59:E190))/1000-SUM(H$60:H189)</f>
        <v>0</v>
      </c>
      <c r="I190" s="636">
        <f>DSUM('4_Emissions de procés'!$E$12:$M$27,"emissions",'7.2_Resultats Espanya'!E$59:E190)/1000-SUM(I$60:I189)</f>
        <v>0</v>
      </c>
      <c r="J190" s="636"/>
      <c r="K190" s="635">
        <f t="shared" ref="K190:K253" si="6">SUM(F190:J190)</f>
        <v>0</v>
      </c>
      <c r="L190" s="635"/>
      <c r="M190" s="635"/>
      <c r="N190" s="475">
        <f>DSUM('5.2_Abast 2 Espanya'!$E$18:$J$40,"emissions",'7.2_Resultats Espanya'!E$59:E190)/1000-SUM(N$60:N189)</f>
        <v>0</v>
      </c>
      <c r="O190" s="475">
        <f>DSUM('5.2_Abast 2 Espanya'!$E$49:$K$69,"emissions",'7.2_Resultats Espanya'!E$59:E190)/1000-SUM(O$60:O189)</f>
        <v>0</v>
      </c>
      <c r="P190" s="475">
        <f>DSUM('5.2_Abast 2 Espanya'!$E$78:$J$98,"emissions",'7.2_Resultats Espanya'!E$59:E190)/1000-SUM(P$60:P189)</f>
        <v>0</v>
      </c>
      <c r="Q190" s="636">
        <f t="shared" ref="Q190:Q253" si="7">SUM(N190:P190)</f>
        <v>0</v>
      </c>
      <c r="R190" s="635"/>
      <c r="S190" s="635">
        <f t="shared" ref="S190:S253" si="8">K190+Q190</f>
        <v>0</v>
      </c>
      <c r="T190" s="635"/>
      <c r="U190" s="635"/>
    </row>
    <row r="191" spans="1:23" x14ac:dyDescent="0.3">
      <c r="A191" s="169"/>
      <c r="E191" s="168" t="str">
        <f>IF(Dades!C860="","",Dades!C860)</f>
        <v/>
      </c>
      <c r="F191" s="475">
        <f>(DSUM('1_Instal·lacions fixes'!$E$14:$R$36,"emissions",'7.2_Resultats Espanya'!E$59:E191)+DSUM('1_Instal·lacions fixes'!$E$43:$L$58,"emissions",'7.2_Resultats Espanya'!E$59:E191))/1000-SUM(F$60:F190)</f>
        <v>0</v>
      </c>
      <c r="G191" s="475">
        <f>(DSUM('2_Vehicles i maquinària'!$E$22:$S$44,"emissions",'7.2_Resultats Espanya'!E$59:E191)+DSUM('2_Vehicles i maquinària'!$E$50:$K$70,"emissions",'7.2_Resultats Espanya'!E$59:E191)+DSUM('2_Vehicles i maquinària'!$E$82:$S$92,"emissions",'7.2_Resultats Espanya'!E$59:E191)+DSUM('2_Vehicles i maquinària'!$E$99:$S$109,"emissions",'7.2_Resultats Espanya'!E$59:E191))/1000-SUM(G$60:G190)</f>
        <v>0</v>
      </c>
      <c r="H191" s="475">
        <f>(DSUM('3_Emissions fugitives'!$E$14:$O$36,"emissions",'7.2_Resultats Espanya'!E$59:E191)+DSUM('3_Emissions fugitives'!$E$48:$N$58,"emissions",'7.2_Resultats Espanya'!E$59:E191))/1000-SUM(H$60:H190)</f>
        <v>0</v>
      </c>
      <c r="I191" s="636">
        <f>DSUM('4_Emissions de procés'!$E$12:$M$27,"emissions",'7.2_Resultats Espanya'!E$59:E191)/1000-SUM(I$60:I190)</f>
        <v>0</v>
      </c>
      <c r="J191" s="636"/>
      <c r="K191" s="635">
        <f t="shared" si="6"/>
        <v>0</v>
      </c>
      <c r="L191" s="635"/>
      <c r="M191" s="635"/>
      <c r="N191" s="475">
        <f>DSUM('5.2_Abast 2 Espanya'!$E$18:$J$40,"emissions",'7.2_Resultats Espanya'!E$59:E191)/1000-SUM(N$60:N190)</f>
        <v>0</v>
      </c>
      <c r="O191" s="475">
        <f>DSUM('5.2_Abast 2 Espanya'!$E$49:$K$69,"emissions",'7.2_Resultats Espanya'!E$59:E191)/1000-SUM(O$60:O190)</f>
        <v>0</v>
      </c>
      <c r="P191" s="475">
        <f>DSUM('5.2_Abast 2 Espanya'!$E$78:$J$98,"emissions",'7.2_Resultats Espanya'!E$59:E191)/1000-SUM(P$60:P190)</f>
        <v>0</v>
      </c>
      <c r="Q191" s="636">
        <f t="shared" si="7"/>
        <v>0</v>
      </c>
      <c r="R191" s="635"/>
      <c r="S191" s="635">
        <f t="shared" si="8"/>
        <v>0</v>
      </c>
      <c r="T191" s="635"/>
      <c r="U191" s="635"/>
    </row>
    <row r="192" spans="1:23" x14ac:dyDescent="0.3">
      <c r="A192" s="169"/>
      <c r="E192" s="168" t="str">
        <f>IF(Dades!C861="","",Dades!C861)</f>
        <v/>
      </c>
      <c r="F192" s="475">
        <f>(DSUM('1_Instal·lacions fixes'!$E$14:$R$36,"emissions",'7.2_Resultats Espanya'!E$59:E192)+DSUM('1_Instal·lacions fixes'!$E$43:$L$58,"emissions",'7.2_Resultats Espanya'!E$59:E192))/1000-SUM(F$60:F191)</f>
        <v>0</v>
      </c>
      <c r="G192" s="475">
        <f>(DSUM('2_Vehicles i maquinària'!$E$22:$S$44,"emissions",'7.2_Resultats Espanya'!E$59:E192)+DSUM('2_Vehicles i maquinària'!$E$50:$K$70,"emissions",'7.2_Resultats Espanya'!E$59:E192)+DSUM('2_Vehicles i maquinària'!$E$82:$S$92,"emissions",'7.2_Resultats Espanya'!E$59:E192)+DSUM('2_Vehicles i maquinària'!$E$99:$S$109,"emissions",'7.2_Resultats Espanya'!E$59:E192))/1000-SUM(G$60:G191)</f>
        <v>0</v>
      </c>
      <c r="H192" s="475">
        <f>(DSUM('3_Emissions fugitives'!$E$14:$O$36,"emissions",'7.2_Resultats Espanya'!E$59:E192)+DSUM('3_Emissions fugitives'!$E$48:$N$58,"emissions",'7.2_Resultats Espanya'!E$59:E192))/1000-SUM(H$60:H191)</f>
        <v>0</v>
      </c>
      <c r="I192" s="636">
        <f>DSUM('4_Emissions de procés'!$E$12:$M$27,"emissions",'7.2_Resultats Espanya'!E$59:E192)/1000-SUM(I$60:I191)</f>
        <v>0</v>
      </c>
      <c r="J192" s="636"/>
      <c r="K192" s="635">
        <f t="shared" si="6"/>
        <v>0</v>
      </c>
      <c r="L192" s="635"/>
      <c r="M192" s="635"/>
      <c r="N192" s="475">
        <f>DSUM('5.2_Abast 2 Espanya'!$E$18:$J$40,"emissions",'7.2_Resultats Espanya'!E$59:E192)/1000-SUM(N$60:N191)</f>
        <v>0</v>
      </c>
      <c r="O192" s="475">
        <f>DSUM('5.2_Abast 2 Espanya'!$E$49:$K$69,"emissions",'7.2_Resultats Espanya'!E$59:E192)/1000-SUM(O$60:O191)</f>
        <v>0</v>
      </c>
      <c r="P192" s="475">
        <f>DSUM('5.2_Abast 2 Espanya'!$E$78:$J$98,"emissions",'7.2_Resultats Espanya'!E$59:E192)/1000-SUM(P$60:P191)</f>
        <v>0</v>
      </c>
      <c r="Q192" s="636">
        <f t="shared" si="7"/>
        <v>0</v>
      </c>
      <c r="R192" s="635"/>
      <c r="S192" s="635">
        <f t="shared" si="8"/>
        <v>0</v>
      </c>
      <c r="T192" s="635"/>
      <c r="U192" s="635"/>
    </row>
    <row r="193" spans="1:21" x14ac:dyDescent="0.3">
      <c r="A193" s="169"/>
      <c r="E193" s="168" t="str">
        <f>IF(Dades!C862="","",Dades!C862)</f>
        <v/>
      </c>
      <c r="F193" s="475">
        <f>(DSUM('1_Instal·lacions fixes'!$E$14:$R$36,"emissions",'7.2_Resultats Espanya'!E$59:E193)+DSUM('1_Instal·lacions fixes'!$E$43:$L$58,"emissions",'7.2_Resultats Espanya'!E$59:E193))/1000-SUM(F$60:F192)</f>
        <v>0</v>
      </c>
      <c r="G193" s="475">
        <f>(DSUM('2_Vehicles i maquinària'!$E$22:$S$44,"emissions",'7.2_Resultats Espanya'!E$59:E193)+DSUM('2_Vehicles i maquinària'!$E$50:$K$70,"emissions",'7.2_Resultats Espanya'!E$59:E193)+DSUM('2_Vehicles i maquinària'!$E$82:$S$92,"emissions",'7.2_Resultats Espanya'!E$59:E193)+DSUM('2_Vehicles i maquinària'!$E$99:$S$109,"emissions",'7.2_Resultats Espanya'!E$59:E193))/1000-SUM(G$60:G192)</f>
        <v>0</v>
      </c>
      <c r="H193" s="475">
        <f>(DSUM('3_Emissions fugitives'!$E$14:$O$36,"emissions",'7.2_Resultats Espanya'!E$59:E193)+DSUM('3_Emissions fugitives'!$E$48:$N$58,"emissions",'7.2_Resultats Espanya'!E$59:E193))/1000-SUM(H$60:H192)</f>
        <v>0</v>
      </c>
      <c r="I193" s="636">
        <f>DSUM('4_Emissions de procés'!$E$12:$M$27,"emissions",'7.2_Resultats Espanya'!E$59:E193)/1000-SUM(I$60:I192)</f>
        <v>0</v>
      </c>
      <c r="J193" s="636"/>
      <c r="K193" s="635">
        <f t="shared" si="6"/>
        <v>0</v>
      </c>
      <c r="L193" s="635"/>
      <c r="M193" s="635"/>
      <c r="N193" s="475">
        <f>DSUM('5.2_Abast 2 Espanya'!$E$18:$J$40,"emissions",'7.2_Resultats Espanya'!E$59:E193)/1000-SUM(N$60:N192)</f>
        <v>0</v>
      </c>
      <c r="O193" s="475">
        <f>DSUM('5.2_Abast 2 Espanya'!$E$49:$K$69,"emissions",'7.2_Resultats Espanya'!E$59:E193)/1000-SUM(O$60:O192)</f>
        <v>0</v>
      </c>
      <c r="P193" s="475">
        <f>DSUM('5.2_Abast 2 Espanya'!$E$78:$J$98,"emissions",'7.2_Resultats Espanya'!E$59:E193)/1000-SUM(P$60:P192)</f>
        <v>0</v>
      </c>
      <c r="Q193" s="636">
        <f t="shared" si="7"/>
        <v>0</v>
      </c>
      <c r="R193" s="635"/>
      <c r="S193" s="635">
        <f t="shared" si="8"/>
        <v>0</v>
      </c>
      <c r="T193" s="635"/>
      <c r="U193" s="635"/>
    </row>
    <row r="194" spans="1:21" x14ac:dyDescent="0.3">
      <c r="A194" s="169"/>
      <c r="E194" s="168" t="str">
        <f>IF(Dades!C863="","",Dades!C863)</f>
        <v/>
      </c>
      <c r="F194" s="475">
        <f>(DSUM('1_Instal·lacions fixes'!$E$14:$R$36,"emissions",'7.2_Resultats Espanya'!E$59:E194)+DSUM('1_Instal·lacions fixes'!$E$43:$L$58,"emissions",'7.2_Resultats Espanya'!E$59:E194))/1000-SUM(F$60:F193)</f>
        <v>0</v>
      </c>
      <c r="G194" s="475">
        <f>(DSUM('2_Vehicles i maquinària'!$E$22:$S$44,"emissions",'7.2_Resultats Espanya'!E$59:E194)+DSUM('2_Vehicles i maquinària'!$E$50:$K$70,"emissions",'7.2_Resultats Espanya'!E$59:E194)+DSUM('2_Vehicles i maquinària'!$E$82:$S$92,"emissions",'7.2_Resultats Espanya'!E$59:E194)+DSUM('2_Vehicles i maquinària'!$E$99:$S$109,"emissions",'7.2_Resultats Espanya'!E$59:E194))/1000-SUM(G$60:G193)</f>
        <v>0</v>
      </c>
      <c r="H194" s="475">
        <f>(DSUM('3_Emissions fugitives'!$E$14:$O$36,"emissions",'7.2_Resultats Espanya'!E$59:E194)+DSUM('3_Emissions fugitives'!$E$48:$N$58,"emissions",'7.2_Resultats Espanya'!E$59:E194))/1000-SUM(H$60:H193)</f>
        <v>0</v>
      </c>
      <c r="I194" s="636">
        <f>DSUM('4_Emissions de procés'!$E$12:$M$27,"emissions",'7.2_Resultats Espanya'!E$59:E194)/1000-SUM(I$60:I193)</f>
        <v>0</v>
      </c>
      <c r="J194" s="636"/>
      <c r="K194" s="635">
        <f t="shared" si="6"/>
        <v>0</v>
      </c>
      <c r="L194" s="635"/>
      <c r="M194" s="635"/>
      <c r="N194" s="475">
        <f>DSUM('5.2_Abast 2 Espanya'!$E$18:$J$40,"emissions",'7.2_Resultats Espanya'!E$59:E194)/1000-SUM(N$60:N193)</f>
        <v>0</v>
      </c>
      <c r="O194" s="475">
        <f>DSUM('5.2_Abast 2 Espanya'!$E$49:$K$69,"emissions",'7.2_Resultats Espanya'!E$59:E194)/1000-SUM(O$60:O193)</f>
        <v>0</v>
      </c>
      <c r="P194" s="475">
        <f>DSUM('5.2_Abast 2 Espanya'!$E$78:$J$98,"emissions",'7.2_Resultats Espanya'!E$59:E194)/1000-SUM(P$60:P193)</f>
        <v>0</v>
      </c>
      <c r="Q194" s="636">
        <f t="shared" si="7"/>
        <v>0</v>
      </c>
      <c r="R194" s="635"/>
      <c r="S194" s="635">
        <f t="shared" si="8"/>
        <v>0</v>
      </c>
      <c r="T194" s="635"/>
      <c r="U194" s="635"/>
    </row>
    <row r="195" spans="1:21" x14ac:dyDescent="0.3">
      <c r="A195" s="169"/>
      <c r="E195" s="168" t="str">
        <f>IF(Dades!C864="","",Dades!C864)</f>
        <v/>
      </c>
      <c r="F195" s="475">
        <f>(DSUM('1_Instal·lacions fixes'!$E$14:$R$36,"emissions",'7.2_Resultats Espanya'!E$59:E195)+DSUM('1_Instal·lacions fixes'!$E$43:$L$58,"emissions",'7.2_Resultats Espanya'!E$59:E195))/1000-SUM(F$60:F194)</f>
        <v>0</v>
      </c>
      <c r="G195" s="475">
        <f>(DSUM('2_Vehicles i maquinària'!$E$22:$S$44,"emissions",'7.2_Resultats Espanya'!E$59:E195)+DSUM('2_Vehicles i maquinària'!$E$50:$K$70,"emissions",'7.2_Resultats Espanya'!E$59:E195)+DSUM('2_Vehicles i maquinària'!$E$82:$S$92,"emissions",'7.2_Resultats Espanya'!E$59:E195)+DSUM('2_Vehicles i maquinària'!$E$99:$S$109,"emissions",'7.2_Resultats Espanya'!E$59:E195))/1000-SUM(G$60:G194)</f>
        <v>0</v>
      </c>
      <c r="H195" s="475">
        <f>(DSUM('3_Emissions fugitives'!$E$14:$O$36,"emissions",'7.2_Resultats Espanya'!E$59:E195)+DSUM('3_Emissions fugitives'!$E$48:$N$58,"emissions",'7.2_Resultats Espanya'!E$59:E195))/1000-SUM(H$60:H194)</f>
        <v>0</v>
      </c>
      <c r="I195" s="636">
        <f>DSUM('4_Emissions de procés'!$E$12:$M$27,"emissions",'7.2_Resultats Espanya'!E$59:E195)/1000-SUM(I$60:I194)</f>
        <v>0</v>
      </c>
      <c r="J195" s="636"/>
      <c r="K195" s="635">
        <f t="shared" si="6"/>
        <v>0</v>
      </c>
      <c r="L195" s="635"/>
      <c r="M195" s="635"/>
      <c r="N195" s="475">
        <f>DSUM('5.2_Abast 2 Espanya'!$E$18:$J$40,"emissions",'7.2_Resultats Espanya'!E$59:E195)/1000-SUM(N$60:N194)</f>
        <v>0</v>
      </c>
      <c r="O195" s="475">
        <f>DSUM('5.2_Abast 2 Espanya'!$E$49:$K$69,"emissions",'7.2_Resultats Espanya'!E$59:E195)/1000-SUM(O$60:O194)</f>
        <v>0</v>
      </c>
      <c r="P195" s="475">
        <f>DSUM('5.2_Abast 2 Espanya'!$E$78:$J$98,"emissions",'7.2_Resultats Espanya'!E$59:E195)/1000-SUM(P$60:P194)</f>
        <v>0</v>
      </c>
      <c r="Q195" s="636">
        <f t="shared" si="7"/>
        <v>0</v>
      </c>
      <c r="R195" s="635"/>
      <c r="S195" s="635">
        <f t="shared" si="8"/>
        <v>0</v>
      </c>
      <c r="T195" s="635"/>
      <c r="U195" s="635"/>
    </row>
    <row r="196" spans="1:21" x14ac:dyDescent="0.3">
      <c r="A196" s="169"/>
      <c r="E196" s="168" t="str">
        <f>IF(Dades!C865="","",Dades!C865)</f>
        <v/>
      </c>
      <c r="F196" s="475">
        <f>(DSUM('1_Instal·lacions fixes'!$E$14:$R$36,"emissions",'7.2_Resultats Espanya'!E$59:E196)+DSUM('1_Instal·lacions fixes'!$E$43:$L$58,"emissions",'7.2_Resultats Espanya'!E$59:E196))/1000-SUM(F$60:F195)</f>
        <v>0</v>
      </c>
      <c r="G196" s="475">
        <f>(DSUM('2_Vehicles i maquinària'!$E$22:$S$44,"emissions",'7.2_Resultats Espanya'!E$59:E196)+DSUM('2_Vehicles i maquinària'!$E$50:$K$70,"emissions",'7.2_Resultats Espanya'!E$59:E196)+DSUM('2_Vehicles i maquinària'!$E$82:$S$92,"emissions",'7.2_Resultats Espanya'!E$59:E196)+DSUM('2_Vehicles i maquinària'!$E$99:$S$109,"emissions",'7.2_Resultats Espanya'!E$59:E196))/1000-SUM(G$60:G195)</f>
        <v>0</v>
      </c>
      <c r="H196" s="475">
        <f>(DSUM('3_Emissions fugitives'!$E$14:$O$36,"emissions",'7.2_Resultats Espanya'!E$59:E196)+DSUM('3_Emissions fugitives'!$E$48:$N$58,"emissions",'7.2_Resultats Espanya'!E$59:E196))/1000-SUM(H$60:H195)</f>
        <v>0</v>
      </c>
      <c r="I196" s="636">
        <f>DSUM('4_Emissions de procés'!$E$12:$M$27,"emissions",'7.2_Resultats Espanya'!E$59:E196)/1000-SUM(I$60:I195)</f>
        <v>0</v>
      </c>
      <c r="J196" s="636"/>
      <c r="K196" s="635">
        <f t="shared" si="6"/>
        <v>0</v>
      </c>
      <c r="L196" s="635"/>
      <c r="M196" s="635"/>
      <c r="N196" s="475">
        <f>DSUM('5.2_Abast 2 Espanya'!$E$18:$J$40,"emissions",'7.2_Resultats Espanya'!E$59:E196)/1000-SUM(N$60:N195)</f>
        <v>0</v>
      </c>
      <c r="O196" s="475">
        <f>DSUM('5.2_Abast 2 Espanya'!$E$49:$K$69,"emissions",'7.2_Resultats Espanya'!E$59:E196)/1000-SUM(O$60:O195)</f>
        <v>0</v>
      </c>
      <c r="P196" s="475">
        <f>DSUM('5.2_Abast 2 Espanya'!$E$78:$J$98,"emissions",'7.2_Resultats Espanya'!E$59:E196)/1000-SUM(P$60:P195)</f>
        <v>0</v>
      </c>
      <c r="Q196" s="636">
        <f t="shared" si="7"/>
        <v>0</v>
      </c>
      <c r="R196" s="635"/>
      <c r="S196" s="635">
        <f t="shared" si="8"/>
        <v>0</v>
      </c>
      <c r="T196" s="635"/>
      <c r="U196" s="635"/>
    </row>
    <row r="197" spans="1:21" x14ac:dyDescent="0.3">
      <c r="A197" s="169"/>
      <c r="E197" s="168" t="str">
        <f>IF(Dades!C866="","",Dades!C866)</f>
        <v/>
      </c>
      <c r="F197" s="475">
        <f>(DSUM('1_Instal·lacions fixes'!$E$14:$R$36,"emissions",'7.2_Resultats Espanya'!E$59:E197)+DSUM('1_Instal·lacions fixes'!$E$43:$L$58,"emissions",'7.2_Resultats Espanya'!E$59:E197))/1000-SUM(F$60:F196)</f>
        <v>0</v>
      </c>
      <c r="G197" s="475">
        <f>(DSUM('2_Vehicles i maquinària'!$E$22:$S$44,"emissions",'7.2_Resultats Espanya'!E$59:E197)+DSUM('2_Vehicles i maquinària'!$E$50:$K$70,"emissions",'7.2_Resultats Espanya'!E$59:E197)+DSUM('2_Vehicles i maquinària'!$E$82:$S$92,"emissions",'7.2_Resultats Espanya'!E$59:E197)+DSUM('2_Vehicles i maquinària'!$E$99:$S$109,"emissions",'7.2_Resultats Espanya'!E$59:E197))/1000-SUM(G$60:G196)</f>
        <v>0</v>
      </c>
      <c r="H197" s="475">
        <f>(DSUM('3_Emissions fugitives'!$E$14:$O$36,"emissions",'7.2_Resultats Espanya'!E$59:E197)+DSUM('3_Emissions fugitives'!$E$48:$N$58,"emissions",'7.2_Resultats Espanya'!E$59:E197))/1000-SUM(H$60:H196)</f>
        <v>0</v>
      </c>
      <c r="I197" s="636">
        <f>DSUM('4_Emissions de procés'!$E$12:$M$27,"emissions",'7.2_Resultats Espanya'!E$59:E197)/1000-SUM(I$60:I196)</f>
        <v>0</v>
      </c>
      <c r="J197" s="636"/>
      <c r="K197" s="635">
        <f t="shared" si="6"/>
        <v>0</v>
      </c>
      <c r="L197" s="635"/>
      <c r="M197" s="635"/>
      <c r="N197" s="475">
        <f>DSUM('5.2_Abast 2 Espanya'!$E$18:$J$40,"emissions",'7.2_Resultats Espanya'!E$59:E197)/1000-SUM(N$60:N196)</f>
        <v>0</v>
      </c>
      <c r="O197" s="475">
        <f>DSUM('5.2_Abast 2 Espanya'!$E$49:$K$69,"emissions",'7.2_Resultats Espanya'!E$59:E197)/1000-SUM(O$60:O196)</f>
        <v>0</v>
      </c>
      <c r="P197" s="475">
        <f>DSUM('5.2_Abast 2 Espanya'!$E$78:$J$98,"emissions",'7.2_Resultats Espanya'!E$59:E197)/1000-SUM(P$60:P196)</f>
        <v>0</v>
      </c>
      <c r="Q197" s="636">
        <f t="shared" si="7"/>
        <v>0</v>
      </c>
      <c r="R197" s="635"/>
      <c r="S197" s="635">
        <f t="shared" si="8"/>
        <v>0</v>
      </c>
      <c r="T197" s="635"/>
      <c r="U197" s="635"/>
    </row>
    <row r="198" spans="1:21" x14ac:dyDescent="0.3">
      <c r="A198" s="169"/>
      <c r="E198" s="168" t="str">
        <f>IF(Dades!C867="","",Dades!C867)</f>
        <v/>
      </c>
      <c r="F198" s="475">
        <f>(DSUM('1_Instal·lacions fixes'!$E$14:$R$36,"emissions",'7.2_Resultats Espanya'!E$59:E198)+DSUM('1_Instal·lacions fixes'!$E$43:$L$58,"emissions",'7.2_Resultats Espanya'!E$59:E198))/1000-SUM(F$60:F197)</f>
        <v>0</v>
      </c>
      <c r="G198" s="475">
        <f>(DSUM('2_Vehicles i maquinària'!$E$22:$S$44,"emissions",'7.2_Resultats Espanya'!E$59:E198)+DSUM('2_Vehicles i maquinària'!$E$50:$K$70,"emissions",'7.2_Resultats Espanya'!E$59:E198)+DSUM('2_Vehicles i maquinària'!$E$82:$S$92,"emissions",'7.2_Resultats Espanya'!E$59:E198)+DSUM('2_Vehicles i maquinària'!$E$99:$S$109,"emissions",'7.2_Resultats Espanya'!E$59:E198))/1000-SUM(G$60:G197)</f>
        <v>0</v>
      </c>
      <c r="H198" s="475">
        <f>(DSUM('3_Emissions fugitives'!$E$14:$O$36,"emissions",'7.2_Resultats Espanya'!E$59:E198)+DSUM('3_Emissions fugitives'!$E$48:$N$58,"emissions",'7.2_Resultats Espanya'!E$59:E198))/1000-SUM(H$60:H197)</f>
        <v>0</v>
      </c>
      <c r="I198" s="636">
        <f>DSUM('4_Emissions de procés'!$E$12:$M$27,"emissions",'7.2_Resultats Espanya'!E$59:E198)/1000-SUM(I$60:I197)</f>
        <v>0</v>
      </c>
      <c r="J198" s="636"/>
      <c r="K198" s="635">
        <f t="shared" si="6"/>
        <v>0</v>
      </c>
      <c r="L198" s="635"/>
      <c r="M198" s="635"/>
      <c r="N198" s="475">
        <f>DSUM('5.2_Abast 2 Espanya'!$E$18:$J$40,"emissions",'7.2_Resultats Espanya'!E$59:E198)/1000-SUM(N$60:N197)</f>
        <v>0</v>
      </c>
      <c r="O198" s="475">
        <f>DSUM('5.2_Abast 2 Espanya'!$E$49:$K$69,"emissions",'7.2_Resultats Espanya'!E$59:E198)/1000-SUM(O$60:O197)</f>
        <v>0</v>
      </c>
      <c r="P198" s="475">
        <f>DSUM('5.2_Abast 2 Espanya'!$E$78:$J$98,"emissions",'7.2_Resultats Espanya'!E$59:E198)/1000-SUM(P$60:P197)</f>
        <v>0</v>
      </c>
      <c r="Q198" s="636">
        <f t="shared" si="7"/>
        <v>0</v>
      </c>
      <c r="R198" s="635"/>
      <c r="S198" s="635">
        <f t="shared" si="8"/>
        <v>0</v>
      </c>
      <c r="T198" s="635"/>
      <c r="U198" s="635"/>
    </row>
    <row r="199" spans="1:21" x14ac:dyDescent="0.3">
      <c r="A199" s="169"/>
      <c r="E199" s="168" t="str">
        <f>IF(Dades!C868="","",Dades!C868)</f>
        <v/>
      </c>
      <c r="F199" s="475">
        <f>(DSUM('1_Instal·lacions fixes'!$E$14:$R$36,"emissions",'7.2_Resultats Espanya'!E$59:E199)+DSUM('1_Instal·lacions fixes'!$E$43:$L$58,"emissions",'7.2_Resultats Espanya'!E$59:E199))/1000-SUM(F$60:F198)</f>
        <v>0</v>
      </c>
      <c r="G199" s="475">
        <f>(DSUM('2_Vehicles i maquinària'!$E$22:$S$44,"emissions",'7.2_Resultats Espanya'!E$59:E199)+DSUM('2_Vehicles i maquinària'!$E$50:$K$70,"emissions",'7.2_Resultats Espanya'!E$59:E199)+DSUM('2_Vehicles i maquinària'!$E$82:$S$92,"emissions",'7.2_Resultats Espanya'!E$59:E199)+DSUM('2_Vehicles i maquinària'!$E$99:$S$109,"emissions",'7.2_Resultats Espanya'!E$59:E199))/1000-SUM(G$60:G198)</f>
        <v>0</v>
      </c>
      <c r="H199" s="475">
        <f>(DSUM('3_Emissions fugitives'!$E$14:$O$36,"emissions",'7.2_Resultats Espanya'!E$59:E199)+DSUM('3_Emissions fugitives'!$E$48:$N$58,"emissions",'7.2_Resultats Espanya'!E$59:E199))/1000-SUM(H$60:H198)</f>
        <v>0</v>
      </c>
      <c r="I199" s="636">
        <f>DSUM('4_Emissions de procés'!$E$12:$M$27,"emissions",'7.2_Resultats Espanya'!E$59:E199)/1000-SUM(I$60:I198)</f>
        <v>0</v>
      </c>
      <c r="J199" s="636"/>
      <c r="K199" s="635">
        <f t="shared" si="6"/>
        <v>0</v>
      </c>
      <c r="L199" s="635"/>
      <c r="M199" s="635"/>
      <c r="N199" s="475">
        <f>DSUM('5.2_Abast 2 Espanya'!$E$18:$J$40,"emissions",'7.2_Resultats Espanya'!E$59:E199)/1000-SUM(N$60:N198)</f>
        <v>0</v>
      </c>
      <c r="O199" s="475">
        <f>DSUM('5.2_Abast 2 Espanya'!$E$49:$K$69,"emissions",'7.2_Resultats Espanya'!E$59:E199)/1000-SUM(O$60:O198)</f>
        <v>0</v>
      </c>
      <c r="P199" s="475">
        <f>DSUM('5.2_Abast 2 Espanya'!$E$78:$J$98,"emissions",'7.2_Resultats Espanya'!E$59:E199)/1000-SUM(P$60:P198)</f>
        <v>0</v>
      </c>
      <c r="Q199" s="636">
        <f t="shared" si="7"/>
        <v>0</v>
      </c>
      <c r="R199" s="635"/>
      <c r="S199" s="635">
        <f t="shared" si="8"/>
        <v>0</v>
      </c>
      <c r="T199" s="635"/>
      <c r="U199" s="635"/>
    </row>
    <row r="200" spans="1:21" x14ac:dyDescent="0.3">
      <c r="A200" s="169"/>
      <c r="E200" s="168" t="str">
        <f>IF(Dades!C869="","",Dades!C869)</f>
        <v/>
      </c>
      <c r="F200" s="475">
        <f>(DSUM('1_Instal·lacions fixes'!$E$14:$R$36,"emissions",'7.2_Resultats Espanya'!E$59:E200)+DSUM('1_Instal·lacions fixes'!$E$43:$L$58,"emissions",'7.2_Resultats Espanya'!E$59:E200))/1000-SUM(F$60:F199)</f>
        <v>0</v>
      </c>
      <c r="G200" s="475">
        <f>(DSUM('2_Vehicles i maquinària'!$E$22:$S$44,"emissions",'7.2_Resultats Espanya'!E$59:E200)+DSUM('2_Vehicles i maquinària'!$E$50:$K$70,"emissions",'7.2_Resultats Espanya'!E$59:E200)+DSUM('2_Vehicles i maquinària'!$E$82:$S$92,"emissions",'7.2_Resultats Espanya'!E$59:E200)+DSUM('2_Vehicles i maquinària'!$E$99:$S$109,"emissions",'7.2_Resultats Espanya'!E$59:E200))/1000-SUM(G$60:G199)</f>
        <v>0</v>
      </c>
      <c r="H200" s="475">
        <f>(DSUM('3_Emissions fugitives'!$E$14:$O$36,"emissions",'7.2_Resultats Espanya'!E$59:E200)+DSUM('3_Emissions fugitives'!$E$48:$N$58,"emissions",'7.2_Resultats Espanya'!E$59:E200))/1000-SUM(H$60:H199)</f>
        <v>0</v>
      </c>
      <c r="I200" s="636">
        <f>DSUM('4_Emissions de procés'!$E$12:$M$27,"emissions",'7.2_Resultats Espanya'!E$59:E200)/1000-SUM(I$60:I199)</f>
        <v>0</v>
      </c>
      <c r="J200" s="636"/>
      <c r="K200" s="635">
        <f t="shared" si="6"/>
        <v>0</v>
      </c>
      <c r="L200" s="635"/>
      <c r="M200" s="635"/>
      <c r="N200" s="475">
        <f>DSUM('5.2_Abast 2 Espanya'!$E$18:$J$40,"emissions",'7.2_Resultats Espanya'!E$59:E200)/1000-SUM(N$60:N199)</f>
        <v>0</v>
      </c>
      <c r="O200" s="475">
        <f>DSUM('5.2_Abast 2 Espanya'!$E$49:$K$69,"emissions",'7.2_Resultats Espanya'!E$59:E200)/1000-SUM(O$60:O199)</f>
        <v>0</v>
      </c>
      <c r="P200" s="475">
        <f>DSUM('5.2_Abast 2 Espanya'!$E$78:$J$98,"emissions",'7.2_Resultats Espanya'!E$59:E200)/1000-SUM(P$60:P199)</f>
        <v>0</v>
      </c>
      <c r="Q200" s="636">
        <f t="shared" si="7"/>
        <v>0</v>
      </c>
      <c r="R200" s="635"/>
      <c r="S200" s="635">
        <f t="shared" si="8"/>
        <v>0</v>
      </c>
      <c r="T200" s="635"/>
      <c r="U200" s="635"/>
    </row>
    <row r="201" spans="1:21" x14ac:dyDescent="0.3">
      <c r="A201" s="169"/>
      <c r="E201" s="168" t="str">
        <f>IF(Dades!C870="","",Dades!C870)</f>
        <v/>
      </c>
      <c r="F201" s="475">
        <f>(DSUM('1_Instal·lacions fixes'!$E$14:$R$36,"emissions",'7.2_Resultats Espanya'!E$59:E201)+DSUM('1_Instal·lacions fixes'!$E$43:$L$58,"emissions",'7.2_Resultats Espanya'!E$59:E201))/1000-SUM(F$60:F200)</f>
        <v>0</v>
      </c>
      <c r="G201" s="475">
        <f>(DSUM('2_Vehicles i maquinària'!$E$22:$S$44,"emissions",'7.2_Resultats Espanya'!E$59:E201)+DSUM('2_Vehicles i maquinària'!$E$50:$K$70,"emissions",'7.2_Resultats Espanya'!E$59:E201)+DSUM('2_Vehicles i maquinària'!$E$82:$S$92,"emissions",'7.2_Resultats Espanya'!E$59:E201)+DSUM('2_Vehicles i maquinària'!$E$99:$S$109,"emissions",'7.2_Resultats Espanya'!E$59:E201))/1000-SUM(G$60:G200)</f>
        <v>0</v>
      </c>
      <c r="H201" s="475">
        <f>(DSUM('3_Emissions fugitives'!$E$14:$O$36,"emissions",'7.2_Resultats Espanya'!E$59:E201)+DSUM('3_Emissions fugitives'!$E$48:$N$58,"emissions",'7.2_Resultats Espanya'!E$59:E201))/1000-SUM(H$60:H200)</f>
        <v>0</v>
      </c>
      <c r="I201" s="636">
        <f>DSUM('4_Emissions de procés'!$E$12:$M$27,"emissions",'7.2_Resultats Espanya'!E$59:E201)/1000-SUM(I$60:I200)</f>
        <v>0</v>
      </c>
      <c r="J201" s="636"/>
      <c r="K201" s="635">
        <f t="shared" si="6"/>
        <v>0</v>
      </c>
      <c r="L201" s="635"/>
      <c r="M201" s="635"/>
      <c r="N201" s="475">
        <f>DSUM('5.2_Abast 2 Espanya'!$E$18:$J$40,"emissions",'7.2_Resultats Espanya'!E$59:E201)/1000-SUM(N$60:N200)</f>
        <v>0</v>
      </c>
      <c r="O201" s="475">
        <f>DSUM('5.2_Abast 2 Espanya'!$E$49:$K$69,"emissions",'7.2_Resultats Espanya'!E$59:E201)/1000-SUM(O$60:O200)</f>
        <v>0</v>
      </c>
      <c r="P201" s="475">
        <f>DSUM('5.2_Abast 2 Espanya'!$E$78:$J$98,"emissions",'7.2_Resultats Espanya'!E$59:E201)/1000-SUM(P$60:P200)</f>
        <v>0</v>
      </c>
      <c r="Q201" s="636">
        <f t="shared" si="7"/>
        <v>0</v>
      </c>
      <c r="R201" s="635"/>
      <c r="S201" s="635">
        <f t="shared" si="8"/>
        <v>0</v>
      </c>
      <c r="T201" s="635"/>
      <c r="U201" s="635"/>
    </row>
    <row r="202" spans="1:21" x14ac:dyDescent="0.3">
      <c r="A202" s="169"/>
      <c r="E202" s="168" t="str">
        <f>IF(Dades!C871="","",Dades!C871)</f>
        <v/>
      </c>
      <c r="F202" s="475">
        <f>(DSUM('1_Instal·lacions fixes'!$E$14:$R$36,"emissions",'7.2_Resultats Espanya'!E$59:E202)+DSUM('1_Instal·lacions fixes'!$E$43:$L$58,"emissions",'7.2_Resultats Espanya'!E$59:E202))/1000-SUM(F$60:F201)</f>
        <v>0</v>
      </c>
      <c r="G202" s="475">
        <f>(DSUM('2_Vehicles i maquinària'!$E$22:$S$44,"emissions",'7.2_Resultats Espanya'!E$59:E202)+DSUM('2_Vehicles i maquinària'!$E$50:$K$70,"emissions",'7.2_Resultats Espanya'!E$59:E202)+DSUM('2_Vehicles i maquinària'!$E$82:$S$92,"emissions",'7.2_Resultats Espanya'!E$59:E202)+DSUM('2_Vehicles i maquinària'!$E$99:$S$109,"emissions",'7.2_Resultats Espanya'!E$59:E202))/1000-SUM(G$60:G201)</f>
        <v>0</v>
      </c>
      <c r="H202" s="475">
        <f>(DSUM('3_Emissions fugitives'!$E$14:$O$36,"emissions",'7.2_Resultats Espanya'!E$59:E202)+DSUM('3_Emissions fugitives'!$E$48:$N$58,"emissions",'7.2_Resultats Espanya'!E$59:E202))/1000-SUM(H$60:H201)</f>
        <v>0</v>
      </c>
      <c r="I202" s="636">
        <f>DSUM('4_Emissions de procés'!$E$12:$M$27,"emissions",'7.2_Resultats Espanya'!E$59:E202)/1000-SUM(I$60:I201)</f>
        <v>0</v>
      </c>
      <c r="J202" s="636"/>
      <c r="K202" s="635">
        <f t="shared" si="6"/>
        <v>0</v>
      </c>
      <c r="L202" s="635"/>
      <c r="M202" s="635"/>
      <c r="N202" s="475">
        <f>DSUM('5.2_Abast 2 Espanya'!$E$18:$J$40,"emissions",'7.2_Resultats Espanya'!E$59:E202)/1000-SUM(N$60:N201)</f>
        <v>0</v>
      </c>
      <c r="O202" s="475">
        <f>DSUM('5.2_Abast 2 Espanya'!$E$49:$K$69,"emissions",'7.2_Resultats Espanya'!E$59:E202)/1000-SUM(O$60:O201)</f>
        <v>0</v>
      </c>
      <c r="P202" s="475">
        <f>DSUM('5.2_Abast 2 Espanya'!$E$78:$J$98,"emissions",'7.2_Resultats Espanya'!E$59:E202)/1000-SUM(P$60:P201)</f>
        <v>0</v>
      </c>
      <c r="Q202" s="636">
        <f t="shared" si="7"/>
        <v>0</v>
      </c>
      <c r="R202" s="635"/>
      <c r="S202" s="635">
        <f t="shared" si="8"/>
        <v>0</v>
      </c>
      <c r="T202" s="635"/>
      <c r="U202" s="635"/>
    </row>
    <row r="203" spans="1:21" x14ac:dyDescent="0.3">
      <c r="A203" s="169"/>
      <c r="E203" s="168" t="str">
        <f>IF(Dades!C872="","",Dades!C872)</f>
        <v/>
      </c>
      <c r="F203" s="475">
        <f>(DSUM('1_Instal·lacions fixes'!$E$14:$R$36,"emissions",'7.2_Resultats Espanya'!E$59:E203)+DSUM('1_Instal·lacions fixes'!$E$43:$L$58,"emissions",'7.2_Resultats Espanya'!E$59:E203))/1000-SUM(F$60:F202)</f>
        <v>0</v>
      </c>
      <c r="G203" s="475">
        <f>(DSUM('2_Vehicles i maquinària'!$E$22:$S$44,"emissions",'7.2_Resultats Espanya'!E$59:E203)+DSUM('2_Vehicles i maquinària'!$E$50:$K$70,"emissions",'7.2_Resultats Espanya'!E$59:E203)+DSUM('2_Vehicles i maquinària'!$E$82:$S$92,"emissions",'7.2_Resultats Espanya'!E$59:E203)+DSUM('2_Vehicles i maquinària'!$E$99:$S$109,"emissions",'7.2_Resultats Espanya'!E$59:E203))/1000-SUM(G$60:G202)</f>
        <v>0</v>
      </c>
      <c r="H203" s="475">
        <f>(DSUM('3_Emissions fugitives'!$E$14:$O$36,"emissions",'7.2_Resultats Espanya'!E$59:E203)+DSUM('3_Emissions fugitives'!$E$48:$N$58,"emissions",'7.2_Resultats Espanya'!E$59:E203))/1000-SUM(H$60:H202)</f>
        <v>0</v>
      </c>
      <c r="I203" s="636">
        <f>DSUM('4_Emissions de procés'!$E$12:$M$27,"emissions",'7.2_Resultats Espanya'!E$59:E203)/1000-SUM(I$60:I202)</f>
        <v>0</v>
      </c>
      <c r="J203" s="636"/>
      <c r="K203" s="635">
        <f t="shared" si="6"/>
        <v>0</v>
      </c>
      <c r="L203" s="635"/>
      <c r="M203" s="635"/>
      <c r="N203" s="475">
        <f>DSUM('5.2_Abast 2 Espanya'!$E$18:$J$40,"emissions",'7.2_Resultats Espanya'!E$59:E203)/1000-SUM(N$60:N202)</f>
        <v>0</v>
      </c>
      <c r="O203" s="475">
        <f>DSUM('5.2_Abast 2 Espanya'!$E$49:$K$69,"emissions",'7.2_Resultats Espanya'!E$59:E203)/1000-SUM(O$60:O202)</f>
        <v>0</v>
      </c>
      <c r="P203" s="475">
        <f>DSUM('5.2_Abast 2 Espanya'!$E$78:$J$98,"emissions",'7.2_Resultats Espanya'!E$59:E203)/1000-SUM(P$60:P202)</f>
        <v>0</v>
      </c>
      <c r="Q203" s="636">
        <f t="shared" si="7"/>
        <v>0</v>
      </c>
      <c r="R203" s="635"/>
      <c r="S203" s="635">
        <f t="shared" si="8"/>
        <v>0</v>
      </c>
      <c r="T203" s="635"/>
      <c r="U203" s="635"/>
    </row>
    <row r="204" spans="1:21" x14ac:dyDescent="0.3">
      <c r="A204" s="169"/>
      <c r="E204" s="168" t="str">
        <f>IF(Dades!C873="","",Dades!C873)</f>
        <v/>
      </c>
      <c r="F204" s="475">
        <f>(DSUM('1_Instal·lacions fixes'!$E$14:$R$36,"emissions",'7.2_Resultats Espanya'!E$59:E204)+DSUM('1_Instal·lacions fixes'!$E$43:$L$58,"emissions",'7.2_Resultats Espanya'!E$59:E204))/1000-SUM(F$60:F203)</f>
        <v>0</v>
      </c>
      <c r="G204" s="475">
        <f>(DSUM('2_Vehicles i maquinària'!$E$22:$S$44,"emissions",'7.2_Resultats Espanya'!E$59:E204)+DSUM('2_Vehicles i maquinària'!$E$50:$K$70,"emissions",'7.2_Resultats Espanya'!E$59:E204)+DSUM('2_Vehicles i maquinària'!$E$82:$S$92,"emissions",'7.2_Resultats Espanya'!E$59:E204)+DSUM('2_Vehicles i maquinària'!$E$99:$S$109,"emissions",'7.2_Resultats Espanya'!E$59:E204))/1000-SUM(G$60:G203)</f>
        <v>0</v>
      </c>
      <c r="H204" s="475">
        <f>(DSUM('3_Emissions fugitives'!$E$14:$O$36,"emissions",'7.2_Resultats Espanya'!E$59:E204)+DSUM('3_Emissions fugitives'!$E$48:$N$58,"emissions",'7.2_Resultats Espanya'!E$59:E204))/1000-SUM(H$60:H203)</f>
        <v>0</v>
      </c>
      <c r="I204" s="636">
        <f>DSUM('4_Emissions de procés'!$E$12:$M$27,"emissions",'7.2_Resultats Espanya'!E$59:E204)/1000-SUM(I$60:I203)</f>
        <v>0</v>
      </c>
      <c r="J204" s="636"/>
      <c r="K204" s="635">
        <f t="shared" si="6"/>
        <v>0</v>
      </c>
      <c r="L204" s="635"/>
      <c r="M204" s="635"/>
      <c r="N204" s="475">
        <f>DSUM('5.2_Abast 2 Espanya'!$E$18:$J$40,"emissions",'7.2_Resultats Espanya'!E$59:E204)/1000-SUM(N$60:N203)</f>
        <v>0</v>
      </c>
      <c r="O204" s="475">
        <f>DSUM('5.2_Abast 2 Espanya'!$E$49:$K$69,"emissions",'7.2_Resultats Espanya'!E$59:E204)/1000-SUM(O$60:O203)</f>
        <v>0</v>
      </c>
      <c r="P204" s="475">
        <f>DSUM('5.2_Abast 2 Espanya'!$E$78:$J$98,"emissions",'7.2_Resultats Espanya'!E$59:E204)/1000-SUM(P$60:P203)</f>
        <v>0</v>
      </c>
      <c r="Q204" s="636">
        <f t="shared" si="7"/>
        <v>0</v>
      </c>
      <c r="R204" s="635"/>
      <c r="S204" s="635">
        <f t="shared" si="8"/>
        <v>0</v>
      </c>
      <c r="T204" s="635"/>
      <c r="U204" s="635"/>
    </row>
    <row r="205" spans="1:21" x14ac:dyDescent="0.3">
      <c r="A205" s="169"/>
      <c r="E205" s="168" t="str">
        <f>IF(Dades!C874="","",Dades!C874)</f>
        <v/>
      </c>
      <c r="F205" s="475">
        <f>(DSUM('1_Instal·lacions fixes'!$E$14:$R$36,"emissions",'7.2_Resultats Espanya'!E$59:E205)+DSUM('1_Instal·lacions fixes'!$E$43:$L$58,"emissions",'7.2_Resultats Espanya'!E$59:E205))/1000-SUM(F$60:F204)</f>
        <v>0</v>
      </c>
      <c r="G205" s="475">
        <f>(DSUM('2_Vehicles i maquinària'!$E$22:$S$44,"emissions",'7.2_Resultats Espanya'!E$59:E205)+DSUM('2_Vehicles i maquinària'!$E$50:$K$70,"emissions",'7.2_Resultats Espanya'!E$59:E205)+DSUM('2_Vehicles i maquinària'!$E$82:$S$92,"emissions",'7.2_Resultats Espanya'!E$59:E205)+DSUM('2_Vehicles i maquinària'!$E$99:$S$109,"emissions",'7.2_Resultats Espanya'!E$59:E205))/1000-SUM(G$60:G204)</f>
        <v>0</v>
      </c>
      <c r="H205" s="475">
        <f>(DSUM('3_Emissions fugitives'!$E$14:$O$36,"emissions",'7.2_Resultats Espanya'!E$59:E205)+DSUM('3_Emissions fugitives'!$E$48:$N$58,"emissions",'7.2_Resultats Espanya'!E$59:E205))/1000-SUM(H$60:H204)</f>
        <v>0</v>
      </c>
      <c r="I205" s="636">
        <f>DSUM('4_Emissions de procés'!$E$12:$M$27,"emissions",'7.2_Resultats Espanya'!E$59:E205)/1000-SUM(I$60:I204)</f>
        <v>0</v>
      </c>
      <c r="J205" s="636"/>
      <c r="K205" s="635">
        <f t="shared" si="6"/>
        <v>0</v>
      </c>
      <c r="L205" s="635"/>
      <c r="M205" s="635"/>
      <c r="N205" s="475">
        <f>DSUM('5.2_Abast 2 Espanya'!$E$18:$J$40,"emissions",'7.2_Resultats Espanya'!E$59:E205)/1000-SUM(N$60:N204)</f>
        <v>0</v>
      </c>
      <c r="O205" s="475">
        <f>DSUM('5.2_Abast 2 Espanya'!$E$49:$K$69,"emissions",'7.2_Resultats Espanya'!E$59:E205)/1000-SUM(O$60:O204)</f>
        <v>0</v>
      </c>
      <c r="P205" s="475">
        <f>DSUM('5.2_Abast 2 Espanya'!$E$78:$J$98,"emissions",'7.2_Resultats Espanya'!E$59:E205)/1000-SUM(P$60:P204)</f>
        <v>0</v>
      </c>
      <c r="Q205" s="636">
        <f t="shared" si="7"/>
        <v>0</v>
      </c>
      <c r="R205" s="635"/>
      <c r="S205" s="635">
        <f t="shared" si="8"/>
        <v>0</v>
      </c>
      <c r="T205" s="635"/>
      <c r="U205" s="635"/>
    </row>
    <row r="206" spans="1:21" x14ac:dyDescent="0.3">
      <c r="A206" s="169"/>
      <c r="E206" s="168" t="str">
        <f>IF(Dades!C875="","",Dades!C875)</f>
        <v/>
      </c>
      <c r="F206" s="475">
        <f>(DSUM('1_Instal·lacions fixes'!$E$14:$R$36,"emissions",'7.2_Resultats Espanya'!E$59:E206)+DSUM('1_Instal·lacions fixes'!$E$43:$L$58,"emissions",'7.2_Resultats Espanya'!E$59:E206))/1000-SUM(F$60:F205)</f>
        <v>0</v>
      </c>
      <c r="G206" s="475">
        <f>(DSUM('2_Vehicles i maquinària'!$E$22:$S$44,"emissions",'7.2_Resultats Espanya'!E$59:E206)+DSUM('2_Vehicles i maquinària'!$E$50:$K$70,"emissions",'7.2_Resultats Espanya'!E$59:E206)+DSUM('2_Vehicles i maquinària'!$E$82:$S$92,"emissions",'7.2_Resultats Espanya'!E$59:E206)+DSUM('2_Vehicles i maquinària'!$E$99:$S$109,"emissions",'7.2_Resultats Espanya'!E$59:E206))/1000-SUM(G$60:G205)</f>
        <v>0</v>
      </c>
      <c r="H206" s="475">
        <f>(DSUM('3_Emissions fugitives'!$E$14:$O$36,"emissions",'7.2_Resultats Espanya'!E$59:E206)+DSUM('3_Emissions fugitives'!$E$48:$N$58,"emissions",'7.2_Resultats Espanya'!E$59:E206))/1000-SUM(H$60:H205)</f>
        <v>0</v>
      </c>
      <c r="I206" s="636">
        <f>DSUM('4_Emissions de procés'!$E$12:$M$27,"emissions",'7.2_Resultats Espanya'!E$59:E206)/1000-SUM(I$60:I205)</f>
        <v>0</v>
      </c>
      <c r="J206" s="636"/>
      <c r="K206" s="635">
        <f t="shared" si="6"/>
        <v>0</v>
      </c>
      <c r="L206" s="635"/>
      <c r="M206" s="635"/>
      <c r="N206" s="475">
        <f>DSUM('5.2_Abast 2 Espanya'!$E$18:$J$40,"emissions",'7.2_Resultats Espanya'!E$59:E206)/1000-SUM(N$60:N205)</f>
        <v>0</v>
      </c>
      <c r="O206" s="475">
        <f>DSUM('5.2_Abast 2 Espanya'!$E$49:$K$69,"emissions",'7.2_Resultats Espanya'!E$59:E206)/1000-SUM(O$60:O205)</f>
        <v>0</v>
      </c>
      <c r="P206" s="475">
        <f>DSUM('5.2_Abast 2 Espanya'!$E$78:$J$98,"emissions",'7.2_Resultats Espanya'!E$59:E206)/1000-SUM(P$60:P205)</f>
        <v>0</v>
      </c>
      <c r="Q206" s="636">
        <f t="shared" si="7"/>
        <v>0</v>
      </c>
      <c r="R206" s="635"/>
      <c r="S206" s="635">
        <f t="shared" si="8"/>
        <v>0</v>
      </c>
      <c r="T206" s="635"/>
      <c r="U206" s="635"/>
    </row>
    <row r="207" spans="1:21" x14ac:dyDescent="0.3">
      <c r="A207" s="169"/>
      <c r="E207" s="168" t="str">
        <f>IF(Dades!C876="","",Dades!C876)</f>
        <v/>
      </c>
      <c r="F207" s="475">
        <f>(DSUM('1_Instal·lacions fixes'!$E$14:$R$36,"emissions",'7.2_Resultats Espanya'!E$59:E207)+DSUM('1_Instal·lacions fixes'!$E$43:$L$58,"emissions",'7.2_Resultats Espanya'!E$59:E207))/1000-SUM(F$60:F206)</f>
        <v>0</v>
      </c>
      <c r="G207" s="475">
        <f>(DSUM('2_Vehicles i maquinària'!$E$22:$S$44,"emissions",'7.2_Resultats Espanya'!E$59:E207)+DSUM('2_Vehicles i maquinària'!$E$50:$K$70,"emissions",'7.2_Resultats Espanya'!E$59:E207)+DSUM('2_Vehicles i maquinària'!$E$82:$S$92,"emissions",'7.2_Resultats Espanya'!E$59:E207)+DSUM('2_Vehicles i maquinària'!$E$99:$S$109,"emissions",'7.2_Resultats Espanya'!E$59:E207))/1000-SUM(G$60:G206)</f>
        <v>0</v>
      </c>
      <c r="H207" s="475">
        <f>(DSUM('3_Emissions fugitives'!$E$14:$O$36,"emissions",'7.2_Resultats Espanya'!E$59:E207)+DSUM('3_Emissions fugitives'!$E$48:$N$58,"emissions",'7.2_Resultats Espanya'!E$59:E207))/1000-SUM(H$60:H206)</f>
        <v>0</v>
      </c>
      <c r="I207" s="636">
        <f>DSUM('4_Emissions de procés'!$E$12:$M$27,"emissions",'7.2_Resultats Espanya'!E$59:E207)/1000-SUM(I$60:I206)</f>
        <v>0</v>
      </c>
      <c r="J207" s="636"/>
      <c r="K207" s="635">
        <f t="shared" si="6"/>
        <v>0</v>
      </c>
      <c r="L207" s="635"/>
      <c r="M207" s="635"/>
      <c r="N207" s="475">
        <f>DSUM('5.2_Abast 2 Espanya'!$E$18:$J$40,"emissions",'7.2_Resultats Espanya'!E$59:E207)/1000-SUM(N$60:N206)</f>
        <v>0</v>
      </c>
      <c r="O207" s="475">
        <f>DSUM('5.2_Abast 2 Espanya'!$E$49:$K$69,"emissions",'7.2_Resultats Espanya'!E$59:E207)/1000-SUM(O$60:O206)</f>
        <v>0</v>
      </c>
      <c r="P207" s="475">
        <f>DSUM('5.2_Abast 2 Espanya'!$E$78:$J$98,"emissions",'7.2_Resultats Espanya'!E$59:E207)/1000-SUM(P$60:P206)</f>
        <v>0</v>
      </c>
      <c r="Q207" s="636">
        <f t="shared" si="7"/>
        <v>0</v>
      </c>
      <c r="R207" s="635"/>
      <c r="S207" s="635">
        <f t="shared" si="8"/>
        <v>0</v>
      </c>
      <c r="T207" s="635"/>
      <c r="U207" s="635"/>
    </row>
    <row r="208" spans="1:21" x14ac:dyDescent="0.3">
      <c r="A208" s="169"/>
      <c r="E208" s="168" t="str">
        <f>IF(Dades!C877="","",Dades!C877)</f>
        <v/>
      </c>
      <c r="F208" s="475">
        <f>(DSUM('1_Instal·lacions fixes'!$E$14:$R$36,"emissions",'7.2_Resultats Espanya'!E$59:E208)+DSUM('1_Instal·lacions fixes'!$E$43:$L$58,"emissions",'7.2_Resultats Espanya'!E$59:E208))/1000-SUM(F$60:F207)</f>
        <v>0</v>
      </c>
      <c r="G208" s="475">
        <f>(DSUM('2_Vehicles i maquinària'!$E$22:$S$44,"emissions",'7.2_Resultats Espanya'!E$59:E208)+DSUM('2_Vehicles i maquinària'!$E$50:$K$70,"emissions",'7.2_Resultats Espanya'!E$59:E208)+DSUM('2_Vehicles i maquinària'!$E$82:$S$92,"emissions",'7.2_Resultats Espanya'!E$59:E208)+DSUM('2_Vehicles i maquinària'!$E$99:$S$109,"emissions",'7.2_Resultats Espanya'!E$59:E208))/1000-SUM(G$60:G207)</f>
        <v>0</v>
      </c>
      <c r="H208" s="475">
        <f>(DSUM('3_Emissions fugitives'!$E$14:$O$36,"emissions",'7.2_Resultats Espanya'!E$59:E208)+DSUM('3_Emissions fugitives'!$E$48:$N$58,"emissions",'7.2_Resultats Espanya'!E$59:E208))/1000-SUM(H$60:H207)</f>
        <v>0</v>
      </c>
      <c r="I208" s="636">
        <f>DSUM('4_Emissions de procés'!$E$12:$M$27,"emissions",'7.2_Resultats Espanya'!E$59:E208)/1000-SUM(I$60:I207)</f>
        <v>0</v>
      </c>
      <c r="J208" s="636"/>
      <c r="K208" s="635">
        <f t="shared" si="6"/>
        <v>0</v>
      </c>
      <c r="L208" s="635"/>
      <c r="M208" s="635"/>
      <c r="N208" s="475">
        <f>DSUM('5.2_Abast 2 Espanya'!$E$18:$J$40,"emissions",'7.2_Resultats Espanya'!E$59:E208)/1000-SUM(N$60:N207)</f>
        <v>0</v>
      </c>
      <c r="O208" s="475">
        <f>DSUM('5.2_Abast 2 Espanya'!$E$49:$K$69,"emissions",'7.2_Resultats Espanya'!E$59:E208)/1000-SUM(O$60:O207)</f>
        <v>0</v>
      </c>
      <c r="P208" s="475">
        <f>DSUM('5.2_Abast 2 Espanya'!$E$78:$J$98,"emissions",'7.2_Resultats Espanya'!E$59:E208)/1000-SUM(P$60:P207)</f>
        <v>0</v>
      </c>
      <c r="Q208" s="636">
        <f t="shared" si="7"/>
        <v>0</v>
      </c>
      <c r="R208" s="635"/>
      <c r="S208" s="635">
        <f t="shared" si="8"/>
        <v>0</v>
      </c>
      <c r="T208" s="635"/>
      <c r="U208" s="635"/>
    </row>
    <row r="209" spans="1:21" x14ac:dyDescent="0.3">
      <c r="A209" s="169"/>
      <c r="E209" s="168" t="str">
        <f>IF(Dades!C878="","",Dades!C878)</f>
        <v/>
      </c>
      <c r="F209" s="475">
        <f>(DSUM('1_Instal·lacions fixes'!$E$14:$R$36,"emissions",'7.2_Resultats Espanya'!E$59:E209)+DSUM('1_Instal·lacions fixes'!$E$43:$L$58,"emissions",'7.2_Resultats Espanya'!E$59:E209))/1000-SUM(F$60:F208)</f>
        <v>0</v>
      </c>
      <c r="G209" s="475">
        <f>(DSUM('2_Vehicles i maquinària'!$E$22:$S$44,"emissions",'7.2_Resultats Espanya'!E$59:E209)+DSUM('2_Vehicles i maquinària'!$E$50:$K$70,"emissions",'7.2_Resultats Espanya'!E$59:E209)+DSUM('2_Vehicles i maquinària'!$E$82:$S$92,"emissions",'7.2_Resultats Espanya'!E$59:E209)+DSUM('2_Vehicles i maquinària'!$E$99:$S$109,"emissions",'7.2_Resultats Espanya'!E$59:E209))/1000-SUM(G$60:G208)</f>
        <v>0</v>
      </c>
      <c r="H209" s="475">
        <f>(DSUM('3_Emissions fugitives'!$E$14:$O$36,"emissions",'7.2_Resultats Espanya'!E$59:E209)+DSUM('3_Emissions fugitives'!$E$48:$N$58,"emissions",'7.2_Resultats Espanya'!E$59:E209))/1000-SUM(H$60:H208)</f>
        <v>0</v>
      </c>
      <c r="I209" s="636">
        <f>DSUM('4_Emissions de procés'!$E$12:$M$27,"emissions",'7.2_Resultats Espanya'!E$59:E209)/1000-SUM(I$60:I208)</f>
        <v>0</v>
      </c>
      <c r="J209" s="636"/>
      <c r="K209" s="635">
        <f t="shared" si="6"/>
        <v>0</v>
      </c>
      <c r="L209" s="635"/>
      <c r="M209" s="635"/>
      <c r="N209" s="475">
        <f>DSUM('5.2_Abast 2 Espanya'!$E$18:$J$40,"emissions",'7.2_Resultats Espanya'!E$59:E209)/1000-SUM(N$60:N208)</f>
        <v>0</v>
      </c>
      <c r="O209" s="475">
        <f>DSUM('5.2_Abast 2 Espanya'!$E$49:$K$69,"emissions",'7.2_Resultats Espanya'!E$59:E209)/1000-SUM(O$60:O208)</f>
        <v>0</v>
      </c>
      <c r="P209" s="475">
        <f>DSUM('5.2_Abast 2 Espanya'!$E$78:$J$98,"emissions",'7.2_Resultats Espanya'!E$59:E209)/1000-SUM(P$60:P208)</f>
        <v>0</v>
      </c>
      <c r="Q209" s="636">
        <f t="shared" si="7"/>
        <v>0</v>
      </c>
      <c r="R209" s="635"/>
      <c r="S209" s="635">
        <f t="shared" si="8"/>
        <v>0</v>
      </c>
      <c r="T209" s="635"/>
      <c r="U209" s="635"/>
    </row>
    <row r="210" spans="1:21" x14ac:dyDescent="0.3">
      <c r="A210" s="169"/>
      <c r="E210" s="168" t="str">
        <f>IF(Dades!C879="","",Dades!C879)</f>
        <v/>
      </c>
      <c r="F210" s="475">
        <f>(DSUM('1_Instal·lacions fixes'!$E$14:$R$36,"emissions",'7.2_Resultats Espanya'!E$59:E210)+DSUM('1_Instal·lacions fixes'!$E$43:$L$58,"emissions",'7.2_Resultats Espanya'!E$59:E210))/1000-SUM(F$60:F209)</f>
        <v>0</v>
      </c>
      <c r="G210" s="475">
        <f>(DSUM('2_Vehicles i maquinària'!$E$22:$S$44,"emissions",'7.2_Resultats Espanya'!E$59:E210)+DSUM('2_Vehicles i maquinària'!$E$50:$K$70,"emissions",'7.2_Resultats Espanya'!E$59:E210)+DSUM('2_Vehicles i maquinària'!$E$82:$S$92,"emissions",'7.2_Resultats Espanya'!E$59:E210)+DSUM('2_Vehicles i maquinària'!$E$99:$S$109,"emissions",'7.2_Resultats Espanya'!E$59:E210))/1000-SUM(G$60:G209)</f>
        <v>0</v>
      </c>
      <c r="H210" s="475">
        <f>(DSUM('3_Emissions fugitives'!$E$14:$O$36,"emissions",'7.2_Resultats Espanya'!E$59:E210)+DSUM('3_Emissions fugitives'!$E$48:$N$58,"emissions",'7.2_Resultats Espanya'!E$59:E210))/1000-SUM(H$60:H209)</f>
        <v>0</v>
      </c>
      <c r="I210" s="636">
        <f>DSUM('4_Emissions de procés'!$E$12:$M$27,"emissions",'7.2_Resultats Espanya'!E$59:E210)/1000-SUM(I$60:I209)</f>
        <v>0</v>
      </c>
      <c r="J210" s="636"/>
      <c r="K210" s="635">
        <f t="shared" si="6"/>
        <v>0</v>
      </c>
      <c r="L210" s="635"/>
      <c r="M210" s="635"/>
      <c r="N210" s="475">
        <f>DSUM('5.2_Abast 2 Espanya'!$E$18:$J$40,"emissions",'7.2_Resultats Espanya'!E$59:E210)/1000-SUM(N$60:N209)</f>
        <v>0</v>
      </c>
      <c r="O210" s="475">
        <f>DSUM('5.2_Abast 2 Espanya'!$E$49:$K$69,"emissions",'7.2_Resultats Espanya'!E$59:E210)/1000-SUM(O$60:O209)</f>
        <v>0</v>
      </c>
      <c r="P210" s="475">
        <f>DSUM('5.2_Abast 2 Espanya'!$E$78:$J$98,"emissions",'7.2_Resultats Espanya'!E$59:E210)/1000-SUM(P$60:P209)</f>
        <v>0</v>
      </c>
      <c r="Q210" s="636">
        <f t="shared" si="7"/>
        <v>0</v>
      </c>
      <c r="R210" s="635"/>
      <c r="S210" s="635">
        <f t="shared" si="8"/>
        <v>0</v>
      </c>
      <c r="T210" s="635"/>
      <c r="U210" s="635"/>
    </row>
    <row r="211" spans="1:21" x14ac:dyDescent="0.3">
      <c r="A211" s="169"/>
      <c r="E211" s="168" t="str">
        <f>IF(Dades!C880="","",Dades!C880)</f>
        <v/>
      </c>
      <c r="F211" s="475">
        <f>(DSUM('1_Instal·lacions fixes'!$E$14:$R$36,"emissions",'7.2_Resultats Espanya'!E$59:E211)+DSUM('1_Instal·lacions fixes'!$E$43:$L$58,"emissions",'7.2_Resultats Espanya'!E$59:E211))/1000-SUM(F$60:F210)</f>
        <v>0</v>
      </c>
      <c r="G211" s="475">
        <f>(DSUM('2_Vehicles i maquinària'!$E$22:$S$44,"emissions",'7.2_Resultats Espanya'!E$59:E211)+DSUM('2_Vehicles i maquinària'!$E$50:$K$70,"emissions",'7.2_Resultats Espanya'!E$59:E211)+DSUM('2_Vehicles i maquinària'!$E$82:$S$92,"emissions",'7.2_Resultats Espanya'!E$59:E211)+DSUM('2_Vehicles i maquinària'!$E$99:$S$109,"emissions",'7.2_Resultats Espanya'!E$59:E211))/1000-SUM(G$60:G210)</f>
        <v>0</v>
      </c>
      <c r="H211" s="475">
        <f>(DSUM('3_Emissions fugitives'!$E$14:$O$36,"emissions",'7.2_Resultats Espanya'!E$59:E211)+DSUM('3_Emissions fugitives'!$E$48:$N$58,"emissions",'7.2_Resultats Espanya'!E$59:E211))/1000-SUM(H$60:H210)</f>
        <v>0</v>
      </c>
      <c r="I211" s="636">
        <f>DSUM('4_Emissions de procés'!$E$12:$M$27,"emissions",'7.2_Resultats Espanya'!E$59:E211)/1000-SUM(I$60:I210)</f>
        <v>0</v>
      </c>
      <c r="J211" s="636"/>
      <c r="K211" s="635">
        <f t="shared" si="6"/>
        <v>0</v>
      </c>
      <c r="L211" s="635"/>
      <c r="M211" s="635"/>
      <c r="N211" s="475">
        <f>DSUM('5.2_Abast 2 Espanya'!$E$18:$J$40,"emissions",'7.2_Resultats Espanya'!E$59:E211)/1000-SUM(N$60:N210)</f>
        <v>0</v>
      </c>
      <c r="O211" s="475">
        <f>DSUM('5.2_Abast 2 Espanya'!$E$49:$K$69,"emissions",'7.2_Resultats Espanya'!E$59:E211)/1000-SUM(O$60:O210)</f>
        <v>0</v>
      </c>
      <c r="P211" s="475">
        <f>DSUM('5.2_Abast 2 Espanya'!$E$78:$J$98,"emissions",'7.2_Resultats Espanya'!E$59:E211)/1000-SUM(P$60:P210)</f>
        <v>0</v>
      </c>
      <c r="Q211" s="636">
        <f t="shared" si="7"/>
        <v>0</v>
      </c>
      <c r="R211" s="635"/>
      <c r="S211" s="635">
        <f t="shared" si="8"/>
        <v>0</v>
      </c>
      <c r="T211" s="635"/>
      <c r="U211" s="635"/>
    </row>
    <row r="212" spans="1:21" x14ac:dyDescent="0.3">
      <c r="A212" s="169"/>
      <c r="E212" s="168" t="str">
        <f>IF(Dades!C881="","",Dades!C881)</f>
        <v/>
      </c>
      <c r="F212" s="475">
        <f>(DSUM('1_Instal·lacions fixes'!$E$14:$R$36,"emissions",'7.2_Resultats Espanya'!E$59:E212)+DSUM('1_Instal·lacions fixes'!$E$43:$L$58,"emissions",'7.2_Resultats Espanya'!E$59:E212))/1000-SUM(F$60:F211)</f>
        <v>0</v>
      </c>
      <c r="G212" s="475">
        <f>(DSUM('2_Vehicles i maquinària'!$E$22:$S$44,"emissions",'7.2_Resultats Espanya'!E$59:E212)+DSUM('2_Vehicles i maquinària'!$E$50:$K$70,"emissions",'7.2_Resultats Espanya'!E$59:E212)+DSUM('2_Vehicles i maquinària'!$E$82:$S$92,"emissions",'7.2_Resultats Espanya'!E$59:E212)+DSUM('2_Vehicles i maquinària'!$E$99:$S$109,"emissions",'7.2_Resultats Espanya'!E$59:E212))/1000-SUM(G$60:G211)</f>
        <v>0</v>
      </c>
      <c r="H212" s="475">
        <f>(DSUM('3_Emissions fugitives'!$E$14:$O$36,"emissions",'7.2_Resultats Espanya'!E$59:E212)+DSUM('3_Emissions fugitives'!$E$48:$N$58,"emissions",'7.2_Resultats Espanya'!E$59:E212))/1000-SUM(H$60:H211)</f>
        <v>0</v>
      </c>
      <c r="I212" s="636">
        <f>DSUM('4_Emissions de procés'!$E$12:$M$27,"emissions",'7.2_Resultats Espanya'!E$59:E212)/1000-SUM(I$60:I211)</f>
        <v>0</v>
      </c>
      <c r="J212" s="636"/>
      <c r="K212" s="635">
        <f t="shared" si="6"/>
        <v>0</v>
      </c>
      <c r="L212" s="635"/>
      <c r="M212" s="635"/>
      <c r="N212" s="475">
        <f>DSUM('5.2_Abast 2 Espanya'!$E$18:$J$40,"emissions",'7.2_Resultats Espanya'!E$59:E212)/1000-SUM(N$60:N211)</f>
        <v>0</v>
      </c>
      <c r="O212" s="475">
        <f>DSUM('5.2_Abast 2 Espanya'!$E$49:$K$69,"emissions",'7.2_Resultats Espanya'!E$59:E212)/1000-SUM(O$60:O211)</f>
        <v>0</v>
      </c>
      <c r="P212" s="475">
        <f>DSUM('5.2_Abast 2 Espanya'!$E$78:$J$98,"emissions",'7.2_Resultats Espanya'!E$59:E212)/1000-SUM(P$60:P211)</f>
        <v>0</v>
      </c>
      <c r="Q212" s="636">
        <f t="shared" si="7"/>
        <v>0</v>
      </c>
      <c r="R212" s="635"/>
      <c r="S212" s="635">
        <f t="shared" si="8"/>
        <v>0</v>
      </c>
      <c r="T212" s="635"/>
      <c r="U212" s="635"/>
    </row>
    <row r="213" spans="1:21" x14ac:dyDescent="0.3">
      <c r="A213" s="169"/>
      <c r="E213" s="168" t="str">
        <f>IF(Dades!C882="","",Dades!C882)</f>
        <v/>
      </c>
      <c r="F213" s="475">
        <f>(DSUM('1_Instal·lacions fixes'!$E$14:$R$36,"emissions",'7.2_Resultats Espanya'!E$59:E213)+DSUM('1_Instal·lacions fixes'!$E$43:$L$58,"emissions",'7.2_Resultats Espanya'!E$59:E213))/1000-SUM(F$60:F212)</f>
        <v>0</v>
      </c>
      <c r="G213" s="475">
        <f>(DSUM('2_Vehicles i maquinària'!$E$22:$S$44,"emissions",'7.2_Resultats Espanya'!E$59:E213)+DSUM('2_Vehicles i maquinària'!$E$50:$K$70,"emissions",'7.2_Resultats Espanya'!E$59:E213)+DSUM('2_Vehicles i maquinària'!$E$82:$S$92,"emissions",'7.2_Resultats Espanya'!E$59:E213)+DSUM('2_Vehicles i maquinària'!$E$99:$S$109,"emissions",'7.2_Resultats Espanya'!E$59:E213))/1000-SUM(G$60:G212)</f>
        <v>0</v>
      </c>
      <c r="H213" s="475">
        <f>(DSUM('3_Emissions fugitives'!$E$14:$O$36,"emissions",'7.2_Resultats Espanya'!E$59:E213)+DSUM('3_Emissions fugitives'!$E$48:$N$58,"emissions",'7.2_Resultats Espanya'!E$59:E213))/1000-SUM(H$60:H212)</f>
        <v>0</v>
      </c>
      <c r="I213" s="636">
        <f>DSUM('4_Emissions de procés'!$E$12:$M$27,"emissions",'7.2_Resultats Espanya'!E$59:E213)/1000-SUM(I$60:I212)</f>
        <v>0</v>
      </c>
      <c r="J213" s="636"/>
      <c r="K213" s="635">
        <f t="shared" si="6"/>
        <v>0</v>
      </c>
      <c r="L213" s="635"/>
      <c r="M213" s="635"/>
      <c r="N213" s="475">
        <f>DSUM('5.2_Abast 2 Espanya'!$E$18:$J$40,"emissions",'7.2_Resultats Espanya'!E$59:E213)/1000-SUM(N$60:N212)</f>
        <v>0</v>
      </c>
      <c r="O213" s="475">
        <f>DSUM('5.2_Abast 2 Espanya'!$E$49:$K$69,"emissions",'7.2_Resultats Espanya'!E$59:E213)/1000-SUM(O$60:O212)</f>
        <v>0</v>
      </c>
      <c r="P213" s="475">
        <f>DSUM('5.2_Abast 2 Espanya'!$E$78:$J$98,"emissions",'7.2_Resultats Espanya'!E$59:E213)/1000-SUM(P$60:P212)</f>
        <v>0</v>
      </c>
      <c r="Q213" s="636">
        <f t="shared" si="7"/>
        <v>0</v>
      </c>
      <c r="R213" s="635"/>
      <c r="S213" s="635">
        <f t="shared" si="8"/>
        <v>0</v>
      </c>
      <c r="T213" s="635"/>
      <c r="U213" s="635"/>
    </row>
    <row r="214" spans="1:21" x14ac:dyDescent="0.3">
      <c r="A214" s="169"/>
      <c r="E214" s="168" t="str">
        <f>IF(Dades!C883="","",Dades!C883)</f>
        <v/>
      </c>
      <c r="F214" s="475">
        <f>(DSUM('1_Instal·lacions fixes'!$E$14:$R$36,"emissions",'7.2_Resultats Espanya'!E$59:E214)+DSUM('1_Instal·lacions fixes'!$E$43:$L$58,"emissions",'7.2_Resultats Espanya'!E$59:E214))/1000-SUM(F$60:F213)</f>
        <v>0</v>
      </c>
      <c r="G214" s="475">
        <f>(DSUM('2_Vehicles i maquinària'!$E$22:$S$44,"emissions",'7.2_Resultats Espanya'!E$59:E214)+DSUM('2_Vehicles i maquinària'!$E$50:$K$70,"emissions",'7.2_Resultats Espanya'!E$59:E214)+DSUM('2_Vehicles i maquinària'!$E$82:$S$92,"emissions",'7.2_Resultats Espanya'!E$59:E214)+DSUM('2_Vehicles i maquinària'!$E$99:$S$109,"emissions",'7.2_Resultats Espanya'!E$59:E214))/1000-SUM(G$60:G213)</f>
        <v>0</v>
      </c>
      <c r="H214" s="475">
        <f>(DSUM('3_Emissions fugitives'!$E$14:$O$36,"emissions",'7.2_Resultats Espanya'!E$59:E214)+DSUM('3_Emissions fugitives'!$E$48:$N$58,"emissions",'7.2_Resultats Espanya'!E$59:E214))/1000-SUM(H$60:H213)</f>
        <v>0</v>
      </c>
      <c r="I214" s="636">
        <f>DSUM('4_Emissions de procés'!$E$12:$M$27,"emissions",'7.2_Resultats Espanya'!E$59:E214)/1000-SUM(I$60:I213)</f>
        <v>0</v>
      </c>
      <c r="J214" s="636"/>
      <c r="K214" s="635">
        <f t="shared" si="6"/>
        <v>0</v>
      </c>
      <c r="L214" s="635"/>
      <c r="M214" s="635"/>
      <c r="N214" s="475">
        <f>DSUM('5.2_Abast 2 Espanya'!$E$18:$J$40,"emissions",'7.2_Resultats Espanya'!E$59:E214)/1000-SUM(N$60:N213)</f>
        <v>0</v>
      </c>
      <c r="O214" s="475">
        <f>DSUM('5.2_Abast 2 Espanya'!$E$49:$K$69,"emissions",'7.2_Resultats Espanya'!E$59:E214)/1000-SUM(O$60:O213)</f>
        <v>0</v>
      </c>
      <c r="P214" s="475">
        <f>DSUM('5.2_Abast 2 Espanya'!$E$78:$J$98,"emissions",'7.2_Resultats Espanya'!E$59:E214)/1000-SUM(P$60:P213)</f>
        <v>0</v>
      </c>
      <c r="Q214" s="636">
        <f t="shared" si="7"/>
        <v>0</v>
      </c>
      <c r="R214" s="635"/>
      <c r="S214" s="635">
        <f t="shared" si="8"/>
        <v>0</v>
      </c>
      <c r="T214" s="635"/>
      <c r="U214" s="635"/>
    </row>
    <row r="215" spans="1:21" x14ac:dyDescent="0.3">
      <c r="A215" s="169"/>
      <c r="E215" s="168" t="str">
        <f>IF(Dades!C884="","",Dades!C884)</f>
        <v/>
      </c>
      <c r="F215" s="475">
        <f>(DSUM('1_Instal·lacions fixes'!$E$14:$R$36,"emissions",'7.2_Resultats Espanya'!E$59:E215)+DSUM('1_Instal·lacions fixes'!$E$43:$L$58,"emissions",'7.2_Resultats Espanya'!E$59:E215))/1000-SUM(F$60:F214)</f>
        <v>0</v>
      </c>
      <c r="G215" s="475">
        <f>(DSUM('2_Vehicles i maquinària'!$E$22:$S$44,"emissions",'7.2_Resultats Espanya'!E$59:E215)+DSUM('2_Vehicles i maquinària'!$E$50:$K$70,"emissions",'7.2_Resultats Espanya'!E$59:E215)+DSUM('2_Vehicles i maquinària'!$E$82:$S$92,"emissions",'7.2_Resultats Espanya'!E$59:E215)+DSUM('2_Vehicles i maquinària'!$E$99:$S$109,"emissions",'7.2_Resultats Espanya'!E$59:E215))/1000-SUM(G$60:G214)</f>
        <v>0</v>
      </c>
      <c r="H215" s="475">
        <f>(DSUM('3_Emissions fugitives'!$E$14:$O$36,"emissions",'7.2_Resultats Espanya'!E$59:E215)+DSUM('3_Emissions fugitives'!$E$48:$N$58,"emissions",'7.2_Resultats Espanya'!E$59:E215))/1000-SUM(H$60:H214)</f>
        <v>0</v>
      </c>
      <c r="I215" s="636">
        <f>DSUM('4_Emissions de procés'!$E$12:$M$27,"emissions",'7.2_Resultats Espanya'!E$59:E215)/1000-SUM(I$60:I214)</f>
        <v>0</v>
      </c>
      <c r="J215" s="636"/>
      <c r="K215" s="635">
        <f t="shared" si="6"/>
        <v>0</v>
      </c>
      <c r="L215" s="635"/>
      <c r="M215" s="635"/>
      <c r="N215" s="475">
        <f>DSUM('5.2_Abast 2 Espanya'!$E$18:$J$40,"emissions",'7.2_Resultats Espanya'!E$59:E215)/1000-SUM(N$60:N214)</f>
        <v>0</v>
      </c>
      <c r="O215" s="475">
        <f>DSUM('5.2_Abast 2 Espanya'!$E$49:$K$69,"emissions",'7.2_Resultats Espanya'!E$59:E215)/1000-SUM(O$60:O214)</f>
        <v>0</v>
      </c>
      <c r="P215" s="475">
        <f>DSUM('5.2_Abast 2 Espanya'!$E$78:$J$98,"emissions",'7.2_Resultats Espanya'!E$59:E215)/1000-SUM(P$60:P214)</f>
        <v>0</v>
      </c>
      <c r="Q215" s="636">
        <f t="shared" si="7"/>
        <v>0</v>
      </c>
      <c r="R215" s="635"/>
      <c r="S215" s="635">
        <f t="shared" si="8"/>
        <v>0</v>
      </c>
      <c r="T215" s="635"/>
      <c r="U215" s="635"/>
    </row>
    <row r="216" spans="1:21" x14ac:dyDescent="0.3">
      <c r="A216" s="169"/>
      <c r="E216" s="168" t="str">
        <f>IF(Dades!C885="","",Dades!C885)</f>
        <v/>
      </c>
      <c r="F216" s="475">
        <f>(DSUM('1_Instal·lacions fixes'!$E$14:$R$36,"emissions",'7.2_Resultats Espanya'!E$59:E216)+DSUM('1_Instal·lacions fixes'!$E$43:$L$58,"emissions",'7.2_Resultats Espanya'!E$59:E216))/1000-SUM(F$60:F215)</f>
        <v>0</v>
      </c>
      <c r="G216" s="475">
        <f>(DSUM('2_Vehicles i maquinària'!$E$22:$S$44,"emissions",'7.2_Resultats Espanya'!E$59:E216)+DSUM('2_Vehicles i maquinària'!$E$50:$K$70,"emissions",'7.2_Resultats Espanya'!E$59:E216)+DSUM('2_Vehicles i maquinària'!$E$82:$S$92,"emissions",'7.2_Resultats Espanya'!E$59:E216)+DSUM('2_Vehicles i maquinària'!$E$99:$S$109,"emissions",'7.2_Resultats Espanya'!E$59:E216))/1000-SUM(G$60:G215)</f>
        <v>0</v>
      </c>
      <c r="H216" s="475">
        <f>(DSUM('3_Emissions fugitives'!$E$14:$O$36,"emissions",'7.2_Resultats Espanya'!E$59:E216)+DSUM('3_Emissions fugitives'!$E$48:$N$58,"emissions",'7.2_Resultats Espanya'!E$59:E216))/1000-SUM(H$60:H215)</f>
        <v>0</v>
      </c>
      <c r="I216" s="636">
        <f>DSUM('4_Emissions de procés'!$E$12:$M$27,"emissions",'7.2_Resultats Espanya'!E$59:E216)/1000-SUM(I$60:I215)</f>
        <v>0</v>
      </c>
      <c r="J216" s="636"/>
      <c r="K216" s="635">
        <f t="shared" si="6"/>
        <v>0</v>
      </c>
      <c r="L216" s="635"/>
      <c r="M216" s="635"/>
      <c r="N216" s="475">
        <f>DSUM('5.2_Abast 2 Espanya'!$E$18:$J$40,"emissions",'7.2_Resultats Espanya'!E$59:E216)/1000-SUM(N$60:N215)</f>
        <v>0</v>
      </c>
      <c r="O216" s="475">
        <f>DSUM('5.2_Abast 2 Espanya'!$E$49:$K$69,"emissions",'7.2_Resultats Espanya'!E$59:E216)/1000-SUM(O$60:O215)</f>
        <v>0</v>
      </c>
      <c r="P216" s="475">
        <f>DSUM('5.2_Abast 2 Espanya'!$E$78:$J$98,"emissions",'7.2_Resultats Espanya'!E$59:E216)/1000-SUM(P$60:P215)</f>
        <v>0</v>
      </c>
      <c r="Q216" s="636">
        <f t="shared" si="7"/>
        <v>0</v>
      </c>
      <c r="R216" s="635"/>
      <c r="S216" s="635">
        <f t="shared" si="8"/>
        <v>0</v>
      </c>
      <c r="T216" s="635"/>
      <c r="U216" s="635"/>
    </row>
    <row r="217" spans="1:21" x14ac:dyDescent="0.3">
      <c r="A217" s="169"/>
      <c r="E217" s="168" t="str">
        <f>IF(Dades!C886="","",Dades!C886)</f>
        <v/>
      </c>
      <c r="F217" s="475">
        <f>(DSUM('1_Instal·lacions fixes'!$E$14:$R$36,"emissions",'7.2_Resultats Espanya'!E$59:E217)+DSUM('1_Instal·lacions fixes'!$E$43:$L$58,"emissions",'7.2_Resultats Espanya'!E$59:E217))/1000-SUM(F$60:F216)</f>
        <v>0</v>
      </c>
      <c r="G217" s="475">
        <f>(DSUM('2_Vehicles i maquinària'!$E$22:$S$44,"emissions",'7.2_Resultats Espanya'!E$59:E217)+DSUM('2_Vehicles i maquinària'!$E$50:$K$70,"emissions",'7.2_Resultats Espanya'!E$59:E217)+DSUM('2_Vehicles i maquinària'!$E$82:$S$92,"emissions",'7.2_Resultats Espanya'!E$59:E217)+DSUM('2_Vehicles i maquinària'!$E$99:$S$109,"emissions",'7.2_Resultats Espanya'!E$59:E217))/1000-SUM(G$60:G216)</f>
        <v>0</v>
      </c>
      <c r="H217" s="475">
        <f>(DSUM('3_Emissions fugitives'!$E$14:$O$36,"emissions",'7.2_Resultats Espanya'!E$59:E217)+DSUM('3_Emissions fugitives'!$E$48:$N$58,"emissions",'7.2_Resultats Espanya'!E$59:E217))/1000-SUM(H$60:H216)</f>
        <v>0</v>
      </c>
      <c r="I217" s="636">
        <f>DSUM('4_Emissions de procés'!$E$12:$M$27,"emissions",'7.2_Resultats Espanya'!E$59:E217)/1000-SUM(I$60:I216)</f>
        <v>0</v>
      </c>
      <c r="J217" s="636"/>
      <c r="K217" s="635">
        <f t="shared" si="6"/>
        <v>0</v>
      </c>
      <c r="L217" s="635"/>
      <c r="M217" s="635"/>
      <c r="N217" s="475">
        <f>DSUM('5.2_Abast 2 Espanya'!$E$18:$J$40,"emissions",'7.2_Resultats Espanya'!E$59:E217)/1000-SUM(N$60:N216)</f>
        <v>0</v>
      </c>
      <c r="O217" s="475">
        <f>DSUM('5.2_Abast 2 Espanya'!$E$49:$K$69,"emissions",'7.2_Resultats Espanya'!E$59:E217)/1000-SUM(O$60:O216)</f>
        <v>0</v>
      </c>
      <c r="P217" s="475">
        <f>DSUM('5.2_Abast 2 Espanya'!$E$78:$J$98,"emissions",'7.2_Resultats Espanya'!E$59:E217)/1000-SUM(P$60:P216)</f>
        <v>0</v>
      </c>
      <c r="Q217" s="636">
        <f t="shared" si="7"/>
        <v>0</v>
      </c>
      <c r="R217" s="635"/>
      <c r="S217" s="635">
        <f t="shared" si="8"/>
        <v>0</v>
      </c>
      <c r="T217" s="635"/>
      <c r="U217" s="635"/>
    </row>
    <row r="218" spans="1:21" x14ac:dyDescent="0.3">
      <c r="A218" s="169"/>
      <c r="E218" s="168" t="str">
        <f>IF(Dades!C887="","",Dades!C887)</f>
        <v/>
      </c>
      <c r="F218" s="475">
        <f>(DSUM('1_Instal·lacions fixes'!$E$14:$R$36,"emissions",'7.2_Resultats Espanya'!E$59:E218)+DSUM('1_Instal·lacions fixes'!$E$43:$L$58,"emissions",'7.2_Resultats Espanya'!E$59:E218))/1000-SUM(F$60:F217)</f>
        <v>0</v>
      </c>
      <c r="G218" s="475">
        <f>(DSUM('2_Vehicles i maquinària'!$E$22:$S$44,"emissions",'7.2_Resultats Espanya'!E$59:E218)+DSUM('2_Vehicles i maquinària'!$E$50:$K$70,"emissions",'7.2_Resultats Espanya'!E$59:E218)+DSUM('2_Vehicles i maquinària'!$E$82:$S$92,"emissions",'7.2_Resultats Espanya'!E$59:E218)+DSUM('2_Vehicles i maquinària'!$E$99:$S$109,"emissions",'7.2_Resultats Espanya'!E$59:E218))/1000-SUM(G$60:G217)</f>
        <v>0</v>
      </c>
      <c r="H218" s="475">
        <f>(DSUM('3_Emissions fugitives'!$E$14:$O$36,"emissions",'7.2_Resultats Espanya'!E$59:E218)+DSUM('3_Emissions fugitives'!$E$48:$N$58,"emissions",'7.2_Resultats Espanya'!E$59:E218))/1000-SUM(H$60:H217)</f>
        <v>0</v>
      </c>
      <c r="I218" s="636">
        <f>DSUM('4_Emissions de procés'!$E$12:$M$27,"emissions",'7.2_Resultats Espanya'!E$59:E218)/1000-SUM(I$60:I217)</f>
        <v>0</v>
      </c>
      <c r="J218" s="636"/>
      <c r="K218" s="635">
        <f t="shared" si="6"/>
        <v>0</v>
      </c>
      <c r="L218" s="635"/>
      <c r="M218" s="635"/>
      <c r="N218" s="475">
        <f>DSUM('5.2_Abast 2 Espanya'!$E$18:$J$40,"emissions",'7.2_Resultats Espanya'!E$59:E218)/1000-SUM(N$60:N217)</f>
        <v>0</v>
      </c>
      <c r="O218" s="475">
        <f>DSUM('5.2_Abast 2 Espanya'!$E$49:$K$69,"emissions",'7.2_Resultats Espanya'!E$59:E218)/1000-SUM(O$60:O217)</f>
        <v>0</v>
      </c>
      <c r="P218" s="475">
        <f>DSUM('5.2_Abast 2 Espanya'!$E$78:$J$98,"emissions",'7.2_Resultats Espanya'!E$59:E218)/1000-SUM(P$60:P217)</f>
        <v>0</v>
      </c>
      <c r="Q218" s="636">
        <f t="shared" si="7"/>
        <v>0</v>
      </c>
      <c r="R218" s="635"/>
      <c r="S218" s="635">
        <f t="shared" si="8"/>
        <v>0</v>
      </c>
      <c r="T218" s="635"/>
      <c r="U218" s="635"/>
    </row>
    <row r="219" spans="1:21" x14ac:dyDescent="0.3">
      <c r="A219" s="169"/>
      <c r="E219" s="168" t="str">
        <f>IF(Dades!C888="","",Dades!C888)</f>
        <v/>
      </c>
      <c r="F219" s="475">
        <f>(DSUM('1_Instal·lacions fixes'!$E$14:$R$36,"emissions",'7.2_Resultats Espanya'!E$59:E219)+DSUM('1_Instal·lacions fixes'!$E$43:$L$58,"emissions",'7.2_Resultats Espanya'!E$59:E219))/1000-SUM(F$60:F218)</f>
        <v>0</v>
      </c>
      <c r="G219" s="475">
        <f>(DSUM('2_Vehicles i maquinària'!$E$22:$S$44,"emissions",'7.2_Resultats Espanya'!E$59:E219)+DSUM('2_Vehicles i maquinària'!$E$50:$K$70,"emissions",'7.2_Resultats Espanya'!E$59:E219)+DSUM('2_Vehicles i maquinària'!$E$82:$S$92,"emissions",'7.2_Resultats Espanya'!E$59:E219)+DSUM('2_Vehicles i maquinària'!$E$99:$S$109,"emissions",'7.2_Resultats Espanya'!E$59:E219))/1000-SUM(G$60:G218)</f>
        <v>0</v>
      </c>
      <c r="H219" s="475">
        <f>(DSUM('3_Emissions fugitives'!$E$14:$O$36,"emissions",'7.2_Resultats Espanya'!E$59:E219)+DSUM('3_Emissions fugitives'!$E$48:$N$58,"emissions",'7.2_Resultats Espanya'!E$59:E219))/1000-SUM(H$60:H218)</f>
        <v>0</v>
      </c>
      <c r="I219" s="636">
        <f>DSUM('4_Emissions de procés'!$E$12:$M$27,"emissions",'7.2_Resultats Espanya'!E$59:E219)/1000-SUM(I$60:I218)</f>
        <v>0</v>
      </c>
      <c r="J219" s="636"/>
      <c r="K219" s="635">
        <f t="shared" si="6"/>
        <v>0</v>
      </c>
      <c r="L219" s="635"/>
      <c r="M219" s="635"/>
      <c r="N219" s="475">
        <f>DSUM('5.2_Abast 2 Espanya'!$E$18:$J$40,"emissions",'7.2_Resultats Espanya'!E$59:E219)/1000-SUM(N$60:N218)</f>
        <v>0</v>
      </c>
      <c r="O219" s="475">
        <f>DSUM('5.2_Abast 2 Espanya'!$E$49:$K$69,"emissions",'7.2_Resultats Espanya'!E$59:E219)/1000-SUM(O$60:O218)</f>
        <v>0</v>
      </c>
      <c r="P219" s="475">
        <f>DSUM('5.2_Abast 2 Espanya'!$E$78:$J$98,"emissions",'7.2_Resultats Espanya'!E$59:E219)/1000-SUM(P$60:P218)</f>
        <v>0</v>
      </c>
      <c r="Q219" s="636">
        <f t="shared" si="7"/>
        <v>0</v>
      </c>
      <c r="R219" s="635"/>
      <c r="S219" s="635">
        <f t="shared" si="8"/>
        <v>0</v>
      </c>
      <c r="T219" s="635"/>
      <c r="U219" s="635"/>
    </row>
    <row r="220" spans="1:21" x14ac:dyDescent="0.3">
      <c r="A220" s="169"/>
      <c r="E220" s="168" t="str">
        <f>IF(Dades!C889="","",Dades!C889)</f>
        <v/>
      </c>
      <c r="F220" s="475">
        <f>(DSUM('1_Instal·lacions fixes'!$E$14:$R$36,"emissions",'7.2_Resultats Espanya'!E$59:E220)+DSUM('1_Instal·lacions fixes'!$E$43:$L$58,"emissions",'7.2_Resultats Espanya'!E$59:E220))/1000-SUM(F$60:F219)</f>
        <v>0</v>
      </c>
      <c r="G220" s="475">
        <f>(DSUM('2_Vehicles i maquinària'!$E$22:$S$44,"emissions",'7.2_Resultats Espanya'!E$59:E220)+DSUM('2_Vehicles i maquinària'!$E$50:$K$70,"emissions",'7.2_Resultats Espanya'!E$59:E220)+DSUM('2_Vehicles i maquinària'!$E$82:$S$92,"emissions",'7.2_Resultats Espanya'!E$59:E220)+DSUM('2_Vehicles i maquinària'!$E$99:$S$109,"emissions",'7.2_Resultats Espanya'!E$59:E220))/1000-SUM(G$60:G219)</f>
        <v>0</v>
      </c>
      <c r="H220" s="475">
        <f>(DSUM('3_Emissions fugitives'!$E$14:$O$36,"emissions",'7.2_Resultats Espanya'!E$59:E220)+DSUM('3_Emissions fugitives'!$E$48:$N$58,"emissions",'7.2_Resultats Espanya'!E$59:E220))/1000-SUM(H$60:H219)</f>
        <v>0</v>
      </c>
      <c r="I220" s="636">
        <f>DSUM('4_Emissions de procés'!$E$12:$M$27,"emissions",'7.2_Resultats Espanya'!E$59:E220)/1000-SUM(I$60:I219)</f>
        <v>0</v>
      </c>
      <c r="J220" s="636"/>
      <c r="K220" s="635">
        <f t="shared" si="6"/>
        <v>0</v>
      </c>
      <c r="L220" s="635"/>
      <c r="M220" s="635"/>
      <c r="N220" s="475">
        <f>DSUM('5.2_Abast 2 Espanya'!$E$18:$J$40,"emissions",'7.2_Resultats Espanya'!E$59:E220)/1000-SUM(N$60:N219)</f>
        <v>0</v>
      </c>
      <c r="O220" s="475">
        <f>DSUM('5.2_Abast 2 Espanya'!$E$49:$K$69,"emissions",'7.2_Resultats Espanya'!E$59:E220)/1000-SUM(O$60:O219)</f>
        <v>0</v>
      </c>
      <c r="P220" s="475">
        <f>DSUM('5.2_Abast 2 Espanya'!$E$78:$J$98,"emissions",'7.2_Resultats Espanya'!E$59:E220)/1000-SUM(P$60:P219)</f>
        <v>0</v>
      </c>
      <c r="Q220" s="636">
        <f t="shared" si="7"/>
        <v>0</v>
      </c>
      <c r="R220" s="635"/>
      <c r="S220" s="635">
        <f t="shared" si="8"/>
        <v>0</v>
      </c>
      <c r="T220" s="635"/>
      <c r="U220" s="635"/>
    </row>
    <row r="221" spans="1:21" x14ac:dyDescent="0.3">
      <c r="A221" s="169"/>
      <c r="E221" s="168" t="str">
        <f>IF(Dades!C890="","",Dades!C890)</f>
        <v/>
      </c>
      <c r="F221" s="475">
        <f>(DSUM('1_Instal·lacions fixes'!$E$14:$R$36,"emissions",'7.2_Resultats Espanya'!E$59:E221)+DSUM('1_Instal·lacions fixes'!$E$43:$L$58,"emissions",'7.2_Resultats Espanya'!E$59:E221))/1000-SUM(F$60:F220)</f>
        <v>0</v>
      </c>
      <c r="G221" s="475">
        <f>(DSUM('2_Vehicles i maquinària'!$E$22:$S$44,"emissions",'7.2_Resultats Espanya'!E$59:E221)+DSUM('2_Vehicles i maquinària'!$E$50:$K$70,"emissions",'7.2_Resultats Espanya'!E$59:E221)+DSUM('2_Vehicles i maquinària'!$E$82:$S$92,"emissions",'7.2_Resultats Espanya'!E$59:E221)+DSUM('2_Vehicles i maquinària'!$E$99:$S$109,"emissions",'7.2_Resultats Espanya'!E$59:E221))/1000-SUM(G$60:G220)</f>
        <v>0</v>
      </c>
      <c r="H221" s="475">
        <f>(DSUM('3_Emissions fugitives'!$E$14:$O$36,"emissions",'7.2_Resultats Espanya'!E$59:E221)+DSUM('3_Emissions fugitives'!$E$48:$N$58,"emissions",'7.2_Resultats Espanya'!E$59:E221))/1000-SUM(H$60:H220)</f>
        <v>0</v>
      </c>
      <c r="I221" s="636">
        <f>DSUM('4_Emissions de procés'!$E$12:$M$27,"emissions",'7.2_Resultats Espanya'!E$59:E221)/1000-SUM(I$60:I220)</f>
        <v>0</v>
      </c>
      <c r="J221" s="636"/>
      <c r="K221" s="635">
        <f t="shared" si="6"/>
        <v>0</v>
      </c>
      <c r="L221" s="635"/>
      <c r="M221" s="635"/>
      <c r="N221" s="475">
        <f>DSUM('5.2_Abast 2 Espanya'!$E$18:$J$40,"emissions",'7.2_Resultats Espanya'!E$59:E221)/1000-SUM(N$60:N220)</f>
        <v>0</v>
      </c>
      <c r="O221" s="475">
        <f>DSUM('5.2_Abast 2 Espanya'!$E$49:$K$69,"emissions",'7.2_Resultats Espanya'!E$59:E221)/1000-SUM(O$60:O220)</f>
        <v>0</v>
      </c>
      <c r="P221" s="475">
        <f>DSUM('5.2_Abast 2 Espanya'!$E$78:$J$98,"emissions",'7.2_Resultats Espanya'!E$59:E221)/1000-SUM(P$60:P220)</f>
        <v>0</v>
      </c>
      <c r="Q221" s="636">
        <f t="shared" si="7"/>
        <v>0</v>
      </c>
      <c r="R221" s="635"/>
      <c r="S221" s="635">
        <f t="shared" si="8"/>
        <v>0</v>
      </c>
      <c r="T221" s="635"/>
      <c r="U221" s="635"/>
    </row>
    <row r="222" spans="1:21" x14ac:dyDescent="0.3">
      <c r="A222" s="169"/>
      <c r="E222" s="168" t="str">
        <f>IF(Dades!C891="","",Dades!C891)</f>
        <v/>
      </c>
      <c r="F222" s="475">
        <f>(DSUM('1_Instal·lacions fixes'!$E$14:$R$36,"emissions",'7.2_Resultats Espanya'!E$59:E222)+DSUM('1_Instal·lacions fixes'!$E$43:$L$58,"emissions",'7.2_Resultats Espanya'!E$59:E222))/1000-SUM(F$60:F221)</f>
        <v>0</v>
      </c>
      <c r="G222" s="475">
        <f>(DSUM('2_Vehicles i maquinària'!$E$22:$S$44,"emissions",'7.2_Resultats Espanya'!E$59:E222)+DSUM('2_Vehicles i maquinària'!$E$50:$K$70,"emissions",'7.2_Resultats Espanya'!E$59:E222)+DSUM('2_Vehicles i maquinària'!$E$82:$S$92,"emissions",'7.2_Resultats Espanya'!E$59:E222)+DSUM('2_Vehicles i maquinària'!$E$99:$S$109,"emissions",'7.2_Resultats Espanya'!E$59:E222))/1000-SUM(G$60:G221)</f>
        <v>0</v>
      </c>
      <c r="H222" s="475">
        <f>(DSUM('3_Emissions fugitives'!$E$14:$O$36,"emissions",'7.2_Resultats Espanya'!E$59:E222)+DSUM('3_Emissions fugitives'!$E$48:$N$58,"emissions",'7.2_Resultats Espanya'!E$59:E222))/1000-SUM(H$60:H221)</f>
        <v>0</v>
      </c>
      <c r="I222" s="636">
        <f>DSUM('4_Emissions de procés'!$E$12:$M$27,"emissions",'7.2_Resultats Espanya'!E$59:E222)/1000-SUM(I$60:I221)</f>
        <v>0</v>
      </c>
      <c r="J222" s="636"/>
      <c r="K222" s="635">
        <f t="shared" si="6"/>
        <v>0</v>
      </c>
      <c r="L222" s="635"/>
      <c r="M222" s="635"/>
      <c r="N222" s="475">
        <f>DSUM('5.2_Abast 2 Espanya'!$E$18:$J$40,"emissions",'7.2_Resultats Espanya'!E$59:E222)/1000-SUM(N$60:N221)</f>
        <v>0</v>
      </c>
      <c r="O222" s="475">
        <f>DSUM('5.2_Abast 2 Espanya'!$E$49:$K$69,"emissions",'7.2_Resultats Espanya'!E$59:E222)/1000-SUM(O$60:O221)</f>
        <v>0</v>
      </c>
      <c r="P222" s="475">
        <f>DSUM('5.2_Abast 2 Espanya'!$E$78:$J$98,"emissions",'7.2_Resultats Espanya'!E$59:E222)/1000-SUM(P$60:P221)</f>
        <v>0</v>
      </c>
      <c r="Q222" s="636">
        <f t="shared" si="7"/>
        <v>0</v>
      </c>
      <c r="R222" s="635"/>
      <c r="S222" s="635">
        <f t="shared" si="8"/>
        <v>0</v>
      </c>
      <c r="T222" s="635"/>
      <c r="U222" s="635"/>
    </row>
    <row r="223" spans="1:21" x14ac:dyDescent="0.3">
      <c r="A223" s="169"/>
      <c r="E223" s="168" t="str">
        <f>IF(Dades!C892="","",Dades!C892)</f>
        <v/>
      </c>
      <c r="F223" s="475">
        <f>(DSUM('1_Instal·lacions fixes'!$E$14:$R$36,"emissions",'7.2_Resultats Espanya'!E$59:E223)+DSUM('1_Instal·lacions fixes'!$E$43:$L$58,"emissions",'7.2_Resultats Espanya'!E$59:E223))/1000-SUM(F$60:F222)</f>
        <v>0</v>
      </c>
      <c r="G223" s="475">
        <f>(DSUM('2_Vehicles i maquinària'!$E$22:$S$44,"emissions",'7.2_Resultats Espanya'!E$59:E223)+DSUM('2_Vehicles i maquinària'!$E$50:$K$70,"emissions",'7.2_Resultats Espanya'!E$59:E223)+DSUM('2_Vehicles i maquinària'!$E$82:$S$92,"emissions",'7.2_Resultats Espanya'!E$59:E223)+DSUM('2_Vehicles i maquinària'!$E$99:$S$109,"emissions",'7.2_Resultats Espanya'!E$59:E223))/1000-SUM(G$60:G222)</f>
        <v>0</v>
      </c>
      <c r="H223" s="475">
        <f>(DSUM('3_Emissions fugitives'!$E$14:$O$36,"emissions",'7.2_Resultats Espanya'!E$59:E223)+DSUM('3_Emissions fugitives'!$E$48:$N$58,"emissions",'7.2_Resultats Espanya'!E$59:E223))/1000-SUM(H$60:H222)</f>
        <v>0</v>
      </c>
      <c r="I223" s="636">
        <f>DSUM('4_Emissions de procés'!$E$12:$M$27,"emissions",'7.2_Resultats Espanya'!E$59:E223)/1000-SUM(I$60:I222)</f>
        <v>0</v>
      </c>
      <c r="J223" s="636"/>
      <c r="K223" s="635">
        <f t="shared" si="6"/>
        <v>0</v>
      </c>
      <c r="L223" s="635"/>
      <c r="M223" s="635"/>
      <c r="N223" s="475">
        <f>DSUM('5.2_Abast 2 Espanya'!$E$18:$J$40,"emissions",'7.2_Resultats Espanya'!E$59:E223)/1000-SUM(N$60:N222)</f>
        <v>0</v>
      </c>
      <c r="O223" s="475">
        <f>DSUM('5.2_Abast 2 Espanya'!$E$49:$K$69,"emissions",'7.2_Resultats Espanya'!E$59:E223)/1000-SUM(O$60:O222)</f>
        <v>0</v>
      </c>
      <c r="P223" s="475">
        <f>DSUM('5.2_Abast 2 Espanya'!$E$78:$J$98,"emissions",'7.2_Resultats Espanya'!E$59:E223)/1000-SUM(P$60:P222)</f>
        <v>0</v>
      </c>
      <c r="Q223" s="636">
        <f t="shared" si="7"/>
        <v>0</v>
      </c>
      <c r="R223" s="635"/>
      <c r="S223" s="635">
        <f t="shared" si="8"/>
        <v>0</v>
      </c>
      <c r="T223" s="635"/>
      <c r="U223" s="635"/>
    </row>
    <row r="224" spans="1:21" x14ac:dyDescent="0.3">
      <c r="A224" s="169"/>
      <c r="E224" s="168" t="str">
        <f>IF(Dades!C893="","",Dades!C893)</f>
        <v/>
      </c>
      <c r="F224" s="475">
        <f>(DSUM('1_Instal·lacions fixes'!$E$14:$R$36,"emissions",'7.2_Resultats Espanya'!E$59:E224)+DSUM('1_Instal·lacions fixes'!$E$43:$L$58,"emissions",'7.2_Resultats Espanya'!E$59:E224))/1000-SUM(F$60:F223)</f>
        <v>0</v>
      </c>
      <c r="G224" s="475">
        <f>(DSUM('2_Vehicles i maquinària'!$E$22:$S$44,"emissions",'7.2_Resultats Espanya'!E$59:E224)+DSUM('2_Vehicles i maquinària'!$E$50:$K$70,"emissions",'7.2_Resultats Espanya'!E$59:E224)+DSUM('2_Vehicles i maquinària'!$E$82:$S$92,"emissions",'7.2_Resultats Espanya'!E$59:E224)+DSUM('2_Vehicles i maquinària'!$E$99:$S$109,"emissions",'7.2_Resultats Espanya'!E$59:E224))/1000-SUM(G$60:G223)</f>
        <v>0</v>
      </c>
      <c r="H224" s="475">
        <f>(DSUM('3_Emissions fugitives'!$E$14:$O$36,"emissions",'7.2_Resultats Espanya'!E$59:E224)+DSUM('3_Emissions fugitives'!$E$48:$N$58,"emissions",'7.2_Resultats Espanya'!E$59:E224))/1000-SUM(H$60:H223)</f>
        <v>0</v>
      </c>
      <c r="I224" s="636">
        <f>DSUM('4_Emissions de procés'!$E$12:$M$27,"emissions",'7.2_Resultats Espanya'!E$59:E224)/1000-SUM(I$60:I223)</f>
        <v>0</v>
      </c>
      <c r="J224" s="636"/>
      <c r="K224" s="635">
        <f t="shared" si="6"/>
        <v>0</v>
      </c>
      <c r="L224" s="635"/>
      <c r="M224" s="635"/>
      <c r="N224" s="475">
        <f>DSUM('5.2_Abast 2 Espanya'!$E$18:$J$40,"emissions",'7.2_Resultats Espanya'!E$59:E224)/1000-SUM(N$60:N223)</f>
        <v>0</v>
      </c>
      <c r="O224" s="475">
        <f>DSUM('5.2_Abast 2 Espanya'!$E$49:$K$69,"emissions",'7.2_Resultats Espanya'!E$59:E224)/1000-SUM(O$60:O223)</f>
        <v>0</v>
      </c>
      <c r="P224" s="475">
        <f>DSUM('5.2_Abast 2 Espanya'!$E$78:$J$98,"emissions",'7.2_Resultats Espanya'!E$59:E224)/1000-SUM(P$60:P223)</f>
        <v>0</v>
      </c>
      <c r="Q224" s="636">
        <f t="shared" si="7"/>
        <v>0</v>
      </c>
      <c r="R224" s="635"/>
      <c r="S224" s="635">
        <f t="shared" si="8"/>
        <v>0</v>
      </c>
      <c r="T224" s="635"/>
      <c r="U224" s="635"/>
    </row>
    <row r="225" spans="1:21" x14ac:dyDescent="0.3">
      <c r="A225" s="169"/>
      <c r="E225" s="168" t="str">
        <f>IF(Dades!C894="","",Dades!C894)</f>
        <v/>
      </c>
      <c r="F225" s="475">
        <f>(DSUM('1_Instal·lacions fixes'!$E$14:$R$36,"emissions",'7.2_Resultats Espanya'!E$59:E225)+DSUM('1_Instal·lacions fixes'!$E$43:$L$58,"emissions",'7.2_Resultats Espanya'!E$59:E225))/1000-SUM(F$60:F224)</f>
        <v>0</v>
      </c>
      <c r="G225" s="475">
        <f>(DSUM('2_Vehicles i maquinària'!$E$22:$S$44,"emissions",'7.2_Resultats Espanya'!E$59:E225)+DSUM('2_Vehicles i maquinària'!$E$50:$K$70,"emissions",'7.2_Resultats Espanya'!E$59:E225)+DSUM('2_Vehicles i maquinària'!$E$82:$S$92,"emissions",'7.2_Resultats Espanya'!E$59:E225)+DSUM('2_Vehicles i maquinària'!$E$99:$S$109,"emissions",'7.2_Resultats Espanya'!E$59:E225))/1000-SUM(G$60:G224)</f>
        <v>0</v>
      </c>
      <c r="H225" s="475">
        <f>(DSUM('3_Emissions fugitives'!$E$14:$O$36,"emissions",'7.2_Resultats Espanya'!E$59:E225)+DSUM('3_Emissions fugitives'!$E$48:$N$58,"emissions",'7.2_Resultats Espanya'!E$59:E225))/1000-SUM(H$60:H224)</f>
        <v>0</v>
      </c>
      <c r="I225" s="636">
        <f>DSUM('4_Emissions de procés'!$E$12:$M$27,"emissions",'7.2_Resultats Espanya'!E$59:E225)/1000-SUM(I$60:I224)</f>
        <v>0</v>
      </c>
      <c r="J225" s="636"/>
      <c r="K225" s="635">
        <f t="shared" si="6"/>
        <v>0</v>
      </c>
      <c r="L225" s="635"/>
      <c r="M225" s="635"/>
      <c r="N225" s="475">
        <f>DSUM('5.2_Abast 2 Espanya'!$E$18:$J$40,"emissions",'7.2_Resultats Espanya'!E$59:E225)/1000-SUM(N$60:N224)</f>
        <v>0</v>
      </c>
      <c r="O225" s="475">
        <f>DSUM('5.2_Abast 2 Espanya'!$E$49:$K$69,"emissions",'7.2_Resultats Espanya'!E$59:E225)/1000-SUM(O$60:O224)</f>
        <v>0</v>
      </c>
      <c r="P225" s="475">
        <f>DSUM('5.2_Abast 2 Espanya'!$E$78:$J$98,"emissions",'7.2_Resultats Espanya'!E$59:E225)/1000-SUM(P$60:P224)</f>
        <v>0</v>
      </c>
      <c r="Q225" s="636">
        <f t="shared" si="7"/>
        <v>0</v>
      </c>
      <c r="R225" s="635"/>
      <c r="S225" s="635">
        <f t="shared" si="8"/>
        <v>0</v>
      </c>
      <c r="T225" s="635"/>
      <c r="U225" s="635"/>
    </row>
    <row r="226" spans="1:21" x14ac:dyDescent="0.3">
      <c r="A226" s="169"/>
      <c r="E226" s="168" t="str">
        <f>IF(Dades!C895="","",Dades!C895)</f>
        <v/>
      </c>
      <c r="F226" s="475">
        <f>(DSUM('1_Instal·lacions fixes'!$E$14:$R$36,"emissions",'7.2_Resultats Espanya'!E$59:E226)+DSUM('1_Instal·lacions fixes'!$E$43:$L$58,"emissions",'7.2_Resultats Espanya'!E$59:E226))/1000-SUM(F$60:F225)</f>
        <v>0</v>
      </c>
      <c r="G226" s="475">
        <f>(DSUM('2_Vehicles i maquinària'!$E$22:$S$44,"emissions",'7.2_Resultats Espanya'!E$59:E226)+DSUM('2_Vehicles i maquinària'!$E$50:$K$70,"emissions",'7.2_Resultats Espanya'!E$59:E226)+DSUM('2_Vehicles i maquinària'!$E$82:$S$92,"emissions",'7.2_Resultats Espanya'!E$59:E226)+DSUM('2_Vehicles i maquinària'!$E$99:$S$109,"emissions",'7.2_Resultats Espanya'!E$59:E226))/1000-SUM(G$60:G225)</f>
        <v>0</v>
      </c>
      <c r="H226" s="475">
        <f>(DSUM('3_Emissions fugitives'!$E$14:$O$36,"emissions",'7.2_Resultats Espanya'!E$59:E226)+DSUM('3_Emissions fugitives'!$E$48:$N$58,"emissions",'7.2_Resultats Espanya'!E$59:E226))/1000-SUM(H$60:H225)</f>
        <v>0</v>
      </c>
      <c r="I226" s="636">
        <f>DSUM('4_Emissions de procés'!$E$12:$M$27,"emissions",'7.2_Resultats Espanya'!E$59:E226)/1000-SUM(I$60:I225)</f>
        <v>0</v>
      </c>
      <c r="J226" s="636"/>
      <c r="K226" s="635">
        <f t="shared" si="6"/>
        <v>0</v>
      </c>
      <c r="L226" s="635"/>
      <c r="M226" s="635"/>
      <c r="N226" s="475">
        <f>DSUM('5.2_Abast 2 Espanya'!$E$18:$J$40,"emissions",'7.2_Resultats Espanya'!E$59:E226)/1000-SUM(N$60:N225)</f>
        <v>0</v>
      </c>
      <c r="O226" s="475">
        <f>DSUM('5.2_Abast 2 Espanya'!$E$49:$K$69,"emissions",'7.2_Resultats Espanya'!E$59:E226)/1000-SUM(O$60:O225)</f>
        <v>0</v>
      </c>
      <c r="P226" s="475">
        <f>DSUM('5.2_Abast 2 Espanya'!$E$78:$J$98,"emissions",'7.2_Resultats Espanya'!E$59:E226)/1000-SUM(P$60:P225)</f>
        <v>0</v>
      </c>
      <c r="Q226" s="636">
        <f t="shared" si="7"/>
        <v>0</v>
      </c>
      <c r="R226" s="635"/>
      <c r="S226" s="635">
        <f t="shared" si="8"/>
        <v>0</v>
      </c>
      <c r="T226" s="635"/>
      <c r="U226" s="635"/>
    </row>
    <row r="227" spans="1:21" x14ac:dyDescent="0.3">
      <c r="A227" s="169"/>
      <c r="E227" s="168" t="str">
        <f>IF(Dades!C896="","",Dades!C896)</f>
        <v/>
      </c>
      <c r="F227" s="475">
        <f>(DSUM('1_Instal·lacions fixes'!$E$14:$R$36,"emissions",'7.2_Resultats Espanya'!E$59:E227)+DSUM('1_Instal·lacions fixes'!$E$43:$L$58,"emissions",'7.2_Resultats Espanya'!E$59:E227))/1000-SUM(F$60:F226)</f>
        <v>0</v>
      </c>
      <c r="G227" s="475">
        <f>(DSUM('2_Vehicles i maquinària'!$E$22:$S$44,"emissions",'7.2_Resultats Espanya'!E$59:E227)+DSUM('2_Vehicles i maquinària'!$E$50:$K$70,"emissions",'7.2_Resultats Espanya'!E$59:E227)+DSUM('2_Vehicles i maquinària'!$E$82:$S$92,"emissions",'7.2_Resultats Espanya'!E$59:E227)+DSUM('2_Vehicles i maquinària'!$E$99:$S$109,"emissions",'7.2_Resultats Espanya'!E$59:E227))/1000-SUM(G$60:G226)</f>
        <v>0</v>
      </c>
      <c r="H227" s="475">
        <f>(DSUM('3_Emissions fugitives'!$E$14:$O$36,"emissions",'7.2_Resultats Espanya'!E$59:E227)+DSUM('3_Emissions fugitives'!$E$48:$N$58,"emissions",'7.2_Resultats Espanya'!E$59:E227))/1000-SUM(H$60:H226)</f>
        <v>0</v>
      </c>
      <c r="I227" s="636">
        <f>DSUM('4_Emissions de procés'!$E$12:$M$27,"emissions",'7.2_Resultats Espanya'!E$59:E227)/1000-SUM(I$60:I226)</f>
        <v>0</v>
      </c>
      <c r="J227" s="636"/>
      <c r="K227" s="635">
        <f t="shared" si="6"/>
        <v>0</v>
      </c>
      <c r="L227" s="635"/>
      <c r="M227" s="635"/>
      <c r="N227" s="475">
        <f>DSUM('5.2_Abast 2 Espanya'!$E$18:$J$40,"emissions",'7.2_Resultats Espanya'!E$59:E227)/1000-SUM(N$60:N226)</f>
        <v>0</v>
      </c>
      <c r="O227" s="475">
        <f>DSUM('5.2_Abast 2 Espanya'!$E$49:$K$69,"emissions",'7.2_Resultats Espanya'!E$59:E227)/1000-SUM(O$60:O226)</f>
        <v>0</v>
      </c>
      <c r="P227" s="475">
        <f>DSUM('5.2_Abast 2 Espanya'!$E$78:$J$98,"emissions",'7.2_Resultats Espanya'!E$59:E227)/1000-SUM(P$60:P226)</f>
        <v>0</v>
      </c>
      <c r="Q227" s="636">
        <f t="shared" si="7"/>
        <v>0</v>
      </c>
      <c r="R227" s="635"/>
      <c r="S227" s="635">
        <f t="shared" si="8"/>
        <v>0</v>
      </c>
      <c r="T227" s="635"/>
      <c r="U227" s="635"/>
    </row>
    <row r="228" spans="1:21" x14ac:dyDescent="0.3">
      <c r="A228" s="169"/>
      <c r="E228" s="168" t="str">
        <f>IF(Dades!C897="","",Dades!C897)</f>
        <v/>
      </c>
      <c r="F228" s="475">
        <f>(DSUM('1_Instal·lacions fixes'!$E$14:$R$36,"emissions",'7.2_Resultats Espanya'!E$59:E228)+DSUM('1_Instal·lacions fixes'!$E$43:$L$58,"emissions",'7.2_Resultats Espanya'!E$59:E228))/1000-SUM(F$60:F227)</f>
        <v>0</v>
      </c>
      <c r="G228" s="475">
        <f>(DSUM('2_Vehicles i maquinària'!$E$22:$S$44,"emissions",'7.2_Resultats Espanya'!E$59:E228)+DSUM('2_Vehicles i maquinària'!$E$50:$K$70,"emissions",'7.2_Resultats Espanya'!E$59:E228)+DSUM('2_Vehicles i maquinària'!$E$82:$S$92,"emissions",'7.2_Resultats Espanya'!E$59:E228)+DSUM('2_Vehicles i maquinària'!$E$99:$S$109,"emissions",'7.2_Resultats Espanya'!E$59:E228))/1000-SUM(G$60:G227)</f>
        <v>0</v>
      </c>
      <c r="H228" s="475">
        <f>(DSUM('3_Emissions fugitives'!$E$14:$O$36,"emissions",'7.2_Resultats Espanya'!E$59:E228)+DSUM('3_Emissions fugitives'!$E$48:$N$58,"emissions",'7.2_Resultats Espanya'!E$59:E228))/1000-SUM(H$60:H227)</f>
        <v>0</v>
      </c>
      <c r="I228" s="636">
        <f>DSUM('4_Emissions de procés'!$E$12:$M$27,"emissions",'7.2_Resultats Espanya'!E$59:E228)/1000-SUM(I$60:I227)</f>
        <v>0</v>
      </c>
      <c r="J228" s="636"/>
      <c r="K228" s="635">
        <f t="shared" si="6"/>
        <v>0</v>
      </c>
      <c r="L228" s="635"/>
      <c r="M228" s="635"/>
      <c r="N228" s="475">
        <f>DSUM('5.2_Abast 2 Espanya'!$E$18:$J$40,"emissions",'7.2_Resultats Espanya'!E$59:E228)/1000-SUM(N$60:N227)</f>
        <v>0</v>
      </c>
      <c r="O228" s="475">
        <f>DSUM('5.2_Abast 2 Espanya'!$E$49:$K$69,"emissions",'7.2_Resultats Espanya'!E$59:E228)/1000-SUM(O$60:O227)</f>
        <v>0</v>
      </c>
      <c r="P228" s="475">
        <f>DSUM('5.2_Abast 2 Espanya'!$E$78:$J$98,"emissions",'7.2_Resultats Espanya'!E$59:E228)/1000-SUM(P$60:P227)</f>
        <v>0</v>
      </c>
      <c r="Q228" s="636">
        <f t="shared" si="7"/>
        <v>0</v>
      </c>
      <c r="R228" s="635"/>
      <c r="S228" s="635">
        <f t="shared" si="8"/>
        <v>0</v>
      </c>
      <c r="T228" s="635"/>
      <c r="U228" s="635"/>
    </row>
    <row r="229" spans="1:21" x14ac:dyDescent="0.3">
      <c r="A229" s="169"/>
      <c r="E229" s="168" t="str">
        <f>IF(Dades!C898="","",Dades!C898)</f>
        <v/>
      </c>
      <c r="F229" s="475">
        <f>(DSUM('1_Instal·lacions fixes'!$E$14:$R$36,"emissions",'7.2_Resultats Espanya'!E$59:E229)+DSUM('1_Instal·lacions fixes'!$E$43:$L$58,"emissions",'7.2_Resultats Espanya'!E$59:E229))/1000-SUM(F$60:F228)</f>
        <v>0</v>
      </c>
      <c r="G229" s="475">
        <f>(DSUM('2_Vehicles i maquinària'!$E$22:$S$44,"emissions",'7.2_Resultats Espanya'!E$59:E229)+DSUM('2_Vehicles i maquinària'!$E$50:$K$70,"emissions",'7.2_Resultats Espanya'!E$59:E229)+DSUM('2_Vehicles i maquinària'!$E$82:$S$92,"emissions",'7.2_Resultats Espanya'!E$59:E229)+DSUM('2_Vehicles i maquinària'!$E$99:$S$109,"emissions",'7.2_Resultats Espanya'!E$59:E229))/1000-SUM(G$60:G228)</f>
        <v>0</v>
      </c>
      <c r="H229" s="475">
        <f>(DSUM('3_Emissions fugitives'!$E$14:$O$36,"emissions",'7.2_Resultats Espanya'!E$59:E229)+DSUM('3_Emissions fugitives'!$E$48:$N$58,"emissions",'7.2_Resultats Espanya'!E$59:E229))/1000-SUM(H$60:H228)</f>
        <v>0</v>
      </c>
      <c r="I229" s="636">
        <f>DSUM('4_Emissions de procés'!$E$12:$M$27,"emissions",'7.2_Resultats Espanya'!E$59:E229)/1000-SUM(I$60:I228)</f>
        <v>0</v>
      </c>
      <c r="J229" s="636"/>
      <c r="K229" s="635">
        <f t="shared" si="6"/>
        <v>0</v>
      </c>
      <c r="L229" s="635"/>
      <c r="M229" s="635"/>
      <c r="N229" s="475">
        <f>DSUM('5.2_Abast 2 Espanya'!$E$18:$J$40,"emissions",'7.2_Resultats Espanya'!E$59:E229)/1000-SUM(N$60:N228)</f>
        <v>0</v>
      </c>
      <c r="O229" s="475">
        <f>DSUM('5.2_Abast 2 Espanya'!$E$49:$K$69,"emissions",'7.2_Resultats Espanya'!E$59:E229)/1000-SUM(O$60:O228)</f>
        <v>0</v>
      </c>
      <c r="P229" s="475">
        <f>DSUM('5.2_Abast 2 Espanya'!$E$78:$J$98,"emissions",'7.2_Resultats Espanya'!E$59:E229)/1000-SUM(P$60:P228)</f>
        <v>0</v>
      </c>
      <c r="Q229" s="636">
        <f t="shared" si="7"/>
        <v>0</v>
      </c>
      <c r="R229" s="635"/>
      <c r="S229" s="635">
        <f t="shared" si="8"/>
        <v>0</v>
      </c>
      <c r="T229" s="635"/>
      <c r="U229" s="635"/>
    </row>
    <row r="230" spans="1:21" x14ac:dyDescent="0.3">
      <c r="A230" s="169"/>
      <c r="E230" s="168" t="str">
        <f>IF(Dades!C899="","",Dades!C899)</f>
        <v/>
      </c>
      <c r="F230" s="475">
        <f>(DSUM('1_Instal·lacions fixes'!$E$14:$R$36,"emissions",'7.2_Resultats Espanya'!E$59:E230)+DSUM('1_Instal·lacions fixes'!$E$43:$L$58,"emissions",'7.2_Resultats Espanya'!E$59:E230))/1000-SUM(F$60:F229)</f>
        <v>0</v>
      </c>
      <c r="G230" s="475">
        <f>(DSUM('2_Vehicles i maquinària'!$E$22:$S$44,"emissions",'7.2_Resultats Espanya'!E$59:E230)+DSUM('2_Vehicles i maquinària'!$E$50:$K$70,"emissions",'7.2_Resultats Espanya'!E$59:E230)+DSUM('2_Vehicles i maquinària'!$E$82:$S$92,"emissions",'7.2_Resultats Espanya'!E$59:E230)+DSUM('2_Vehicles i maquinària'!$E$99:$S$109,"emissions",'7.2_Resultats Espanya'!E$59:E230))/1000-SUM(G$60:G229)</f>
        <v>0</v>
      </c>
      <c r="H230" s="475">
        <f>(DSUM('3_Emissions fugitives'!$E$14:$O$36,"emissions",'7.2_Resultats Espanya'!E$59:E230)+DSUM('3_Emissions fugitives'!$E$48:$N$58,"emissions",'7.2_Resultats Espanya'!E$59:E230))/1000-SUM(H$60:H229)</f>
        <v>0</v>
      </c>
      <c r="I230" s="636">
        <f>DSUM('4_Emissions de procés'!$E$12:$M$27,"emissions",'7.2_Resultats Espanya'!E$59:E230)/1000-SUM(I$60:I229)</f>
        <v>0</v>
      </c>
      <c r="J230" s="636"/>
      <c r="K230" s="635">
        <f t="shared" si="6"/>
        <v>0</v>
      </c>
      <c r="L230" s="635"/>
      <c r="M230" s="635"/>
      <c r="N230" s="475">
        <f>DSUM('5.2_Abast 2 Espanya'!$E$18:$J$40,"emissions",'7.2_Resultats Espanya'!E$59:E230)/1000-SUM(N$60:N229)</f>
        <v>0</v>
      </c>
      <c r="O230" s="475">
        <f>DSUM('5.2_Abast 2 Espanya'!$E$49:$K$69,"emissions",'7.2_Resultats Espanya'!E$59:E230)/1000-SUM(O$60:O229)</f>
        <v>0</v>
      </c>
      <c r="P230" s="475">
        <f>DSUM('5.2_Abast 2 Espanya'!$E$78:$J$98,"emissions",'7.2_Resultats Espanya'!E$59:E230)/1000-SUM(P$60:P229)</f>
        <v>0</v>
      </c>
      <c r="Q230" s="636">
        <f t="shared" si="7"/>
        <v>0</v>
      </c>
      <c r="R230" s="635"/>
      <c r="S230" s="635">
        <f t="shared" si="8"/>
        <v>0</v>
      </c>
      <c r="T230" s="635"/>
      <c r="U230" s="635"/>
    </row>
    <row r="231" spans="1:21" x14ac:dyDescent="0.3">
      <c r="A231" s="169"/>
      <c r="E231" s="168" t="str">
        <f>IF(Dades!C900="","",Dades!C900)</f>
        <v/>
      </c>
      <c r="F231" s="475">
        <f>(DSUM('1_Instal·lacions fixes'!$E$14:$R$36,"emissions",'7.2_Resultats Espanya'!E$59:E231)+DSUM('1_Instal·lacions fixes'!$E$43:$L$58,"emissions",'7.2_Resultats Espanya'!E$59:E231))/1000-SUM(F$60:F230)</f>
        <v>0</v>
      </c>
      <c r="G231" s="475">
        <f>(DSUM('2_Vehicles i maquinària'!$E$22:$S$44,"emissions",'7.2_Resultats Espanya'!E$59:E231)+DSUM('2_Vehicles i maquinària'!$E$50:$K$70,"emissions",'7.2_Resultats Espanya'!E$59:E231)+DSUM('2_Vehicles i maquinària'!$E$82:$S$92,"emissions",'7.2_Resultats Espanya'!E$59:E231)+DSUM('2_Vehicles i maquinària'!$E$99:$S$109,"emissions",'7.2_Resultats Espanya'!E$59:E231))/1000-SUM(G$60:G230)</f>
        <v>0</v>
      </c>
      <c r="H231" s="475">
        <f>(DSUM('3_Emissions fugitives'!$E$14:$O$36,"emissions",'7.2_Resultats Espanya'!E$59:E231)+DSUM('3_Emissions fugitives'!$E$48:$N$58,"emissions",'7.2_Resultats Espanya'!E$59:E231))/1000-SUM(H$60:H230)</f>
        <v>0</v>
      </c>
      <c r="I231" s="636">
        <f>DSUM('4_Emissions de procés'!$E$12:$M$27,"emissions",'7.2_Resultats Espanya'!E$59:E231)/1000-SUM(I$60:I230)</f>
        <v>0</v>
      </c>
      <c r="J231" s="636"/>
      <c r="K231" s="635">
        <f t="shared" si="6"/>
        <v>0</v>
      </c>
      <c r="L231" s="635"/>
      <c r="M231" s="635"/>
      <c r="N231" s="475">
        <f>DSUM('5.2_Abast 2 Espanya'!$E$18:$J$40,"emissions",'7.2_Resultats Espanya'!E$59:E231)/1000-SUM(N$60:N230)</f>
        <v>0</v>
      </c>
      <c r="O231" s="475">
        <f>DSUM('5.2_Abast 2 Espanya'!$E$49:$K$69,"emissions",'7.2_Resultats Espanya'!E$59:E231)/1000-SUM(O$60:O230)</f>
        <v>0</v>
      </c>
      <c r="P231" s="475">
        <f>DSUM('5.2_Abast 2 Espanya'!$E$78:$J$98,"emissions",'7.2_Resultats Espanya'!E$59:E231)/1000-SUM(P$60:P230)</f>
        <v>0</v>
      </c>
      <c r="Q231" s="636">
        <f t="shared" si="7"/>
        <v>0</v>
      </c>
      <c r="R231" s="635"/>
      <c r="S231" s="635">
        <f t="shared" si="8"/>
        <v>0</v>
      </c>
      <c r="T231" s="635"/>
      <c r="U231" s="635"/>
    </row>
    <row r="232" spans="1:21" x14ac:dyDescent="0.3">
      <c r="A232" s="169"/>
      <c r="E232" s="168" t="str">
        <f>IF(Dades!C901="","",Dades!C901)</f>
        <v/>
      </c>
      <c r="F232" s="475">
        <f>(DSUM('1_Instal·lacions fixes'!$E$14:$R$36,"emissions",'7.2_Resultats Espanya'!E$59:E232)+DSUM('1_Instal·lacions fixes'!$E$43:$L$58,"emissions",'7.2_Resultats Espanya'!E$59:E232))/1000-SUM(F$60:F231)</f>
        <v>0</v>
      </c>
      <c r="G232" s="475">
        <f>(DSUM('2_Vehicles i maquinària'!$E$22:$S$44,"emissions",'7.2_Resultats Espanya'!E$59:E232)+DSUM('2_Vehicles i maquinària'!$E$50:$K$70,"emissions",'7.2_Resultats Espanya'!E$59:E232)+DSUM('2_Vehicles i maquinària'!$E$82:$S$92,"emissions",'7.2_Resultats Espanya'!E$59:E232)+DSUM('2_Vehicles i maquinària'!$E$99:$S$109,"emissions",'7.2_Resultats Espanya'!E$59:E232))/1000-SUM(G$60:G231)</f>
        <v>0</v>
      </c>
      <c r="H232" s="475">
        <f>(DSUM('3_Emissions fugitives'!$E$14:$O$36,"emissions",'7.2_Resultats Espanya'!E$59:E232)+DSUM('3_Emissions fugitives'!$E$48:$N$58,"emissions",'7.2_Resultats Espanya'!E$59:E232))/1000-SUM(H$60:H231)</f>
        <v>0</v>
      </c>
      <c r="I232" s="636">
        <f>DSUM('4_Emissions de procés'!$E$12:$M$27,"emissions",'7.2_Resultats Espanya'!E$59:E232)/1000-SUM(I$60:I231)</f>
        <v>0</v>
      </c>
      <c r="J232" s="636"/>
      <c r="K232" s="635">
        <f t="shared" si="6"/>
        <v>0</v>
      </c>
      <c r="L232" s="635"/>
      <c r="M232" s="635"/>
      <c r="N232" s="475">
        <f>DSUM('5.2_Abast 2 Espanya'!$E$18:$J$40,"emissions",'7.2_Resultats Espanya'!E$59:E232)/1000-SUM(N$60:N231)</f>
        <v>0</v>
      </c>
      <c r="O232" s="475">
        <f>DSUM('5.2_Abast 2 Espanya'!$E$49:$K$69,"emissions",'7.2_Resultats Espanya'!E$59:E232)/1000-SUM(O$60:O231)</f>
        <v>0</v>
      </c>
      <c r="P232" s="475">
        <f>DSUM('5.2_Abast 2 Espanya'!$E$78:$J$98,"emissions",'7.2_Resultats Espanya'!E$59:E232)/1000-SUM(P$60:P231)</f>
        <v>0</v>
      </c>
      <c r="Q232" s="636">
        <f t="shared" si="7"/>
        <v>0</v>
      </c>
      <c r="R232" s="635"/>
      <c r="S232" s="635">
        <f t="shared" si="8"/>
        <v>0</v>
      </c>
      <c r="T232" s="635"/>
      <c r="U232" s="635"/>
    </row>
    <row r="233" spans="1:21" x14ac:dyDescent="0.3">
      <c r="A233" s="169"/>
      <c r="E233" s="168" t="str">
        <f>IF(Dades!C902="","",Dades!C902)</f>
        <v/>
      </c>
      <c r="F233" s="475">
        <f>(DSUM('1_Instal·lacions fixes'!$E$14:$R$36,"emissions",'7.2_Resultats Espanya'!E$59:E233)+DSUM('1_Instal·lacions fixes'!$E$43:$L$58,"emissions",'7.2_Resultats Espanya'!E$59:E233))/1000-SUM(F$60:F232)</f>
        <v>0</v>
      </c>
      <c r="G233" s="475">
        <f>(DSUM('2_Vehicles i maquinària'!$E$22:$S$44,"emissions",'7.2_Resultats Espanya'!E$59:E233)+DSUM('2_Vehicles i maquinària'!$E$50:$K$70,"emissions",'7.2_Resultats Espanya'!E$59:E233)+DSUM('2_Vehicles i maquinària'!$E$82:$S$92,"emissions",'7.2_Resultats Espanya'!E$59:E233)+DSUM('2_Vehicles i maquinària'!$E$99:$S$109,"emissions",'7.2_Resultats Espanya'!E$59:E233))/1000-SUM(G$60:G232)</f>
        <v>0</v>
      </c>
      <c r="H233" s="475">
        <f>(DSUM('3_Emissions fugitives'!$E$14:$O$36,"emissions",'7.2_Resultats Espanya'!E$59:E233)+DSUM('3_Emissions fugitives'!$E$48:$N$58,"emissions",'7.2_Resultats Espanya'!E$59:E233))/1000-SUM(H$60:H232)</f>
        <v>0</v>
      </c>
      <c r="I233" s="636">
        <f>DSUM('4_Emissions de procés'!$E$12:$M$27,"emissions",'7.2_Resultats Espanya'!E$59:E233)/1000-SUM(I$60:I232)</f>
        <v>0</v>
      </c>
      <c r="J233" s="636"/>
      <c r="K233" s="635">
        <f t="shared" si="6"/>
        <v>0</v>
      </c>
      <c r="L233" s="635"/>
      <c r="M233" s="635"/>
      <c r="N233" s="475">
        <f>DSUM('5.2_Abast 2 Espanya'!$E$18:$J$40,"emissions",'7.2_Resultats Espanya'!E$59:E233)/1000-SUM(N$60:N232)</f>
        <v>0</v>
      </c>
      <c r="O233" s="475">
        <f>DSUM('5.2_Abast 2 Espanya'!$E$49:$K$69,"emissions",'7.2_Resultats Espanya'!E$59:E233)/1000-SUM(O$60:O232)</f>
        <v>0</v>
      </c>
      <c r="P233" s="475">
        <f>DSUM('5.2_Abast 2 Espanya'!$E$78:$J$98,"emissions",'7.2_Resultats Espanya'!E$59:E233)/1000-SUM(P$60:P232)</f>
        <v>0</v>
      </c>
      <c r="Q233" s="636">
        <f t="shared" si="7"/>
        <v>0</v>
      </c>
      <c r="R233" s="635"/>
      <c r="S233" s="635">
        <f t="shared" si="8"/>
        <v>0</v>
      </c>
      <c r="T233" s="635"/>
      <c r="U233" s="635"/>
    </row>
    <row r="234" spans="1:21" x14ac:dyDescent="0.3">
      <c r="A234" s="169"/>
      <c r="E234" s="168" t="str">
        <f>IF(Dades!C903="","",Dades!C903)</f>
        <v/>
      </c>
      <c r="F234" s="475">
        <f>(DSUM('1_Instal·lacions fixes'!$E$14:$R$36,"emissions",'7.2_Resultats Espanya'!E$59:E234)+DSUM('1_Instal·lacions fixes'!$E$43:$L$58,"emissions",'7.2_Resultats Espanya'!E$59:E234))/1000-SUM(F$60:F233)</f>
        <v>0</v>
      </c>
      <c r="G234" s="475">
        <f>(DSUM('2_Vehicles i maquinària'!$E$22:$S$44,"emissions",'7.2_Resultats Espanya'!E$59:E234)+DSUM('2_Vehicles i maquinària'!$E$50:$K$70,"emissions",'7.2_Resultats Espanya'!E$59:E234)+DSUM('2_Vehicles i maquinària'!$E$82:$S$92,"emissions",'7.2_Resultats Espanya'!E$59:E234)+DSUM('2_Vehicles i maquinària'!$E$99:$S$109,"emissions",'7.2_Resultats Espanya'!E$59:E234))/1000-SUM(G$60:G233)</f>
        <v>0</v>
      </c>
      <c r="H234" s="475">
        <f>(DSUM('3_Emissions fugitives'!$E$14:$O$36,"emissions",'7.2_Resultats Espanya'!E$59:E234)+DSUM('3_Emissions fugitives'!$E$48:$N$58,"emissions",'7.2_Resultats Espanya'!E$59:E234))/1000-SUM(H$60:H233)</f>
        <v>0</v>
      </c>
      <c r="I234" s="636">
        <f>DSUM('4_Emissions de procés'!$E$12:$M$27,"emissions",'7.2_Resultats Espanya'!E$59:E234)/1000-SUM(I$60:I233)</f>
        <v>0</v>
      </c>
      <c r="J234" s="636"/>
      <c r="K234" s="635">
        <f t="shared" si="6"/>
        <v>0</v>
      </c>
      <c r="L234" s="635"/>
      <c r="M234" s="635"/>
      <c r="N234" s="475">
        <f>DSUM('5.2_Abast 2 Espanya'!$E$18:$J$40,"emissions",'7.2_Resultats Espanya'!E$59:E234)/1000-SUM(N$60:N233)</f>
        <v>0</v>
      </c>
      <c r="O234" s="475">
        <f>DSUM('5.2_Abast 2 Espanya'!$E$49:$K$69,"emissions",'7.2_Resultats Espanya'!E$59:E234)/1000-SUM(O$60:O233)</f>
        <v>0</v>
      </c>
      <c r="P234" s="475">
        <f>DSUM('5.2_Abast 2 Espanya'!$E$78:$J$98,"emissions",'7.2_Resultats Espanya'!E$59:E234)/1000-SUM(P$60:P233)</f>
        <v>0</v>
      </c>
      <c r="Q234" s="636">
        <f t="shared" si="7"/>
        <v>0</v>
      </c>
      <c r="R234" s="635"/>
      <c r="S234" s="635">
        <f t="shared" si="8"/>
        <v>0</v>
      </c>
      <c r="T234" s="635"/>
      <c r="U234" s="635"/>
    </row>
    <row r="235" spans="1:21" x14ac:dyDescent="0.3">
      <c r="A235" s="169"/>
      <c r="E235" s="168" t="str">
        <f>IF(Dades!C904="","",Dades!C904)</f>
        <v/>
      </c>
      <c r="F235" s="475">
        <f>(DSUM('1_Instal·lacions fixes'!$E$14:$R$36,"emissions",'7.2_Resultats Espanya'!E$59:E235)+DSUM('1_Instal·lacions fixes'!$E$43:$L$58,"emissions",'7.2_Resultats Espanya'!E$59:E235))/1000-SUM(F$60:F234)</f>
        <v>0</v>
      </c>
      <c r="G235" s="475">
        <f>(DSUM('2_Vehicles i maquinària'!$E$22:$S$44,"emissions",'7.2_Resultats Espanya'!E$59:E235)+DSUM('2_Vehicles i maquinària'!$E$50:$K$70,"emissions",'7.2_Resultats Espanya'!E$59:E235)+DSUM('2_Vehicles i maquinària'!$E$82:$S$92,"emissions",'7.2_Resultats Espanya'!E$59:E235)+DSUM('2_Vehicles i maquinària'!$E$99:$S$109,"emissions",'7.2_Resultats Espanya'!E$59:E235))/1000-SUM(G$60:G234)</f>
        <v>0</v>
      </c>
      <c r="H235" s="475">
        <f>(DSUM('3_Emissions fugitives'!$E$14:$O$36,"emissions",'7.2_Resultats Espanya'!E$59:E235)+DSUM('3_Emissions fugitives'!$E$48:$N$58,"emissions",'7.2_Resultats Espanya'!E$59:E235))/1000-SUM(H$60:H234)</f>
        <v>0</v>
      </c>
      <c r="I235" s="636">
        <f>DSUM('4_Emissions de procés'!$E$12:$M$27,"emissions",'7.2_Resultats Espanya'!E$59:E235)/1000-SUM(I$60:I234)</f>
        <v>0</v>
      </c>
      <c r="J235" s="636"/>
      <c r="K235" s="635">
        <f t="shared" si="6"/>
        <v>0</v>
      </c>
      <c r="L235" s="635"/>
      <c r="M235" s="635"/>
      <c r="N235" s="475">
        <f>DSUM('5.2_Abast 2 Espanya'!$E$18:$J$40,"emissions",'7.2_Resultats Espanya'!E$59:E235)/1000-SUM(N$60:N234)</f>
        <v>0</v>
      </c>
      <c r="O235" s="475">
        <f>DSUM('5.2_Abast 2 Espanya'!$E$49:$K$69,"emissions",'7.2_Resultats Espanya'!E$59:E235)/1000-SUM(O$60:O234)</f>
        <v>0</v>
      </c>
      <c r="P235" s="475">
        <f>DSUM('5.2_Abast 2 Espanya'!$E$78:$J$98,"emissions",'7.2_Resultats Espanya'!E$59:E235)/1000-SUM(P$60:P234)</f>
        <v>0</v>
      </c>
      <c r="Q235" s="636">
        <f t="shared" si="7"/>
        <v>0</v>
      </c>
      <c r="R235" s="635"/>
      <c r="S235" s="635">
        <f t="shared" si="8"/>
        <v>0</v>
      </c>
      <c r="T235" s="635"/>
      <c r="U235" s="635"/>
    </row>
    <row r="236" spans="1:21" x14ac:dyDescent="0.3">
      <c r="A236" s="169"/>
      <c r="E236" s="168" t="str">
        <f>IF(Dades!C905="","",Dades!C905)</f>
        <v/>
      </c>
      <c r="F236" s="475">
        <f>(DSUM('1_Instal·lacions fixes'!$E$14:$R$36,"emissions",'7.2_Resultats Espanya'!E$59:E236)+DSUM('1_Instal·lacions fixes'!$E$43:$L$58,"emissions",'7.2_Resultats Espanya'!E$59:E236))/1000-SUM(F$60:F235)</f>
        <v>0</v>
      </c>
      <c r="G236" s="475">
        <f>(DSUM('2_Vehicles i maquinària'!$E$22:$S$44,"emissions",'7.2_Resultats Espanya'!E$59:E236)+DSUM('2_Vehicles i maquinària'!$E$50:$K$70,"emissions",'7.2_Resultats Espanya'!E$59:E236)+DSUM('2_Vehicles i maquinària'!$E$82:$S$92,"emissions",'7.2_Resultats Espanya'!E$59:E236)+DSUM('2_Vehicles i maquinària'!$E$99:$S$109,"emissions",'7.2_Resultats Espanya'!E$59:E236))/1000-SUM(G$60:G235)</f>
        <v>0</v>
      </c>
      <c r="H236" s="475">
        <f>(DSUM('3_Emissions fugitives'!$E$14:$O$36,"emissions",'7.2_Resultats Espanya'!E$59:E236)+DSUM('3_Emissions fugitives'!$E$48:$N$58,"emissions",'7.2_Resultats Espanya'!E$59:E236))/1000-SUM(H$60:H235)</f>
        <v>0</v>
      </c>
      <c r="I236" s="636">
        <f>DSUM('4_Emissions de procés'!$E$12:$M$27,"emissions",'7.2_Resultats Espanya'!E$59:E236)/1000-SUM(I$60:I235)</f>
        <v>0</v>
      </c>
      <c r="J236" s="636"/>
      <c r="K236" s="635">
        <f t="shared" si="6"/>
        <v>0</v>
      </c>
      <c r="L236" s="635"/>
      <c r="M236" s="635"/>
      <c r="N236" s="475">
        <f>DSUM('5.2_Abast 2 Espanya'!$E$18:$J$40,"emissions",'7.2_Resultats Espanya'!E$59:E236)/1000-SUM(N$60:N235)</f>
        <v>0</v>
      </c>
      <c r="O236" s="475">
        <f>DSUM('5.2_Abast 2 Espanya'!$E$49:$K$69,"emissions",'7.2_Resultats Espanya'!E$59:E236)/1000-SUM(O$60:O235)</f>
        <v>0</v>
      </c>
      <c r="P236" s="475">
        <f>DSUM('5.2_Abast 2 Espanya'!$E$78:$J$98,"emissions",'7.2_Resultats Espanya'!E$59:E236)/1000-SUM(P$60:P235)</f>
        <v>0</v>
      </c>
      <c r="Q236" s="636">
        <f t="shared" si="7"/>
        <v>0</v>
      </c>
      <c r="R236" s="635"/>
      <c r="S236" s="635">
        <f t="shared" si="8"/>
        <v>0</v>
      </c>
      <c r="T236" s="635"/>
      <c r="U236" s="635"/>
    </row>
    <row r="237" spans="1:21" x14ac:dyDescent="0.3">
      <c r="A237" s="169"/>
      <c r="E237" s="168" t="str">
        <f>IF(Dades!C906="","",Dades!C906)</f>
        <v/>
      </c>
      <c r="F237" s="475">
        <f>(DSUM('1_Instal·lacions fixes'!$E$14:$R$36,"emissions",'7.2_Resultats Espanya'!E$59:E237)+DSUM('1_Instal·lacions fixes'!$E$43:$L$58,"emissions",'7.2_Resultats Espanya'!E$59:E237))/1000-SUM(F$60:F236)</f>
        <v>0</v>
      </c>
      <c r="G237" s="475">
        <f>(DSUM('2_Vehicles i maquinària'!$E$22:$S$44,"emissions",'7.2_Resultats Espanya'!E$59:E237)+DSUM('2_Vehicles i maquinària'!$E$50:$K$70,"emissions",'7.2_Resultats Espanya'!E$59:E237)+DSUM('2_Vehicles i maquinària'!$E$82:$S$92,"emissions",'7.2_Resultats Espanya'!E$59:E237)+DSUM('2_Vehicles i maquinària'!$E$99:$S$109,"emissions",'7.2_Resultats Espanya'!E$59:E237))/1000-SUM(G$60:G236)</f>
        <v>0</v>
      </c>
      <c r="H237" s="475">
        <f>(DSUM('3_Emissions fugitives'!$E$14:$O$36,"emissions",'7.2_Resultats Espanya'!E$59:E237)+DSUM('3_Emissions fugitives'!$E$48:$N$58,"emissions",'7.2_Resultats Espanya'!E$59:E237))/1000-SUM(H$60:H236)</f>
        <v>0</v>
      </c>
      <c r="I237" s="636">
        <f>DSUM('4_Emissions de procés'!$E$12:$M$27,"emissions",'7.2_Resultats Espanya'!E$59:E237)/1000-SUM(I$60:I236)</f>
        <v>0</v>
      </c>
      <c r="J237" s="636"/>
      <c r="K237" s="635">
        <f t="shared" si="6"/>
        <v>0</v>
      </c>
      <c r="L237" s="635"/>
      <c r="M237" s="635"/>
      <c r="N237" s="475">
        <f>DSUM('5.2_Abast 2 Espanya'!$E$18:$J$40,"emissions",'7.2_Resultats Espanya'!E$59:E237)/1000-SUM(N$60:N236)</f>
        <v>0</v>
      </c>
      <c r="O237" s="475">
        <f>DSUM('5.2_Abast 2 Espanya'!$E$49:$K$69,"emissions",'7.2_Resultats Espanya'!E$59:E237)/1000-SUM(O$60:O236)</f>
        <v>0</v>
      </c>
      <c r="P237" s="475">
        <f>DSUM('5.2_Abast 2 Espanya'!$E$78:$J$98,"emissions",'7.2_Resultats Espanya'!E$59:E237)/1000-SUM(P$60:P236)</f>
        <v>0</v>
      </c>
      <c r="Q237" s="636">
        <f t="shared" si="7"/>
        <v>0</v>
      </c>
      <c r="R237" s="635"/>
      <c r="S237" s="635">
        <f t="shared" si="8"/>
        <v>0</v>
      </c>
      <c r="T237" s="635"/>
      <c r="U237" s="635"/>
    </row>
    <row r="238" spans="1:21" x14ac:dyDescent="0.3">
      <c r="A238" s="169"/>
      <c r="E238" s="168" t="str">
        <f>IF(Dades!C907="","",Dades!C907)</f>
        <v/>
      </c>
      <c r="F238" s="475">
        <f>(DSUM('1_Instal·lacions fixes'!$E$14:$R$36,"emissions",'7.2_Resultats Espanya'!E$59:E238)+DSUM('1_Instal·lacions fixes'!$E$43:$L$58,"emissions",'7.2_Resultats Espanya'!E$59:E238))/1000-SUM(F$60:F237)</f>
        <v>0</v>
      </c>
      <c r="G238" s="475">
        <f>(DSUM('2_Vehicles i maquinària'!$E$22:$S$44,"emissions",'7.2_Resultats Espanya'!E$59:E238)+DSUM('2_Vehicles i maquinària'!$E$50:$K$70,"emissions",'7.2_Resultats Espanya'!E$59:E238)+DSUM('2_Vehicles i maquinària'!$E$82:$S$92,"emissions",'7.2_Resultats Espanya'!E$59:E238)+DSUM('2_Vehicles i maquinària'!$E$99:$S$109,"emissions",'7.2_Resultats Espanya'!E$59:E238))/1000-SUM(G$60:G237)</f>
        <v>0</v>
      </c>
      <c r="H238" s="475">
        <f>(DSUM('3_Emissions fugitives'!$E$14:$O$36,"emissions",'7.2_Resultats Espanya'!E$59:E238)+DSUM('3_Emissions fugitives'!$E$48:$N$58,"emissions",'7.2_Resultats Espanya'!E$59:E238))/1000-SUM(H$60:H237)</f>
        <v>0</v>
      </c>
      <c r="I238" s="636">
        <f>DSUM('4_Emissions de procés'!$E$12:$M$27,"emissions",'7.2_Resultats Espanya'!E$59:E238)/1000-SUM(I$60:I237)</f>
        <v>0</v>
      </c>
      <c r="J238" s="636"/>
      <c r="K238" s="635">
        <f t="shared" si="6"/>
        <v>0</v>
      </c>
      <c r="L238" s="635"/>
      <c r="M238" s="635"/>
      <c r="N238" s="475">
        <f>DSUM('5.2_Abast 2 Espanya'!$E$18:$J$40,"emissions",'7.2_Resultats Espanya'!E$59:E238)/1000-SUM(N$60:N237)</f>
        <v>0</v>
      </c>
      <c r="O238" s="475">
        <f>DSUM('5.2_Abast 2 Espanya'!$E$49:$K$69,"emissions",'7.2_Resultats Espanya'!E$59:E238)/1000-SUM(O$60:O237)</f>
        <v>0</v>
      </c>
      <c r="P238" s="475">
        <f>DSUM('5.2_Abast 2 Espanya'!$E$78:$J$98,"emissions",'7.2_Resultats Espanya'!E$59:E238)/1000-SUM(P$60:P237)</f>
        <v>0</v>
      </c>
      <c r="Q238" s="636">
        <f t="shared" si="7"/>
        <v>0</v>
      </c>
      <c r="R238" s="635"/>
      <c r="S238" s="635">
        <f t="shared" si="8"/>
        <v>0</v>
      </c>
      <c r="T238" s="635"/>
      <c r="U238" s="635"/>
    </row>
    <row r="239" spans="1:21" x14ac:dyDescent="0.3">
      <c r="A239" s="169"/>
      <c r="E239" s="168" t="str">
        <f>IF(Dades!C908="","",Dades!C908)</f>
        <v/>
      </c>
      <c r="F239" s="475">
        <f>(DSUM('1_Instal·lacions fixes'!$E$14:$R$36,"emissions",'7.2_Resultats Espanya'!E$59:E239)+DSUM('1_Instal·lacions fixes'!$E$43:$L$58,"emissions",'7.2_Resultats Espanya'!E$59:E239))/1000-SUM(F$60:F238)</f>
        <v>0</v>
      </c>
      <c r="G239" s="475">
        <f>(DSUM('2_Vehicles i maquinària'!$E$22:$S$44,"emissions",'7.2_Resultats Espanya'!E$59:E239)+DSUM('2_Vehicles i maquinària'!$E$50:$K$70,"emissions",'7.2_Resultats Espanya'!E$59:E239)+DSUM('2_Vehicles i maquinària'!$E$82:$S$92,"emissions",'7.2_Resultats Espanya'!E$59:E239)+DSUM('2_Vehicles i maquinària'!$E$99:$S$109,"emissions",'7.2_Resultats Espanya'!E$59:E239))/1000-SUM(G$60:G238)</f>
        <v>0</v>
      </c>
      <c r="H239" s="475">
        <f>(DSUM('3_Emissions fugitives'!$E$14:$O$36,"emissions",'7.2_Resultats Espanya'!E$59:E239)+DSUM('3_Emissions fugitives'!$E$48:$N$58,"emissions",'7.2_Resultats Espanya'!E$59:E239))/1000-SUM(H$60:H238)</f>
        <v>0</v>
      </c>
      <c r="I239" s="636">
        <f>DSUM('4_Emissions de procés'!$E$12:$M$27,"emissions",'7.2_Resultats Espanya'!E$59:E239)/1000-SUM(I$60:I238)</f>
        <v>0</v>
      </c>
      <c r="J239" s="636"/>
      <c r="K239" s="635">
        <f t="shared" si="6"/>
        <v>0</v>
      </c>
      <c r="L239" s="635"/>
      <c r="M239" s="635"/>
      <c r="N239" s="475">
        <f>DSUM('5.2_Abast 2 Espanya'!$E$18:$J$40,"emissions",'7.2_Resultats Espanya'!E$59:E239)/1000-SUM(N$60:N238)</f>
        <v>0</v>
      </c>
      <c r="O239" s="475">
        <f>DSUM('5.2_Abast 2 Espanya'!$E$49:$K$69,"emissions",'7.2_Resultats Espanya'!E$59:E239)/1000-SUM(O$60:O238)</f>
        <v>0</v>
      </c>
      <c r="P239" s="475">
        <f>DSUM('5.2_Abast 2 Espanya'!$E$78:$J$98,"emissions",'7.2_Resultats Espanya'!E$59:E239)/1000-SUM(P$60:P238)</f>
        <v>0</v>
      </c>
      <c r="Q239" s="636">
        <f t="shared" si="7"/>
        <v>0</v>
      </c>
      <c r="R239" s="635"/>
      <c r="S239" s="635">
        <f t="shared" si="8"/>
        <v>0</v>
      </c>
      <c r="T239" s="635"/>
      <c r="U239" s="635"/>
    </row>
    <row r="240" spans="1:21" x14ac:dyDescent="0.3">
      <c r="A240" s="169"/>
      <c r="E240" s="168" t="str">
        <f>IF(Dades!C909="","",Dades!C909)</f>
        <v/>
      </c>
      <c r="F240" s="475">
        <f>(DSUM('1_Instal·lacions fixes'!$E$14:$R$36,"emissions",'7.2_Resultats Espanya'!E$59:E240)+DSUM('1_Instal·lacions fixes'!$E$43:$L$58,"emissions",'7.2_Resultats Espanya'!E$59:E240))/1000-SUM(F$60:F239)</f>
        <v>0</v>
      </c>
      <c r="G240" s="475">
        <f>(DSUM('2_Vehicles i maquinària'!$E$22:$S$44,"emissions",'7.2_Resultats Espanya'!E$59:E240)+DSUM('2_Vehicles i maquinària'!$E$50:$K$70,"emissions",'7.2_Resultats Espanya'!E$59:E240)+DSUM('2_Vehicles i maquinària'!$E$82:$S$92,"emissions",'7.2_Resultats Espanya'!E$59:E240)+DSUM('2_Vehicles i maquinària'!$E$99:$S$109,"emissions",'7.2_Resultats Espanya'!E$59:E240))/1000-SUM(G$60:G239)</f>
        <v>0</v>
      </c>
      <c r="H240" s="475">
        <f>(DSUM('3_Emissions fugitives'!$E$14:$O$36,"emissions",'7.2_Resultats Espanya'!E$59:E240)+DSUM('3_Emissions fugitives'!$E$48:$N$58,"emissions",'7.2_Resultats Espanya'!E$59:E240))/1000-SUM(H$60:H239)</f>
        <v>0</v>
      </c>
      <c r="I240" s="636">
        <f>DSUM('4_Emissions de procés'!$E$12:$M$27,"emissions",'7.2_Resultats Espanya'!E$59:E240)/1000-SUM(I$60:I239)</f>
        <v>0</v>
      </c>
      <c r="J240" s="636"/>
      <c r="K240" s="635">
        <f t="shared" si="6"/>
        <v>0</v>
      </c>
      <c r="L240" s="635"/>
      <c r="M240" s="635"/>
      <c r="N240" s="475">
        <f>DSUM('5.2_Abast 2 Espanya'!$E$18:$J$40,"emissions",'7.2_Resultats Espanya'!E$59:E240)/1000-SUM(N$60:N239)</f>
        <v>0</v>
      </c>
      <c r="O240" s="475">
        <f>DSUM('5.2_Abast 2 Espanya'!$E$49:$K$69,"emissions",'7.2_Resultats Espanya'!E$59:E240)/1000-SUM(O$60:O239)</f>
        <v>0</v>
      </c>
      <c r="P240" s="475">
        <f>DSUM('5.2_Abast 2 Espanya'!$E$78:$J$98,"emissions",'7.2_Resultats Espanya'!E$59:E240)/1000-SUM(P$60:P239)</f>
        <v>0</v>
      </c>
      <c r="Q240" s="636">
        <f t="shared" si="7"/>
        <v>0</v>
      </c>
      <c r="R240" s="635"/>
      <c r="S240" s="635">
        <f t="shared" si="8"/>
        <v>0</v>
      </c>
      <c r="T240" s="635"/>
      <c r="U240" s="635"/>
    </row>
    <row r="241" spans="1:21" x14ac:dyDescent="0.3">
      <c r="A241" s="169"/>
      <c r="E241" s="168" t="str">
        <f>IF(Dades!C910="","",Dades!C910)</f>
        <v/>
      </c>
      <c r="F241" s="475">
        <f>(DSUM('1_Instal·lacions fixes'!$E$14:$R$36,"emissions",'7.2_Resultats Espanya'!E$59:E241)+DSUM('1_Instal·lacions fixes'!$E$43:$L$58,"emissions",'7.2_Resultats Espanya'!E$59:E241))/1000-SUM(F$60:F240)</f>
        <v>0</v>
      </c>
      <c r="G241" s="475">
        <f>(DSUM('2_Vehicles i maquinària'!$E$22:$S$44,"emissions",'7.2_Resultats Espanya'!E$59:E241)+DSUM('2_Vehicles i maquinària'!$E$50:$K$70,"emissions",'7.2_Resultats Espanya'!E$59:E241)+DSUM('2_Vehicles i maquinària'!$E$82:$S$92,"emissions",'7.2_Resultats Espanya'!E$59:E241)+DSUM('2_Vehicles i maquinària'!$E$99:$S$109,"emissions",'7.2_Resultats Espanya'!E$59:E241))/1000-SUM(G$60:G240)</f>
        <v>0</v>
      </c>
      <c r="H241" s="475">
        <f>(DSUM('3_Emissions fugitives'!$E$14:$O$36,"emissions",'7.2_Resultats Espanya'!E$59:E241)+DSUM('3_Emissions fugitives'!$E$48:$N$58,"emissions",'7.2_Resultats Espanya'!E$59:E241))/1000-SUM(H$60:H240)</f>
        <v>0</v>
      </c>
      <c r="I241" s="636">
        <f>DSUM('4_Emissions de procés'!$E$12:$M$27,"emissions",'7.2_Resultats Espanya'!E$59:E241)/1000-SUM(I$60:I240)</f>
        <v>0</v>
      </c>
      <c r="J241" s="636"/>
      <c r="K241" s="635">
        <f t="shared" si="6"/>
        <v>0</v>
      </c>
      <c r="L241" s="635"/>
      <c r="M241" s="635"/>
      <c r="N241" s="475">
        <f>DSUM('5.2_Abast 2 Espanya'!$E$18:$J$40,"emissions",'7.2_Resultats Espanya'!E$59:E241)/1000-SUM(N$60:N240)</f>
        <v>0</v>
      </c>
      <c r="O241" s="475">
        <f>DSUM('5.2_Abast 2 Espanya'!$E$49:$K$69,"emissions",'7.2_Resultats Espanya'!E$59:E241)/1000-SUM(O$60:O240)</f>
        <v>0</v>
      </c>
      <c r="P241" s="475">
        <f>DSUM('5.2_Abast 2 Espanya'!$E$78:$J$98,"emissions",'7.2_Resultats Espanya'!E$59:E241)/1000-SUM(P$60:P240)</f>
        <v>0</v>
      </c>
      <c r="Q241" s="636">
        <f t="shared" si="7"/>
        <v>0</v>
      </c>
      <c r="R241" s="635"/>
      <c r="S241" s="635">
        <f t="shared" si="8"/>
        <v>0</v>
      </c>
      <c r="T241" s="635"/>
      <c r="U241" s="635"/>
    </row>
    <row r="242" spans="1:21" x14ac:dyDescent="0.3">
      <c r="A242" s="169"/>
      <c r="E242" s="168" t="str">
        <f>IF(Dades!C911="","",Dades!C911)</f>
        <v/>
      </c>
      <c r="F242" s="475">
        <f>(DSUM('1_Instal·lacions fixes'!$E$14:$R$36,"emissions",'7.2_Resultats Espanya'!E$59:E242)+DSUM('1_Instal·lacions fixes'!$E$43:$L$58,"emissions",'7.2_Resultats Espanya'!E$59:E242))/1000-SUM(F$60:F241)</f>
        <v>0</v>
      </c>
      <c r="G242" s="475">
        <f>(DSUM('2_Vehicles i maquinària'!$E$22:$S$44,"emissions",'7.2_Resultats Espanya'!E$59:E242)+DSUM('2_Vehicles i maquinària'!$E$50:$K$70,"emissions",'7.2_Resultats Espanya'!E$59:E242)+DSUM('2_Vehicles i maquinària'!$E$82:$S$92,"emissions",'7.2_Resultats Espanya'!E$59:E242)+DSUM('2_Vehicles i maquinària'!$E$99:$S$109,"emissions",'7.2_Resultats Espanya'!E$59:E242))/1000-SUM(G$60:G241)</f>
        <v>0</v>
      </c>
      <c r="H242" s="475">
        <f>(DSUM('3_Emissions fugitives'!$E$14:$O$36,"emissions",'7.2_Resultats Espanya'!E$59:E242)+DSUM('3_Emissions fugitives'!$E$48:$N$58,"emissions",'7.2_Resultats Espanya'!E$59:E242))/1000-SUM(H$60:H241)</f>
        <v>0</v>
      </c>
      <c r="I242" s="636">
        <f>DSUM('4_Emissions de procés'!$E$12:$M$27,"emissions",'7.2_Resultats Espanya'!E$59:E242)/1000-SUM(I$60:I241)</f>
        <v>0</v>
      </c>
      <c r="J242" s="636"/>
      <c r="K242" s="635">
        <f t="shared" si="6"/>
        <v>0</v>
      </c>
      <c r="L242" s="635"/>
      <c r="M242" s="635"/>
      <c r="N242" s="475">
        <f>DSUM('5.2_Abast 2 Espanya'!$E$18:$J$40,"emissions",'7.2_Resultats Espanya'!E$59:E242)/1000-SUM(N$60:N241)</f>
        <v>0</v>
      </c>
      <c r="O242" s="475">
        <f>DSUM('5.2_Abast 2 Espanya'!$E$49:$K$69,"emissions",'7.2_Resultats Espanya'!E$59:E242)/1000-SUM(O$60:O241)</f>
        <v>0</v>
      </c>
      <c r="P242" s="475">
        <f>DSUM('5.2_Abast 2 Espanya'!$E$78:$J$98,"emissions",'7.2_Resultats Espanya'!E$59:E242)/1000-SUM(P$60:P241)</f>
        <v>0</v>
      </c>
      <c r="Q242" s="636">
        <f t="shared" si="7"/>
        <v>0</v>
      </c>
      <c r="R242" s="635"/>
      <c r="S242" s="635">
        <f t="shared" si="8"/>
        <v>0</v>
      </c>
      <c r="T242" s="635"/>
      <c r="U242" s="635"/>
    </row>
    <row r="243" spans="1:21" x14ac:dyDescent="0.3">
      <c r="A243" s="169"/>
      <c r="E243" s="168" t="str">
        <f>IF(Dades!C912="","",Dades!C912)</f>
        <v/>
      </c>
      <c r="F243" s="475">
        <f>(DSUM('1_Instal·lacions fixes'!$E$14:$R$36,"emissions",'7.2_Resultats Espanya'!E$59:E243)+DSUM('1_Instal·lacions fixes'!$E$43:$L$58,"emissions",'7.2_Resultats Espanya'!E$59:E243))/1000-SUM(F$60:F242)</f>
        <v>0</v>
      </c>
      <c r="G243" s="475">
        <f>(DSUM('2_Vehicles i maquinària'!$E$22:$S$44,"emissions",'7.2_Resultats Espanya'!E$59:E243)+DSUM('2_Vehicles i maquinària'!$E$50:$K$70,"emissions",'7.2_Resultats Espanya'!E$59:E243)+DSUM('2_Vehicles i maquinària'!$E$82:$S$92,"emissions",'7.2_Resultats Espanya'!E$59:E243)+DSUM('2_Vehicles i maquinària'!$E$99:$S$109,"emissions",'7.2_Resultats Espanya'!E$59:E243))/1000-SUM(G$60:G242)</f>
        <v>0</v>
      </c>
      <c r="H243" s="475">
        <f>(DSUM('3_Emissions fugitives'!$E$14:$O$36,"emissions",'7.2_Resultats Espanya'!E$59:E243)+DSUM('3_Emissions fugitives'!$E$48:$N$58,"emissions",'7.2_Resultats Espanya'!E$59:E243))/1000-SUM(H$60:H242)</f>
        <v>0</v>
      </c>
      <c r="I243" s="636">
        <f>DSUM('4_Emissions de procés'!$E$12:$M$27,"emissions",'7.2_Resultats Espanya'!E$59:E243)/1000-SUM(I$60:I242)</f>
        <v>0</v>
      </c>
      <c r="J243" s="636"/>
      <c r="K243" s="635">
        <f t="shared" si="6"/>
        <v>0</v>
      </c>
      <c r="L243" s="635"/>
      <c r="M243" s="635"/>
      <c r="N243" s="475">
        <f>DSUM('5.2_Abast 2 Espanya'!$E$18:$J$40,"emissions",'7.2_Resultats Espanya'!E$59:E243)/1000-SUM(N$60:N242)</f>
        <v>0</v>
      </c>
      <c r="O243" s="475">
        <f>DSUM('5.2_Abast 2 Espanya'!$E$49:$K$69,"emissions",'7.2_Resultats Espanya'!E$59:E243)/1000-SUM(O$60:O242)</f>
        <v>0</v>
      </c>
      <c r="P243" s="475">
        <f>DSUM('5.2_Abast 2 Espanya'!$E$78:$J$98,"emissions",'7.2_Resultats Espanya'!E$59:E243)/1000-SUM(P$60:P242)</f>
        <v>0</v>
      </c>
      <c r="Q243" s="636">
        <f t="shared" si="7"/>
        <v>0</v>
      </c>
      <c r="R243" s="635"/>
      <c r="S243" s="635">
        <f t="shared" si="8"/>
        <v>0</v>
      </c>
      <c r="T243" s="635"/>
      <c r="U243" s="635"/>
    </row>
    <row r="244" spans="1:21" x14ac:dyDescent="0.3">
      <c r="A244" s="169"/>
      <c r="E244" s="168" t="str">
        <f>IF(Dades!C913="","",Dades!C913)</f>
        <v/>
      </c>
      <c r="F244" s="475">
        <f>(DSUM('1_Instal·lacions fixes'!$E$14:$R$36,"emissions",'7.2_Resultats Espanya'!E$59:E244)+DSUM('1_Instal·lacions fixes'!$E$43:$L$58,"emissions",'7.2_Resultats Espanya'!E$59:E244))/1000-SUM(F$60:F243)</f>
        <v>0</v>
      </c>
      <c r="G244" s="475">
        <f>(DSUM('2_Vehicles i maquinària'!$E$22:$S$44,"emissions",'7.2_Resultats Espanya'!E$59:E244)+DSUM('2_Vehicles i maquinària'!$E$50:$K$70,"emissions",'7.2_Resultats Espanya'!E$59:E244)+DSUM('2_Vehicles i maquinària'!$E$82:$S$92,"emissions",'7.2_Resultats Espanya'!E$59:E244)+DSUM('2_Vehicles i maquinària'!$E$99:$S$109,"emissions",'7.2_Resultats Espanya'!E$59:E244))/1000-SUM(G$60:G243)</f>
        <v>0</v>
      </c>
      <c r="H244" s="475">
        <f>(DSUM('3_Emissions fugitives'!$E$14:$O$36,"emissions",'7.2_Resultats Espanya'!E$59:E244)+DSUM('3_Emissions fugitives'!$E$48:$N$58,"emissions",'7.2_Resultats Espanya'!E$59:E244))/1000-SUM(H$60:H243)</f>
        <v>0</v>
      </c>
      <c r="I244" s="636">
        <f>DSUM('4_Emissions de procés'!$E$12:$M$27,"emissions",'7.2_Resultats Espanya'!E$59:E244)/1000-SUM(I$60:I243)</f>
        <v>0</v>
      </c>
      <c r="J244" s="636"/>
      <c r="K244" s="635">
        <f t="shared" si="6"/>
        <v>0</v>
      </c>
      <c r="L244" s="635"/>
      <c r="M244" s="635"/>
      <c r="N244" s="475">
        <f>DSUM('5.2_Abast 2 Espanya'!$E$18:$J$40,"emissions",'7.2_Resultats Espanya'!E$59:E244)/1000-SUM(N$60:N243)</f>
        <v>0</v>
      </c>
      <c r="O244" s="475">
        <f>DSUM('5.2_Abast 2 Espanya'!$E$49:$K$69,"emissions",'7.2_Resultats Espanya'!E$59:E244)/1000-SUM(O$60:O243)</f>
        <v>0</v>
      </c>
      <c r="P244" s="475">
        <f>DSUM('5.2_Abast 2 Espanya'!$E$78:$J$98,"emissions",'7.2_Resultats Espanya'!E$59:E244)/1000-SUM(P$60:P243)</f>
        <v>0</v>
      </c>
      <c r="Q244" s="636">
        <f t="shared" si="7"/>
        <v>0</v>
      </c>
      <c r="R244" s="635"/>
      <c r="S244" s="635">
        <f t="shared" si="8"/>
        <v>0</v>
      </c>
      <c r="T244" s="635"/>
      <c r="U244" s="635"/>
    </row>
    <row r="245" spans="1:21" x14ac:dyDescent="0.3">
      <c r="A245" s="169"/>
      <c r="E245" s="168" t="str">
        <f>IF(Dades!C914="","",Dades!C914)</f>
        <v/>
      </c>
      <c r="F245" s="475">
        <f>(DSUM('1_Instal·lacions fixes'!$E$14:$R$36,"emissions",'7.2_Resultats Espanya'!E$59:E245)+DSUM('1_Instal·lacions fixes'!$E$43:$L$58,"emissions",'7.2_Resultats Espanya'!E$59:E245))/1000-SUM(F$60:F244)</f>
        <v>0</v>
      </c>
      <c r="G245" s="475">
        <f>(DSUM('2_Vehicles i maquinària'!$E$22:$S$44,"emissions",'7.2_Resultats Espanya'!E$59:E245)+DSUM('2_Vehicles i maquinària'!$E$50:$K$70,"emissions",'7.2_Resultats Espanya'!E$59:E245)+DSUM('2_Vehicles i maquinària'!$E$82:$S$92,"emissions",'7.2_Resultats Espanya'!E$59:E245)+DSUM('2_Vehicles i maquinària'!$E$99:$S$109,"emissions",'7.2_Resultats Espanya'!E$59:E245))/1000-SUM(G$60:G244)</f>
        <v>0</v>
      </c>
      <c r="H245" s="475">
        <f>(DSUM('3_Emissions fugitives'!$E$14:$O$36,"emissions",'7.2_Resultats Espanya'!E$59:E245)+DSUM('3_Emissions fugitives'!$E$48:$N$58,"emissions",'7.2_Resultats Espanya'!E$59:E245))/1000-SUM(H$60:H244)</f>
        <v>0</v>
      </c>
      <c r="I245" s="636">
        <f>DSUM('4_Emissions de procés'!$E$12:$M$27,"emissions",'7.2_Resultats Espanya'!E$59:E245)/1000-SUM(I$60:I244)</f>
        <v>0</v>
      </c>
      <c r="J245" s="636"/>
      <c r="K245" s="635">
        <f t="shared" si="6"/>
        <v>0</v>
      </c>
      <c r="L245" s="635"/>
      <c r="M245" s="635"/>
      <c r="N245" s="475">
        <f>DSUM('5.2_Abast 2 Espanya'!$E$18:$J$40,"emissions",'7.2_Resultats Espanya'!E$59:E245)/1000-SUM(N$60:N244)</f>
        <v>0</v>
      </c>
      <c r="O245" s="475">
        <f>DSUM('5.2_Abast 2 Espanya'!$E$49:$K$69,"emissions",'7.2_Resultats Espanya'!E$59:E245)/1000-SUM(O$60:O244)</f>
        <v>0</v>
      </c>
      <c r="P245" s="475">
        <f>DSUM('5.2_Abast 2 Espanya'!$E$78:$J$98,"emissions",'7.2_Resultats Espanya'!E$59:E245)/1000-SUM(P$60:P244)</f>
        <v>0</v>
      </c>
      <c r="Q245" s="636">
        <f t="shared" si="7"/>
        <v>0</v>
      </c>
      <c r="R245" s="635"/>
      <c r="S245" s="635">
        <f t="shared" si="8"/>
        <v>0</v>
      </c>
      <c r="T245" s="635"/>
      <c r="U245" s="635"/>
    </row>
    <row r="246" spans="1:21" x14ac:dyDescent="0.3">
      <c r="A246" s="169"/>
      <c r="E246" s="168" t="str">
        <f>IF(Dades!C915="","",Dades!C915)</f>
        <v/>
      </c>
      <c r="F246" s="475">
        <f>(DSUM('1_Instal·lacions fixes'!$E$14:$R$36,"emissions",'7.2_Resultats Espanya'!E$59:E246)+DSUM('1_Instal·lacions fixes'!$E$43:$L$58,"emissions",'7.2_Resultats Espanya'!E$59:E246))/1000-SUM(F$60:F245)</f>
        <v>0</v>
      </c>
      <c r="G246" s="475">
        <f>(DSUM('2_Vehicles i maquinària'!$E$22:$S$44,"emissions",'7.2_Resultats Espanya'!E$59:E246)+DSUM('2_Vehicles i maquinària'!$E$50:$K$70,"emissions",'7.2_Resultats Espanya'!E$59:E246)+DSUM('2_Vehicles i maquinària'!$E$82:$S$92,"emissions",'7.2_Resultats Espanya'!E$59:E246)+DSUM('2_Vehicles i maquinària'!$E$99:$S$109,"emissions",'7.2_Resultats Espanya'!E$59:E246))/1000-SUM(G$60:G245)</f>
        <v>0</v>
      </c>
      <c r="H246" s="475">
        <f>(DSUM('3_Emissions fugitives'!$E$14:$O$36,"emissions",'7.2_Resultats Espanya'!E$59:E246)+DSUM('3_Emissions fugitives'!$E$48:$N$58,"emissions",'7.2_Resultats Espanya'!E$59:E246))/1000-SUM(H$60:H245)</f>
        <v>0</v>
      </c>
      <c r="I246" s="636">
        <f>DSUM('4_Emissions de procés'!$E$12:$M$27,"emissions",'7.2_Resultats Espanya'!E$59:E246)/1000-SUM(I$60:I245)</f>
        <v>0</v>
      </c>
      <c r="J246" s="636"/>
      <c r="K246" s="635">
        <f t="shared" si="6"/>
        <v>0</v>
      </c>
      <c r="L246" s="635"/>
      <c r="M246" s="635"/>
      <c r="N246" s="475">
        <f>DSUM('5.2_Abast 2 Espanya'!$E$18:$J$40,"emissions",'7.2_Resultats Espanya'!E$59:E246)/1000-SUM(N$60:N245)</f>
        <v>0</v>
      </c>
      <c r="O246" s="475">
        <f>DSUM('5.2_Abast 2 Espanya'!$E$49:$K$69,"emissions",'7.2_Resultats Espanya'!E$59:E246)/1000-SUM(O$60:O245)</f>
        <v>0</v>
      </c>
      <c r="P246" s="475">
        <f>DSUM('5.2_Abast 2 Espanya'!$E$78:$J$98,"emissions",'7.2_Resultats Espanya'!E$59:E246)/1000-SUM(P$60:P245)</f>
        <v>0</v>
      </c>
      <c r="Q246" s="636">
        <f t="shared" si="7"/>
        <v>0</v>
      </c>
      <c r="R246" s="635"/>
      <c r="S246" s="635">
        <f t="shared" si="8"/>
        <v>0</v>
      </c>
      <c r="T246" s="635"/>
      <c r="U246" s="635"/>
    </row>
    <row r="247" spans="1:21" x14ac:dyDescent="0.3">
      <c r="A247" s="169"/>
      <c r="E247" s="168" t="str">
        <f>IF(Dades!C916="","",Dades!C916)</f>
        <v/>
      </c>
      <c r="F247" s="475">
        <f>(DSUM('1_Instal·lacions fixes'!$E$14:$R$36,"emissions",'7.2_Resultats Espanya'!E$59:E247)+DSUM('1_Instal·lacions fixes'!$E$43:$L$58,"emissions",'7.2_Resultats Espanya'!E$59:E247))/1000-SUM(F$60:F246)</f>
        <v>0</v>
      </c>
      <c r="G247" s="475">
        <f>(DSUM('2_Vehicles i maquinària'!$E$22:$S$44,"emissions",'7.2_Resultats Espanya'!E$59:E247)+DSUM('2_Vehicles i maquinària'!$E$50:$K$70,"emissions",'7.2_Resultats Espanya'!E$59:E247)+DSUM('2_Vehicles i maquinària'!$E$82:$S$92,"emissions",'7.2_Resultats Espanya'!E$59:E247)+DSUM('2_Vehicles i maquinària'!$E$99:$S$109,"emissions",'7.2_Resultats Espanya'!E$59:E247))/1000-SUM(G$60:G246)</f>
        <v>0</v>
      </c>
      <c r="H247" s="475">
        <f>(DSUM('3_Emissions fugitives'!$E$14:$O$36,"emissions",'7.2_Resultats Espanya'!E$59:E247)+DSUM('3_Emissions fugitives'!$E$48:$N$58,"emissions",'7.2_Resultats Espanya'!E$59:E247))/1000-SUM(H$60:H246)</f>
        <v>0</v>
      </c>
      <c r="I247" s="636">
        <f>DSUM('4_Emissions de procés'!$E$12:$M$27,"emissions",'7.2_Resultats Espanya'!E$59:E247)/1000-SUM(I$60:I246)</f>
        <v>0</v>
      </c>
      <c r="J247" s="636"/>
      <c r="K247" s="635">
        <f t="shared" si="6"/>
        <v>0</v>
      </c>
      <c r="L247" s="635"/>
      <c r="M247" s="635"/>
      <c r="N247" s="475">
        <f>DSUM('5.2_Abast 2 Espanya'!$E$18:$J$40,"emissions",'7.2_Resultats Espanya'!E$59:E247)/1000-SUM(N$60:N246)</f>
        <v>0</v>
      </c>
      <c r="O247" s="475">
        <f>DSUM('5.2_Abast 2 Espanya'!$E$49:$K$69,"emissions",'7.2_Resultats Espanya'!E$59:E247)/1000-SUM(O$60:O246)</f>
        <v>0</v>
      </c>
      <c r="P247" s="475">
        <f>DSUM('5.2_Abast 2 Espanya'!$E$78:$J$98,"emissions",'7.2_Resultats Espanya'!E$59:E247)/1000-SUM(P$60:P246)</f>
        <v>0</v>
      </c>
      <c r="Q247" s="636">
        <f t="shared" si="7"/>
        <v>0</v>
      </c>
      <c r="R247" s="635"/>
      <c r="S247" s="635">
        <f t="shared" si="8"/>
        <v>0</v>
      </c>
      <c r="T247" s="635"/>
      <c r="U247" s="635"/>
    </row>
    <row r="248" spans="1:21" x14ac:dyDescent="0.3">
      <c r="A248" s="169"/>
      <c r="E248" s="168" t="str">
        <f>IF(Dades!C917="","",Dades!C917)</f>
        <v/>
      </c>
      <c r="F248" s="475">
        <f>(DSUM('1_Instal·lacions fixes'!$E$14:$R$36,"emissions",'7.2_Resultats Espanya'!E$59:E248)+DSUM('1_Instal·lacions fixes'!$E$43:$L$58,"emissions",'7.2_Resultats Espanya'!E$59:E248))/1000-SUM(F$60:F247)</f>
        <v>0</v>
      </c>
      <c r="G248" s="475">
        <f>(DSUM('2_Vehicles i maquinària'!$E$22:$S$44,"emissions",'7.2_Resultats Espanya'!E$59:E248)+DSUM('2_Vehicles i maquinària'!$E$50:$K$70,"emissions",'7.2_Resultats Espanya'!E$59:E248)+DSUM('2_Vehicles i maquinària'!$E$82:$S$92,"emissions",'7.2_Resultats Espanya'!E$59:E248)+DSUM('2_Vehicles i maquinària'!$E$99:$S$109,"emissions",'7.2_Resultats Espanya'!E$59:E248))/1000-SUM(G$60:G247)</f>
        <v>0</v>
      </c>
      <c r="H248" s="475">
        <f>(DSUM('3_Emissions fugitives'!$E$14:$O$36,"emissions",'7.2_Resultats Espanya'!E$59:E248)+DSUM('3_Emissions fugitives'!$E$48:$N$58,"emissions",'7.2_Resultats Espanya'!E$59:E248))/1000-SUM(H$60:H247)</f>
        <v>0</v>
      </c>
      <c r="I248" s="636">
        <f>DSUM('4_Emissions de procés'!$E$12:$M$27,"emissions",'7.2_Resultats Espanya'!E$59:E248)/1000-SUM(I$60:I247)</f>
        <v>0</v>
      </c>
      <c r="J248" s="636"/>
      <c r="K248" s="635">
        <f t="shared" si="6"/>
        <v>0</v>
      </c>
      <c r="L248" s="635"/>
      <c r="M248" s="635"/>
      <c r="N248" s="475">
        <f>DSUM('5.2_Abast 2 Espanya'!$E$18:$J$40,"emissions",'7.2_Resultats Espanya'!E$59:E248)/1000-SUM(N$60:N247)</f>
        <v>0</v>
      </c>
      <c r="O248" s="475">
        <f>DSUM('5.2_Abast 2 Espanya'!$E$49:$K$69,"emissions",'7.2_Resultats Espanya'!E$59:E248)/1000-SUM(O$60:O247)</f>
        <v>0</v>
      </c>
      <c r="P248" s="475">
        <f>DSUM('5.2_Abast 2 Espanya'!$E$78:$J$98,"emissions",'7.2_Resultats Espanya'!E$59:E248)/1000-SUM(P$60:P247)</f>
        <v>0</v>
      </c>
      <c r="Q248" s="636">
        <f t="shared" si="7"/>
        <v>0</v>
      </c>
      <c r="R248" s="635"/>
      <c r="S248" s="635">
        <f t="shared" si="8"/>
        <v>0</v>
      </c>
      <c r="T248" s="635"/>
      <c r="U248" s="635"/>
    </row>
    <row r="249" spans="1:21" x14ac:dyDescent="0.3">
      <c r="A249" s="169"/>
      <c r="E249" s="168" t="str">
        <f>IF(Dades!C918="","",Dades!C918)</f>
        <v/>
      </c>
      <c r="F249" s="475">
        <f>(DSUM('1_Instal·lacions fixes'!$E$14:$R$36,"emissions",'7.2_Resultats Espanya'!E$59:E249)+DSUM('1_Instal·lacions fixes'!$E$43:$L$58,"emissions",'7.2_Resultats Espanya'!E$59:E249))/1000-SUM(F$60:F248)</f>
        <v>0</v>
      </c>
      <c r="G249" s="475">
        <f>(DSUM('2_Vehicles i maquinària'!$E$22:$S$44,"emissions",'7.2_Resultats Espanya'!E$59:E249)+DSUM('2_Vehicles i maquinària'!$E$50:$K$70,"emissions",'7.2_Resultats Espanya'!E$59:E249)+DSUM('2_Vehicles i maquinària'!$E$82:$S$92,"emissions",'7.2_Resultats Espanya'!E$59:E249)+DSUM('2_Vehicles i maquinària'!$E$99:$S$109,"emissions",'7.2_Resultats Espanya'!E$59:E249))/1000-SUM(G$60:G248)</f>
        <v>0</v>
      </c>
      <c r="H249" s="475">
        <f>(DSUM('3_Emissions fugitives'!$E$14:$O$36,"emissions",'7.2_Resultats Espanya'!E$59:E249)+DSUM('3_Emissions fugitives'!$E$48:$N$58,"emissions",'7.2_Resultats Espanya'!E$59:E249))/1000-SUM(H$60:H248)</f>
        <v>0</v>
      </c>
      <c r="I249" s="636">
        <f>DSUM('4_Emissions de procés'!$E$12:$M$27,"emissions",'7.2_Resultats Espanya'!E$59:E249)/1000-SUM(I$60:I248)</f>
        <v>0</v>
      </c>
      <c r="J249" s="636"/>
      <c r="K249" s="635">
        <f t="shared" si="6"/>
        <v>0</v>
      </c>
      <c r="L249" s="635"/>
      <c r="M249" s="635"/>
      <c r="N249" s="475">
        <f>DSUM('5.2_Abast 2 Espanya'!$E$18:$J$40,"emissions",'7.2_Resultats Espanya'!E$59:E249)/1000-SUM(N$60:N248)</f>
        <v>0</v>
      </c>
      <c r="O249" s="475">
        <f>DSUM('5.2_Abast 2 Espanya'!$E$49:$K$69,"emissions",'7.2_Resultats Espanya'!E$59:E249)/1000-SUM(O$60:O248)</f>
        <v>0</v>
      </c>
      <c r="P249" s="475">
        <f>DSUM('5.2_Abast 2 Espanya'!$E$78:$J$98,"emissions",'7.2_Resultats Espanya'!E$59:E249)/1000-SUM(P$60:P248)</f>
        <v>0</v>
      </c>
      <c r="Q249" s="636">
        <f t="shared" si="7"/>
        <v>0</v>
      </c>
      <c r="R249" s="635"/>
      <c r="S249" s="635">
        <f t="shared" si="8"/>
        <v>0</v>
      </c>
      <c r="T249" s="635"/>
      <c r="U249" s="635"/>
    </row>
    <row r="250" spans="1:21" x14ac:dyDescent="0.3">
      <c r="A250" s="169"/>
      <c r="E250" s="168" t="str">
        <f>IF(Dades!C919="","",Dades!C919)</f>
        <v/>
      </c>
      <c r="F250" s="475">
        <f>(DSUM('1_Instal·lacions fixes'!$E$14:$R$36,"emissions",'7.2_Resultats Espanya'!E$59:E250)+DSUM('1_Instal·lacions fixes'!$E$43:$L$58,"emissions",'7.2_Resultats Espanya'!E$59:E250))/1000-SUM(F$60:F249)</f>
        <v>0</v>
      </c>
      <c r="G250" s="475">
        <f>(DSUM('2_Vehicles i maquinària'!$E$22:$S$44,"emissions",'7.2_Resultats Espanya'!E$59:E250)+DSUM('2_Vehicles i maquinària'!$E$50:$K$70,"emissions",'7.2_Resultats Espanya'!E$59:E250)+DSUM('2_Vehicles i maquinària'!$E$82:$S$92,"emissions",'7.2_Resultats Espanya'!E$59:E250)+DSUM('2_Vehicles i maquinària'!$E$99:$S$109,"emissions",'7.2_Resultats Espanya'!E$59:E250))/1000-SUM(G$60:G249)</f>
        <v>0</v>
      </c>
      <c r="H250" s="475">
        <f>(DSUM('3_Emissions fugitives'!$E$14:$O$36,"emissions",'7.2_Resultats Espanya'!E$59:E250)+DSUM('3_Emissions fugitives'!$E$48:$N$58,"emissions",'7.2_Resultats Espanya'!E$59:E250))/1000-SUM(H$60:H249)</f>
        <v>0</v>
      </c>
      <c r="I250" s="636">
        <f>DSUM('4_Emissions de procés'!$E$12:$M$27,"emissions",'7.2_Resultats Espanya'!E$59:E250)/1000-SUM(I$60:I249)</f>
        <v>0</v>
      </c>
      <c r="J250" s="636"/>
      <c r="K250" s="635">
        <f t="shared" si="6"/>
        <v>0</v>
      </c>
      <c r="L250" s="635"/>
      <c r="M250" s="635"/>
      <c r="N250" s="475">
        <f>DSUM('5.2_Abast 2 Espanya'!$E$18:$J$40,"emissions",'7.2_Resultats Espanya'!E$59:E250)/1000-SUM(N$60:N249)</f>
        <v>0</v>
      </c>
      <c r="O250" s="475">
        <f>DSUM('5.2_Abast 2 Espanya'!$E$49:$K$69,"emissions",'7.2_Resultats Espanya'!E$59:E250)/1000-SUM(O$60:O249)</f>
        <v>0</v>
      </c>
      <c r="P250" s="475">
        <f>DSUM('5.2_Abast 2 Espanya'!$E$78:$J$98,"emissions",'7.2_Resultats Espanya'!E$59:E250)/1000-SUM(P$60:P249)</f>
        <v>0</v>
      </c>
      <c r="Q250" s="636">
        <f t="shared" si="7"/>
        <v>0</v>
      </c>
      <c r="R250" s="635"/>
      <c r="S250" s="635">
        <f t="shared" si="8"/>
        <v>0</v>
      </c>
      <c r="T250" s="635"/>
      <c r="U250" s="635"/>
    </row>
    <row r="251" spans="1:21" x14ac:dyDescent="0.3">
      <c r="A251" s="169"/>
      <c r="E251" s="168" t="str">
        <f>IF(Dades!C920="","",Dades!C920)</f>
        <v/>
      </c>
      <c r="F251" s="475">
        <f>(DSUM('1_Instal·lacions fixes'!$E$14:$R$36,"emissions",'7.2_Resultats Espanya'!E$59:E251)+DSUM('1_Instal·lacions fixes'!$E$43:$L$58,"emissions",'7.2_Resultats Espanya'!E$59:E251))/1000-SUM(F$60:F250)</f>
        <v>0</v>
      </c>
      <c r="G251" s="475">
        <f>(DSUM('2_Vehicles i maquinària'!$E$22:$S$44,"emissions",'7.2_Resultats Espanya'!E$59:E251)+DSUM('2_Vehicles i maquinària'!$E$50:$K$70,"emissions",'7.2_Resultats Espanya'!E$59:E251)+DSUM('2_Vehicles i maquinària'!$E$82:$S$92,"emissions",'7.2_Resultats Espanya'!E$59:E251)+DSUM('2_Vehicles i maquinària'!$E$99:$S$109,"emissions",'7.2_Resultats Espanya'!E$59:E251))/1000-SUM(G$60:G250)</f>
        <v>0</v>
      </c>
      <c r="H251" s="475">
        <f>(DSUM('3_Emissions fugitives'!$E$14:$O$36,"emissions",'7.2_Resultats Espanya'!E$59:E251)+DSUM('3_Emissions fugitives'!$E$48:$N$58,"emissions",'7.2_Resultats Espanya'!E$59:E251))/1000-SUM(H$60:H250)</f>
        <v>0</v>
      </c>
      <c r="I251" s="636">
        <f>DSUM('4_Emissions de procés'!$E$12:$M$27,"emissions",'7.2_Resultats Espanya'!E$59:E251)/1000-SUM(I$60:I250)</f>
        <v>0</v>
      </c>
      <c r="J251" s="636"/>
      <c r="K251" s="635">
        <f t="shared" si="6"/>
        <v>0</v>
      </c>
      <c r="L251" s="635"/>
      <c r="M251" s="635"/>
      <c r="N251" s="475">
        <f>DSUM('5.2_Abast 2 Espanya'!$E$18:$J$40,"emissions",'7.2_Resultats Espanya'!E$59:E251)/1000-SUM(N$60:N250)</f>
        <v>0</v>
      </c>
      <c r="O251" s="475">
        <f>DSUM('5.2_Abast 2 Espanya'!$E$49:$K$69,"emissions",'7.2_Resultats Espanya'!E$59:E251)/1000-SUM(O$60:O250)</f>
        <v>0</v>
      </c>
      <c r="P251" s="475">
        <f>DSUM('5.2_Abast 2 Espanya'!$E$78:$J$98,"emissions",'7.2_Resultats Espanya'!E$59:E251)/1000-SUM(P$60:P250)</f>
        <v>0</v>
      </c>
      <c r="Q251" s="636">
        <f t="shared" si="7"/>
        <v>0</v>
      </c>
      <c r="R251" s="635"/>
      <c r="S251" s="635">
        <f t="shared" si="8"/>
        <v>0</v>
      </c>
      <c r="T251" s="635"/>
      <c r="U251" s="635"/>
    </row>
    <row r="252" spans="1:21" x14ac:dyDescent="0.3">
      <c r="A252" s="169"/>
      <c r="E252" s="168" t="str">
        <f>IF(Dades!C921="","",Dades!C921)</f>
        <v/>
      </c>
      <c r="F252" s="475">
        <f>(DSUM('1_Instal·lacions fixes'!$E$14:$R$36,"emissions",'7.2_Resultats Espanya'!E$59:E252)+DSUM('1_Instal·lacions fixes'!$E$43:$L$58,"emissions",'7.2_Resultats Espanya'!E$59:E252))/1000-SUM(F$60:F251)</f>
        <v>0</v>
      </c>
      <c r="G252" s="475">
        <f>(DSUM('2_Vehicles i maquinària'!$E$22:$S$44,"emissions",'7.2_Resultats Espanya'!E$59:E252)+DSUM('2_Vehicles i maquinària'!$E$50:$K$70,"emissions",'7.2_Resultats Espanya'!E$59:E252)+DSUM('2_Vehicles i maquinària'!$E$82:$S$92,"emissions",'7.2_Resultats Espanya'!E$59:E252)+DSUM('2_Vehicles i maquinària'!$E$99:$S$109,"emissions",'7.2_Resultats Espanya'!E$59:E252))/1000-SUM(G$60:G251)</f>
        <v>0</v>
      </c>
      <c r="H252" s="475">
        <f>(DSUM('3_Emissions fugitives'!$E$14:$O$36,"emissions",'7.2_Resultats Espanya'!E$59:E252)+DSUM('3_Emissions fugitives'!$E$48:$N$58,"emissions",'7.2_Resultats Espanya'!E$59:E252))/1000-SUM(H$60:H251)</f>
        <v>0</v>
      </c>
      <c r="I252" s="636">
        <f>DSUM('4_Emissions de procés'!$E$12:$M$27,"emissions",'7.2_Resultats Espanya'!E$59:E252)/1000-SUM(I$60:I251)</f>
        <v>0</v>
      </c>
      <c r="J252" s="636"/>
      <c r="K252" s="635">
        <f t="shared" si="6"/>
        <v>0</v>
      </c>
      <c r="L252" s="635"/>
      <c r="M252" s="635"/>
      <c r="N252" s="475">
        <f>DSUM('5.2_Abast 2 Espanya'!$E$18:$J$40,"emissions",'7.2_Resultats Espanya'!E$59:E252)/1000-SUM(N$60:N251)</f>
        <v>0</v>
      </c>
      <c r="O252" s="475">
        <f>DSUM('5.2_Abast 2 Espanya'!$E$49:$K$69,"emissions",'7.2_Resultats Espanya'!E$59:E252)/1000-SUM(O$60:O251)</f>
        <v>0</v>
      </c>
      <c r="P252" s="475">
        <f>DSUM('5.2_Abast 2 Espanya'!$E$78:$J$98,"emissions",'7.2_Resultats Espanya'!E$59:E252)/1000-SUM(P$60:P251)</f>
        <v>0</v>
      </c>
      <c r="Q252" s="636">
        <f t="shared" si="7"/>
        <v>0</v>
      </c>
      <c r="R252" s="635"/>
      <c r="S252" s="635">
        <f t="shared" si="8"/>
        <v>0</v>
      </c>
      <c r="T252" s="635"/>
      <c r="U252" s="635"/>
    </row>
    <row r="253" spans="1:21" x14ac:dyDescent="0.3">
      <c r="A253" s="169"/>
      <c r="E253" s="168" t="str">
        <f>IF(Dades!C922="","",Dades!C922)</f>
        <v/>
      </c>
      <c r="F253" s="475">
        <f>(DSUM('1_Instal·lacions fixes'!$E$14:$R$36,"emissions",'7.2_Resultats Espanya'!E$59:E253)+DSUM('1_Instal·lacions fixes'!$E$43:$L$58,"emissions",'7.2_Resultats Espanya'!E$59:E253))/1000-SUM(F$60:F252)</f>
        <v>0</v>
      </c>
      <c r="G253" s="475">
        <f>(DSUM('2_Vehicles i maquinària'!$E$22:$S$44,"emissions",'7.2_Resultats Espanya'!E$59:E253)+DSUM('2_Vehicles i maquinària'!$E$50:$K$70,"emissions",'7.2_Resultats Espanya'!E$59:E253)+DSUM('2_Vehicles i maquinària'!$E$82:$S$92,"emissions",'7.2_Resultats Espanya'!E$59:E253)+DSUM('2_Vehicles i maquinària'!$E$99:$S$109,"emissions",'7.2_Resultats Espanya'!E$59:E253))/1000-SUM(G$60:G252)</f>
        <v>0</v>
      </c>
      <c r="H253" s="475">
        <f>(DSUM('3_Emissions fugitives'!$E$14:$O$36,"emissions",'7.2_Resultats Espanya'!E$59:E253)+DSUM('3_Emissions fugitives'!$E$48:$N$58,"emissions",'7.2_Resultats Espanya'!E$59:E253))/1000-SUM(H$60:H252)</f>
        <v>0</v>
      </c>
      <c r="I253" s="636">
        <f>DSUM('4_Emissions de procés'!$E$12:$M$27,"emissions",'7.2_Resultats Espanya'!E$59:E253)/1000-SUM(I$60:I252)</f>
        <v>0</v>
      </c>
      <c r="J253" s="636"/>
      <c r="K253" s="635">
        <f t="shared" si="6"/>
        <v>0</v>
      </c>
      <c r="L253" s="635"/>
      <c r="M253" s="635"/>
      <c r="N253" s="475">
        <f>DSUM('5.2_Abast 2 Espanya'!$E$18:$J$40,"emissions",'7.2_Resultats Espanya'!E$59:E253)/1000-SUM(N$60:N252)</f>
        <v>0</v>
      </c>
      <c r="O253" s="475">
        <f>DSUM('5.2_Abast 2 Espanya'!$E$49:$K$69,"emissions",'7.2_Resultats Espanya'!E$59:E253)/1000-SUM(O$60:O252)</f>
        <v>0</v>
      </c>
      <c r="P253" s="475">
        <f>DSUM('5.2_Abast 2 Espanya'!$E$78:$J$98,"emissions",'7.2_Resultats Espanya'!E$59:E253)/1000-SUM(P$60:P252)</f>
        <v>0</v>
      </c>
      <c r="Q253" s="636">
        <f t="shared" si="7"/>
        <v>0</v>
      </c>
      <c r="R253" s="635"/>
      <c r="S253" s="635">
        <f t="shared" si="8"/>
        <v>0</v>
      </c>
      <c r="T253" s="635"/>
      <c r="U253" s="635"/>
    </row>
    <row r="254" spans="1:21" x14ac:dyDescent="0.3">
      <c r="A254" s="169"/>
      <c r="E254" s="168" t="str">
        <f>IF(Dades!C923="","",Dades!C923)</f>
        <v/>
      </c>
      <c r="F254" s="475">
        <f>(DSUM('1_Instal·lacions fixes'!$E$14:$R$36,"emissions",'7.2_Resultats Espanya'!E$59:E254)+DSUM('1_Instal·lacions fixes'!$E$43:$L$58,"emissions",'7.2_Resultats Espanya'!E$59:E254))/1000-SUM(F$60:F253)</f>
        <v>0</v>
      </c>
      <c r="G254" s="475">
        <f>(DSUM('2_Vehicles i maquinària'!$E$22:$S$44,"emissions",'7.2_Resultats Espanya'!E$59:E254)+DSUM('2_Vehicles i maquinària'!$E$50:$K$70,"emissions",'7.2_Resultats Espanya'!E$59:E254)+DSUM('2_Vehicles i maquinària'!$E$82:$S$92,"emissions",'7.2_Resultats Espanya'!E$59:E254)+DSUM('2_Vehicles i maquinària'!$E$99:$S$109,"emissions",'7.2_Resultats Espanya'!E$59:E254))/1000-SUM(G$60:G253)</f>
        <v>0</v>
      </c>
      <c r="H254" s="475">
        <f>(DSUM('3_Emissions fugitives'!$E$14:$O$36,"emissions",'7.2_Resultats Espanya'!E$59:E254)+DSUM('3_Emissions fugitives'!$E$48:$N$58,"emissions",'7.2_Resultats Espanya'!E$59:E254))/1000-SUM(H$60:H253)</f>
        <v>0</v>
      </c>
      <c r="I254" s="636">
        <f>DSUM('4_Emissions de procés'!$E$12:$M$27,"emissions",'7.2_Resultats Espanya'!E$59:E254)/1000-SUM(I$60:I253)</f>
        <v>0</v>
      </c>
      <c r="J254" s="636"/>
      <c r="K254" s="635">
        <f t="shared" ref="K254:K309" si="9">SUM(F254:J254)</f>
        <v>0</v>
      </c>
      <c r="L254" s="635"/>
      <c r="M254" s="635"/>
      <c r="N254" s="475">
        <f>DSUM('5.2_Abast 2 Espanya'!$E$18:$J$40,"emissions",'7.2_Resultats Espanya'!E$59:E254)/1000-SUM(N$60:N253)</f>
        <v>0</v>
      </c>
      <c r="O254" s="475">
        <f>DSUM('5.2_Abast 2 Espanya'!$E$49:$K$69,"emissions",'7.2_Resultats Espanya'!E$59:E254)/1000-SUM(O$60:O253)</f>
        <v>0</v>
      </c>
      <c r="P254" s="475">
        <f>DSUM('5.2_Abast 2 Espanya'!$E$78:$J$98,"emissions",'7.2_Resultats Espanya'!E$59:E254)/1000-SUM(P$60:P253)</f>
        <v>0</v>
      </c>
      <c r="Q254" s="636">
        <f t="shared" ref="Q254:Q309" si="10">SUM(N254:P254)</f>
        <v>0</v>
      </c>
      <c r="R254" s="635"/>
      <c r="S254" s="635">
        <f t="shared" ref="S254:S309" si="11">K254+Q254</f>
        <v>0</v>
      </c>
      <c r="T254" s="635"/>
      <c r="U254" s="635"/>
    </row>
    <row r="255" spans="1:21" x14ac:dyDescent="0.3">
      <c r="A255" s="169"/>
      <c r="E255" s="168" t="str">
        <f>IF(Dades!C924="","",Dades!C924)</f>
        <v/>
      </c>
      <c r="F255" s="475">
        <f>(DSUM('1_Instal·lacions fixes'!$E$14:$R$36,"emissions",'7.2_Resultats Espanya'!E$59:E255)+DSUM('1_Instal·lacions fixes'!$E$43:$L$58,"emissions",'7.2_Resultats Espanya'!E$59:E255))/1000-SUM(F$60:F254)</f>
        <v>0</v>
      </c>
      <c r="G255" s="475">
        <f>(DSUM('2_Vehicles i maquinària'!$E$22:$S$44,"emissions",'7.2_Resultats Espanya'!E$59:E255)+DSUM('2_Vehicles i maquinària'!$E$50:$K$70,"emissions",'7.2_Resultats Espanya'!E$59:E255)+DSUM('2_Vehicles i maquinària'!$E$82:$S$92,"emissions",'7.2_Resultats Espanya'!E$59:E255)+DSUM('2_Vehicles i maquinària'!$E$99:$S$109,"emissions",'7.2_Resultats Espanya'!E$59:E255))/1000-SUM(G$60:G254)</f>
        <v>0</v>
      </c>
      <c r="H255" s="475">
        <f>(DSUM('3_Emissions fugitives'!$E$14:$O$36,"emissions",'7.2_Resultats Espanya'!E$59:E255)+DSUM('3_Emissions fugitives'!$E$48:$N$58,"emissions",'7.2_Resultats Espanya'!E$59:E255))/1000-SUM(H$60:H254)</f>
        <v>0</v>
      </c>
      <c r="I255" s="636">
        <f>DSUM('4_Emissions de procés'!$E$12:$M$27,"emissions",'7.2_Resultats Espanya'!E$59:E255)/1000-SUM(I$60:I254)</f>
        <v>0</v>
      </c>
      <c r="J255" s="636"/>
      <c r="K255" s="635">
        <f t="shared" si="9"/>
        <v>0</v>
      </c>
      <c r="L255" s="635"/>
      <c r="M255" s="635"/>
      <c r="N255" s="475">
        <f>DSUM('5.2_Abast 2 Espanya'!$E$18:$J$40,"emissions",'7.2_Resultats Espanya'!E$59:E255)/1000-SUM(N$60:N254)</f>
        <v>0</v>
      </c>
      <c r="O255" s="475">
        <f>DSUM('5.2_Abast 2 Espanya'!$E$49:$K$69,"emissions",'7.2_Resultats Espanya'!E$59:E255)/1000-SUM(O$60:O254)</f>
        <v>0</v>
      </c>
      <c r="P255" s="475">
        <f>DSUM('5.2_Abast 2 Espanya'!$E$78:$J$98,"emissions",'7.2_Resultats Espanya'!E$59:E255)/1000-SUM(P$60:P254)</f>
        <v>0</v>
      </c>
      <c r="Q255" s="636">
        <f t="shared" si="10"/>
        <v>0</v>
      </c>
      <c r="R255" s="635"/>
      <c r="S255" s="635">
        <f t="shared" si="11"/>
        <v>0</v>
      </c>
      <c r="T255" s="635"/>
      <c r="U255" s="635"/>
    </row>
    <row r="256" spans="1:21" x14ac:dyDescent="0.3">
      <c r="A256" s="169"/>
      <c r="E256" s="168" t="str">
        <f>IF(Dades!C925="","",Dades!C925)</f>
        <v/>
      </c>
      <c r="F256" s="475">
        <f>(DSUM('1_Instal·lacions fixes'!$E$14:$R$36,"emissions",'7.2_Resultats Espanya'!E$59:E256)+DSUM('1_Instal·lacions fixes'!$E$43:$L$58,"emissions",'7.2_Resultats Espanya'!E$59:E256))/1000-SUM(F$60:F255)</f>
        <v>0</v>
      </c>
      <c r="G256" s="475">
        <f>(DSUM('2_Vehicles i maquinària'!$E$22:$S$44,"emissions",'7.2_Resultats Espanya'!E$59:E256)+DSUM('2_Vehicles i maquinària'!$E$50:$K$70,"emissions",'7.2_Resultats Espanya'!E$59:E256)+DSUM('2_Vehicles i maquinària'!$E$82:$S$92,"emissions",'7.2_Resultats Espanya'!E$59:E256)+DSUM('2_Vehicles i maquinària'!$E$99:$S$109,"emissions",'7.2_Resultats Espanya'!E$59:E256))/1000-SUM(G$60:G255)</f>
        <v>0</v>
      </c>
      <c r="H256" s="475">
        <f>(DSUM('3_Emissions fugitives'!$E$14:$O$36,"emissions",'7.2_Resultats Espanya'!E$59:E256)+DSUM('3_Emissions fugitives'!$E$48:$N$58,"emissions",'7.2_Resultats Espanya'!E$59:E256))/1000-SUM(H$60:H255)</f>
        <v>0</v>
      </c>
      <c r="I256" s="636">
        <f>DSUM('4_Emissions de procés'!$E$12:$M$27,"emissions",'7.2_Resultats Espanya'!E$59:E256)/1000-SUM(I$60:I255)</f>
        <v>0</v>
      </c>
      <c r="J256" s="636"/>
      <c r="K256" s="635">
        <f t="shared" si="9"/>
        <v>0</v>
      </c>
      <c r="L256" s="635"/>
      <c r="M256" s="635"/>
      <c r="N256" s="475">
        <f>DSUM('5.2_Abast 2 Espanya'!$E$18:$J$40,"emissions",'7.2_Resultats Espanya'!E$59:E256)/1000-SUM(N$60:N255)</f>
        <v>0</v>
      </c>
      <c r="O256" s="475">
        <f>DSUM('5.2_Abast 2 Espanya'!$E$49:$K$69,"emissions",'7.2_Resultats Espanya'!E$59:E256)/1000-SUM(O$60:O255)</f>
        <v>0</v>
      </c>
      <c r="P256" s="475">
        <f>DSUM('5.2_Abast 2 Espanya'!$E$78:$J$98,"emissions",'7.2_Resultats Espanya'!E$59:E256)/1000-SUM(P$60:P255)</f>
        <v>0</v>
      </c>
      <c r="Q256" s="636">
        <f t="shared" si="10"/>
        <v>0</v>
      </c>
      <c r="R256" s="635"/>
      <c r="S256" s="635">
        <f t="shared" si="11"/>
        <v>0</v>
      </c>
      <c r="T256" s="635"/>
      <c r="U256" s="635"/>
    </row>
    <row r="257" spans="1:21" x14ac:dyDescent="0.3">
      <c r="A257" s="169"/>
      <c r="E257" s="168" t="str">
        <f>IF(Dades!C926="","",Dades!C926)</f>
        <v/>
      </c>
      <c r="F257" s="475">
        <f>(DSUM('1_Instal·lacions fixes'!$E$14:$R$36,"emissions",'7.2_Resultats Espanya'!E$59:E257)+DSUM('1_Instal·lacions fixes'!$E$43:$L$58,"emissions",'7.2_Resultats Espanya'!E$59:E257))/1000-SUM(F$60:F256)</f>
        <v>0</v>
      </c>
      <c r="G257" s="475">
        <f>(DSUM('2_Vehicles i maquinària'!$E$22:$S$44,"emissions",'7.2_Resultats Espanya'!E$59:E257)+DSUM('2_Vehicles i maquinària'!$E$50:$K$70,"emissions",'7.2_Resultats Espanya'!E$59:E257)+DSUM('2_Vehicles i maquinària'!$E$82:$S$92,"emissions",'7.2_Resultats Espanya'!E$59:E257)+DSUM('2_Vehicles i maquinària'!$E$99:$S$109,"emissions",'7.2_Resultats Espanya'!E$59:E257))/1000-SUM(G$60:G256)</f>
        <v>0</v>
      </c>
      <c r="H257" s="475">
        <f>(DSUM('3_Emissions fugitives'!$E$14:$O$36,"emissions",'7.2_Resultats Espanya'!E$59:E257)+DSUM('3_Emissions fugitives'!$E$48:$N$58,"emissions",'7.2_Resultats Espanya'!E$59:E257))/1000-SUM(H$60:H256)</f>
        <v>0</v>
      </c>
      <c r="I257" s="636">
        <f>DSUM('4_Emissions de procés'!$E$12:$M$27,"emissions",'7.2_Resultats Espanya'!E$59:E257)/1000-SUM(I$60:I256)</f>
        <v>0</v>
      </c>
      <c r="J257" s="636"/>
      <c r="K257" s="635">
        <f t="shared" si="9"/>
        <v>0</v>
      </c>
      <c r="L257" s="635"/>
      <c r="M257" s="635"/>
      <c r="N257" s="475">
        <f>DSUM('5.2_Abast 2 Espanya'!$E$18:$J$40,"emissions",'7.2_Resultats Espanya'!E$59:E257)/1000-SUM(N$60:N256)</f>
        <v>0</v>
      </c>
      <c r="O257" s="475">
        <f>DSUM('5.2_Abast 2 Espanya'!$E$49:$K$69,"emissions",'7.2_Resultats Espanya'!E$59:E257)/1000-SUM(O$60:O256)</f>
        <v>0</v>
      </c>
      <c r="P257" s="475">
        <f>DSUM('5.2_Abast 2 Espanya'!$E$78:$J$98,"emissions",'7.2_Resultats Espanya'!E$59:E257)/1000-SUM(P$60:P256)</f>
        <v>0</v>
      </c>
      <c r="Q257" s="636">
        <f t="shared" si="10"/>
        <v>0</v>
      </c>
      <c r="R257" s="635"/>
      <c r="S257" s="635">
        <f t="shared" si="11"/>
        <v>0</v>
      </c>
      <c r="T257" s="635"/>
      <c r="U257" s="635"/>
    </row>
    <row r="258" spans="1:21" x14ac:dyDescent="0.3">
      <c r="A258" s="169"/>
      <c r="E258" s="168" t="str">
        <f>IF(Dades!C927="","",Dades!C927)</f>
        <v/>
      </c>
      <c r="F258" s="475">
        <f>(DSUM('1_Instal·lacions fixes'!$E$14:$R$36,"emissions",'7.2_Resultats Espanya'!E$59:E258)+DSUM('1_Instal·lacions fixes'!$E$43:$L$58,"emissions",'7.2_Resultats Espanya'!E$59:E258))/1000-SUM(F$60:F257)</f>
        <v>0</v>
      </c>
      <c r="G258" s="475">
        <f>(DSUM('2_Vehicles i maquinària'!$E$22:$S$44,"emissions",'7.2_Resultats Espanya'!E$59:E258)+DSUM('2_Vehicles i maquinària'!$E$50:$K$70,"emissions",'7.2_Resultats Espanya'!E$59:E258)+DSUM('2_Vehicles i maquinària'!$E$82:$S$92,"emissions",'7.2_Resultats Espanya'!E$59:E258)+DSUM('2_Vehicles i maquinària'!$E$99:$S$109,"emissions",'7.2_Resultats Espanya'!E$59:E258))/1000-SUM(G$60:G257)</f>
        <v>0</v>
      </c>
      <c r="H258" s="475">
        <f>(DSUM('3_Emissions fugitives'!$E$14:$O$36,"emissions",'7.2_Resultats Espanya'!E$59:E258)+DSUM('3_Emissions fugitives'!$E$48:$N$58,"emissions",'7.2_Resultats Espanya'!E$59:E258))/1000-SUM(H$60:H257)</f>
        <v>0</v>
      </c>
      <c r="I258" s="636">
        <f>DSUM('4_Emissions de procés'!$E$12:$M$27,"emissions",'7.2_Resultats Espanya'!E$59:E258)/1000-SUM(I$60:I257)</f>
        <v>0</v>
      </c>
      <c r="J258" s="636"/>
      <c r="K258" s="635">
        <f t="shared" si="9"/>
        <v>0</v>
      </c>
      <c r="L258" s="635"/>
      <c r="M258" s="635"/>
      <c r="N258" s="475">
        <f>DSUM('5.2_Abast 2 Espanya'!$E$18:$J$40,"emissions",'7.2_Resultats Espanya'!E$59:E258)/1000-SUM(N$60:N257)</f>
        <v>0</v>
      </c>
      <c r="O258" s="475">
        <f>DSUM('5.2_Abast 2 Espanya'!$E$49:$K$69,"emissions",'7.2_Resultats Espanya'!E$59:E258)/1000-SUM(O$60:O257)</f>
        <v>0</v>
      </c>
      <c r="P258" s="475">
        <f>DSUM('5.2_Abast 2 Espanya'!$E$78:$J$98,"emissions",'7.2_Resultats Espanya'!E$59:E258)/1000-SUM(P$60:P257)</f>
        <v>0</v>
      </c>
      <c r="Q258" s="636">
        <f t="shared" si="10"/>
        <v>0</v>
      </c>
      <c r="R258" s="635"/>
      <c r="S258" s="635">
        <f t="shared" si="11"/>
        <v>0</v>
      </c>
      <c r="T258" s="635"/>
      <c r="U258" s="635"/>
    </row>
    <row r="259" spans="1:21" x14ac:dyDescent="0.3">
      <c r="A259" s="169"/>
      <c r="E259" s="168" t="str">
        <f>IF(Dades!C928="","",Dades!C928)</f>
        <v/>
      </c>
      <c r="F259" s="475">
        <f>(DSUM('1_Instal·lacions fixes'!$E$14:$R$36,"emissions",'7.2_Resultats Espanya'!E$59:E259)+DSUM('1_Instal·lacions fixes'!$E$43:$L$58,"emissions",'7.2_Resultats Espanya'!E$59:E259))/1000-SUM(F$60:F258)</f>
        <v>0</v>
      </c>
      <c r="G259" s="475">
        <f>(DSUM('2_Vehicles i maquinària'!$E$22:$S$44,"emissions",'7.2_Resultats Espanya'!E$59:E259)+DSUM('2_Vehicles i maquinària'!$E$50:$K$70,"emissions",'7.2_Resultats Espanya'!E$59:E259)+DSUM('2_Vehicles i maquinària'!$E$82:$S$92,"emissions",'7.2_Resultats Espanya'!E$59:E259)+DSUM('2_Vehicles i maquinària'!$E$99:$S$109,"emissions",'7.2_Resultats Espanya'!E$59:E259))/1000-SUM(G$60:G258)</f>
        <v>0</v>
      </c>
      <c r="H259" s="475">
        <f>(DSUM('3_Emissions fugitives'!$E$14:$O$36,"emissions",'7.2_Resultats Espanya'!E$59:E259)+DSUM('3_Emissions fugitives'!$E$48:$N$58,"emissions",'7.2_Resultats Espanya'!E$59:E259))/1000-SUM(H$60:H258)</f>
        <v>0</v>
      </c>
      <c r="I259" s="636">
        <f>DSUM('4_Emissions de procés'!$E$12:$M$27,"emissions",'7.2_Resultats Espanya'!E$59:E259)/1000-SUM(I$60:I258)</f>
        <v>0</v>
      </c>
      <c r="J259" s="636"/>
      <c r="K259" s="635">
        <f t="shared" si="9"/>
        <v>0</v>
      </c>
      <c r="L259" s="635"/>
      <c r="M259" s="635"/>
      <c r="N259" s="475">
        <f>DSUM('5.2_Abast 2 Espanya'!$E$18:$J$40,"emissions",'7.2_Resultats Espanya'!E$59:E259)/1000-SUM(N$60:N258)</f>
        <v>0</v>
      </c>
      <c r="O259" s="475">
        <f>DSUM('5.2_Abast 2 Espanya'!$E$49:$K$69,"emissions",'7.2_Resultats Espanya'!E$59:E259)/1000-SUM(O$60:O258)</f>
        <v>0</v>
      </c>
      <c r="P259" s="475">
        <f>DSUM('5.2_Abast 2 Espanya'!$E$78:$J$98,"emissions",'7.2_Resultats Espanya'!E$59:E259)/1000-SUM(P$60:P258)</f>
        <v>0</v>
      </c>
      <c r="Q259" s="636">
        <f t="shared" si="10"/>
        <v>0</v>
      </c>
      <c r="R259" s="635"/>
      <c r="S259" s="635">
        <f t="shared" si="11"/>
        <v>0</v>
      </c>
      <c r="T259" s="635"/>
      <c r="U259" s="635"/>
    </row>
    <row r="260" spans="1:21" x14ac:dyDescent="0.3">
      <c r="A260" s="169"/>
      <c r="E260" s="168" t="str">
        <f>IF(Dades!C929="","",Dades!C929)</f>
        <v/>
      </c>
      <c r="F260" s="475">
        <f>(DSUM('1_Instal·lacions fixes'!$E$14:$R$36,"emissions",'7.2_Resultats Espanya'!E$59:E260)+DSUM('1_Instal·lacions fixes'!$E$43:$L$58,"emissions",'7.2_Resultats Espanya'!E$59:E260))/1000-SUM(F$60:F259)</f>
        <v>0</v>
      </c>
      <c r="G260" s="475">
        <f>(DSUM('2_Vehicles i maquinària'!$E$22:$S$44,"emissions",'7.2_Resultats Espanya'!E$59:E260)+DSUM('2_Vehicles i maquinària'!$E$50:$K$70,"emissions",'7.2_Resultats Espanya'!E$59:E260)+DSUM('2_Vehicles i maquinària'!$E$82:$S$92,"emissions",'7.2_Resultats Espanya'!E$59:E260)+DSUM('2_Vehicles i maquinària'!$E$99:$S$109,"emissions",'7.2_Resultats Espanya'!E$59:E260))/1000-SUM(G$60:G259)</f>
        <v>0</v>
      </c>
      <c r="H260" s="475">
        <f>(DSUM('3_Emissions fugitives'!$E$14:$O$36,"emissions",'7.2_Resultats Espanya'!E$59:E260)+DSUM('3_Emissions fugitives'!$E$48:$N$58,"emissions",'7.2_Resultats Espanya'!E$59:E260))/1000-SUM(H$60:H259)</f>
        <v>0</v>
      </c>
      <c r="I260" s="636">
        <f>DSUM('4_Emissions de procés'!$E$12:$M$27,"emissions",'7.2_Resultats Espanya'!E$59:E260)/1000-SUM(I$60:I259)</f>
        <v>0</v>
      </c>
      <c r="J260" s="636"/>
      <c r="K260" s="635">
        <f t="shared" si="9"/>
        <v>0</v>
      </c>
      <c r="L260" s="635"/>
      <c r="M260" s="635"/>
      <c r="N260" s="475">
        <f>DSUM('5.2_Abast 2 Espanya'!$E$18:$J$40,"emissions",'7.2_Resultats Espanya'!E$59:E260)/1000-SUM(N$60:N259)</f>
        <v>0</v>
      </c>
      <c r="O260" s="475">
        <f>DSUM('5.2_Abast 2 Espanya'!$E$49:$K$69,"emissions",'7.2_Resultats Espanya'!E$59:E260)/1000-SUM(O$60:O259)</f>
        <v>0</v>
      </c>
      <c r="P260" s="475">
        <f>DSUM('5.2_Abast 2 Espanya'!$E$78:$J$98,"emissions",'7.2_Resultats Espanya'!E$59:E260)/1000-SUM(P$60:P259)</f>
        <v>0</v>
      </c>
      <c r="Q260" s="636">
        <f t="shared" si="10"/>
        <v>0</v>
      </c>
      <c r="R260" s="635"/>
      <c r="S260" s="635">
        <f t="shared" si="11"/>
        <v>0</v>
      </c>
      <c r="T260" s="635"/>
      <c r="U260" s="635"/>
    </row>
    <row r="261" spans="1:21" x14ac:dyDescent="0.3">
      <c r="A261" s="169"/>
      <c r="E261" s="168" t="str">
        <f>IF(Dades!C930="","",Dades!C930)</f>
        <v/>
      </c>
      <c r="F261" s="475">
        <f>(DSUM('1_Instal·lacions fixes'!$E$14:$R$36,"emissions",'7.2_Resultats Espanya'!E$59:E261)+DSUM('1_Instal·lacions fixes'!$E$43:$L$58,"emissions",'7.2_Resultats Espanya'!E$59:E261))/1000-SUM(F$60:F260)</f>
        <v>0</v>
      </c>
      <c r="G261" s="475">
        <f>(DSUM('2_Vehicles i maquinària'!$E$22:$S$44,"emissions",'7.2_Resultats Espanya'!E$59:E261)+DSUM('2_Vehicles i maquinària'!$E$50:$K$70,"emissions",'7.2_Resultats Espanya'!E$59:E261)+DSUM('2_Vehicles i maquinària'!$E$82:$S$92,"emissions",'7.2_Resultats Espanya'!E$59:E261)+DSUM('2_Vehicles i maquinària'!$E$99:$S$109,"emissions",'7.2_Resultats Espanya'!E$59:E261))/1000-SUM(G$60:G260)</f>
        <v>0</v>
      </c>
      <c r="H261" s="475">
        <f>(DSUM('3_Emissions fugitives'!$E$14:$O$36,"emissions",'7.2_Resultats Espanya'!E$59:E261)+DSUM('3_Emissions fugitives'!$E$48:$N$58,"emissions",'7.2_Resultats Espanya'!E$59:E261))/1000-SUM(H$60:H260)</f>
        <v>0</v>
      </c>
      <c r="I261" s="636">
        <f>DSUM('4_Emissions de procés'!$E$12:$M$27,"emissions",'7.2_Resultats Espanya'!E$59:E261)/1000-SUM(I$60:I260)</f>
        <v>0</v>
      </c>
      <c r="J261" s="636"/>
      <c r="K261" s="635">
        <f t="shared" si="9"/>
        <v>0</v>
      </c>
      <c r="L261" s="635"/>
      <c r="M261" s="635"/>
      <c r="N261" s="475">
        <f>DSUM('5.2_Abast 2 Espanya'!$E$18:$J$40,"emissions",'7.2_Resultats Espanya'!E$59:E261)/1000-SUM(N$60:N260)</f>
        <v>0</v>
      </c>
      <c r="O261" s="475">
        <f>DSUM('5.2_Abast 2 Espanya'!$E$49:$K$69,"emissions",'7.2_Resultats Espanya'!E$59:E261)/1000-SUM(O$60:O260)</f>
        <v>0</v>
      </c>
      <c r="P261" s="475">
        <f>DSUM('5.2_Abast 2 Espanya'!$E$78:$J$98,"emissions",'7.2_Resultats Espanya'!E$59:E261)/1000-SUM(P$60:P260)</f>
        <v>0</v>
      </c>
      <c r="Q261" s="636">
        <f t="shared" si="10"/>
        <v>0</v>
      </c>
      <c r="R261" s="635"/>
      <c r="S261" s="635">
        <f t="shared" si="11"/>
        <v>0</v>
      </c>
      <c r="T261" s="635"/>
      <c r="U261" s="635"/>
    </row>
    <row r="262" spans="1:21" x14ac:dyDescent="0.3">
      <c r="A262" s="169"/>
      <c r="E262" s="168" t="str">
        <f>IF(Dades!C931="","",Dades!C931)</f>
        <v/>
      </c>
      <c r="F262" s="475">
        <f>(DSUM('1_Instal·lacions fixes'!$E$14:$R$36,"emissions",'7.2_Resultats Espanya'!E$59:E262)+DSUM('1_Instal·lacions fixes'!$E$43:$L$58,"emissions",'7.2_Resultats Espanya'!E$59:E262))/1000-SUM(F$60:F261)</f>
        <v>0</v>
      </c>
      <c r="G262" s="475">
        <f>(DSUM('2_Vehicles i maquinària'!$E$22:$S$44,"emissions",'7.2_Resultats Espanya'!E$59:E262)+DSUM('2_Vehicles i maquinària'!$E$50:$K$70,"emissions",'7.2_Resultats Espanya'!E$59:E262)+DSUM('2_Vehicles i maquinària'!$E$82:$S$92,"emissions",'7.2_Resultats Espanya'!E$59:E262)+DSUM('2_Vehicles i maquinària'!$E$99:$S$109,"emissions",'7.2_Resultats Espanya'!E$59:E262))/1000-SUM(G$60:G261)</f>
        <v>0</v>
      </c>
      <c r="H262" s="475">
        <f>(DSUM('3_Emissions fugitives'!$E$14:$O$36,"emissions",'7.2_Resultats Espanya'!E$59:E262)+DSUM('3_Emissions fugitives'!$E$48:$N$58,"emissions",'7.2_Resultats Espanya'!E$59:E262))/1000-SUM(H$60:H261)</f>
        <v>0</v>
      </c>
      <c r="I262" s="636">
        <f>DSUM('4_Emissions de procés'!$E$12:$M$27,"emissions",'7.2_Resultats Espanya'!E$59:E262)/1000-SUM(I$60:I261)</f>
        <v>0</v>
      </c>
      <c r="J262" s="636"/>
      <c r="K262" s="635">
        <f t="shared" si="9"/>
        <v>0</v>
      </c>
      <c r="L262" s="635"/>
      <c r="M262" s="635"/>
      <c r="N262" s="475">
        <f>DSUM('5.2_Abast 2 Espanya'!$E$18:$J$40,"emissions",'7.2_Resultats Espanya'!E$59:E262)/1000-SUM(N$60:N261)</f>
        <v>0</v>
      </c>
      <c r="O262" s="475">
        <f>DSUM('5.2_Abast 2 Espanya'!$E$49:$K$69,"emissions",'7.2_Resultats Espanya'!E$59:E262)/1000-SUM(O$60:O261)</f>
        <v>0</v>
      </c>
      <c r="P262" s="475">
        <f>DSUM('5.2_Abast 2 Espanya'!$E$78:$J$98,"emissions",'7.2_Resultats Espanya'!E$59:E262)/1000-SUM(P$60:P261)</f>
        <v>0</v>
      </c>
      <c r="Q262" s="636">
        <f t="shared" si="10"/>
        <v>0</v>
      </c>
      <c r="R262" s="635"/>
      <c r="S262" s="635">
        <f t="shared" si="11"/>
        <v>0</v>
      </c>
      <c r="T262" s="635"/>
      <c r="U262" s="635"/>
    </row>
    <row r="263" spans="1:21" x14ac:dyDescent="0.3">
      <c r="A263" s="169"/>
      <c r="E263" s="168" t="str">
        <f>IF(Dades!C932="","",Dades!C932)</f>
        <v/>
      </c>
      <c r="F263" s="475">
        <f>(DSUM('1_Instal·lacions fixes'!$E$14:$R$36,"emissions",'7.2_Resultats Espanya'!E$59:E263)+DSUM('1_Instal·lacions fixes'!$E$43:$L$58,"emissions",'7.2_Resultats Espanya'!E$59:E263))/1000-SUM(F$60:F262)</f>
        <v>0</v>
      </c>
      <c r="G263" s="475">
        <f>(DSUM('2_Vehicles i maquinària'!$E$22:$S$44,"emissions",'7.2_Resultats Espanya'!E$59:E263)+DSUM('2_Vehicles i maquinària'!$E$50:$K$70,"emissions",'7.2_Resultats Espanya'!E$59:E263)+DSUM('2_Vehicles i maquinària'!$E$82:$S$92,"emissions",'7.2_Resultats Espanya'!E$59:E263)+DSUM('2_Vehicles i maquinària'!$E$99:$S$109,"emissions",'7.2_Resultats Espanya'!E$59:E263))/1000-SUM(G$60:G262)</f>
        <v>0</v>
      </c>
      <c r="H263" s="475">
        <f>(DSUM('3_Emissions fugitives'!$E$14:$O$36,"emissions",'7.2_Resultats Espanya'!E$59:E263)+DSUM('3_Emissions fugitives'!$E$48:$N$58,"emissions",'7.2_Resultats Espanya'!E$59:E263))/1000-SUM(H$60:H262)</f>
        <v>0</v>
      </c>
      <c r="I263" s="636">
        <f>DSUM('4_Emissions de procés'!$E$12:$M$27,"emissions",'7.2_Resultats Espanya'!E$59:E263)/1000-SUM(I$60:I262)</f>
        <v>0</v>
      </c>
      <c r="J263" s="636"/>
      <c r="K263" s="635">
        <f t="shared" si="9"/>
        <v>0</v>
      </c>
      <c r="L263" s="635"/>
      <c r="M263" s="635"/>
      <c r="N263" s="475">
        <f>DSUM('5.2_Abast 2 Espanya'!$E$18:$J$40,"emissions",'7.2_Resultats Espanya'!E$59:E263)/1000-SUM(N$60:N262)</f>
        <v>0</v>
      </c>
      <c r="O263" s="475">
        <f>DSUM('5.2_Abast 2 Espanya'!$E$49:$K$69,"emissions",'7.2_Resultats Espanya'!E$59:E263)/1000-SUM(O$60:O262)</f>
        <v>0</v>
      </c>
      <c r="P263" s="475">
        <f>DSUM('5.2_Abast 2 Espanya'!$E$78:$J$98,"emissions",'7.2_Resultats Espanya'!E$59:E263)/1000-SUM(P$60:P262)</f>
        <v>0</v>
      </c>
      <c r="Q263" s="636">
        <f t="shared" si="10"/>
        <v>0</v>
      </c>
      <c r="R263" s="635"/>
      <c r="S263" s="635">
        <f t="shared" si="11"/>
        <v>0</v>
      </c>
      <c r="T263" s="635"/>
      <c r="U263" s="635"/>
    </row>
    <row r="264" spans="1:21" x14ac:dyDescent="0.3">
      <c r="A264" s="169"/>
      <c r="E264" s="168" t="str">
        <f>IF(Dades!C933="","",Dades!C933)</f>
        <v/>
      </c>
      <c r="F264" s="475">
        <f>(DSUM('1_Instal·lacions fixes'!$E$14:$R$36,"emissions",'7.2_Resultats Espanya'!E$59:E264)+DSUM('1_Instal·lacions fixes'!$E$43:$L$58,"emissions",'7.2_Resultats Espanya'!E$59:E264))/1000-SUM(F$60:F263)</f>
        <v>0</v>
      </c>
      <c r="G264" s="475">
        <f>(DSUM('2_Vehicles i maquinària'!$E$22:$S$44,"emissions",'7.2_Resultats Espanya'!E$59:E264)+DSUM('2_Vehicles i maquinària'!$E$50:$K$70,"emissions",'7.2_Resultats Espanya'!E$59:E264)+DSUM('2_Vehicles i maquinària'!$E$82:$S$92,"emissions",'7.2_Resultats Espanya'!E$59:E264)+DSUM('2_Vehicles i maquinària'!$E$99:$S$109,"emissions",'7.2_Resultats Espanya'!E$59:E264))/1000-SUM(G$60:G263)</f>
        <v>0</v>
      </c>
      <c r="H264" s="475">
        <f>(DSUM('3_Emissions fugitives'!$E$14:$O$36,"emissions",'7.2_Resultats Espanya'!E$59:E264)+DSUM('3_Emissions fugitives'!$E$48:$N$58,"emissions",'7.2_Resultats Espanya'!E$59:E264))/1000-SUM(H$60:H263)</f>
        <v>0</v>
      </c>
      <c r="I264" s="636">
        <f>DSUM('4_Emissions de procés'!$E$12:$M$27,"emissions",'7.2_Resultats Espanya'!E$59:E264)/1000-SUM(I$60:I263)</f>
        <v>0</v>
      </c>
      <c r="J264" s="636"/>
      <c r="K264" s="635">
        <f t="shared" si="9"/>
        <v>0</v>
      </c>
      <c r="L264" s="635"/>
      <c r="M264" s="635"/>
      <c r="N264" s="475">
        <f>DSUM('5.2_Abast 2 Espanya'!$E$18:$J$40,"emissions",'7.2_Resultats Espanya'!E$59:E264)/1000-SUM(N$60:N263)</f>
        <v>0</v>
      </c>
      <c r="O264" s="475">
        <f>DSUM('5.2_Abast 2 Espanya'!$E$49:$K$69,"emissions",'7.2_Resultats Espanya'!E$59:E264)/1000-SUM(O$60:O263)</f>
        <v>0</v>
      </c>
      <c r="P264" s="475">
        <f>DSUM('5.2_Abast 2 Espanya'!$E$78:$J$98,"emissions",'7.2_Resultats Espanya'!E$59:E264)/1000-SUM(P$60:P263)</f>
        <v>0</v>
      </c>
      <c r="Q264" s="636">
        <f t="shared" si="10"/>
        <v>0</v>
      </c>
      <c r="R264" s="635"/>
      <c r="S264" s="635">
        <f t="shared" si="11"/>
        <v>0</v>
      </c>
      <c r="T264" s="635"/>
      <c r="U264" s="635"/>
    </row>
    <row r="265" spans="1:21" x14ac:dyDescent="0.3">
      <c r="A265" s="169"/>
      <c r="E265" s="168" t="str">
        <f>IF(Dades!C934="","",Dades!C934)</f>
        <v/>
      </c>
      <c r="F265" s="475">
        <f>(DSUM('1_Instal·lacions fixes'!$E$14:$R$36,"emissions",'7.2_Resultats Espanya'!E$59:E265)+DSUM('1_Instal·lacions fixes'!$E$43:$L$58,"emissions",'7.2_Resultats Espanya'!E$59:E265))/1000-SUM(F$60:F264)</f>
        <v>0</v>
      </c>
      <c r="G265" s="475">
        <f>(DSUM('2_Vehicles i maquinària'!$E$22:$S$44,"emissions",'7.2_Resultats Espanya'!E$59:E265)+DSUM('2_Vehicles i maquinària'!$E$50:$K$70,"emissions",'7.2_Resultats Espanya'!E$59:E265)+DSUM('2_Vehicles i maquinària'!$E$82:$S$92,"emissions",'7.2_Resultats Espanya'!E$59:E265)+DSUM('2_Vehicles i maquinària'!$E$99:$S$109,"emissions",'7.2_Resultats Espanya'!E$59:E265))/1000-SUM(G$60:G264)</f>
        <v>0</v>
      </c>
      <c r="H265" s="475">
        <f>(DSUM('3_Emissions fugitives'!$E$14:$O$36,"emissions",'7.2_Resultats Espanya'!E$59:E265)+DSUM('3_Emissions fugitives'!$E$48:$N$58,"emissions",'7.2_Resultats Espanya'!E$59:E265))/1000-SUM(H$60:H264)</f>
        <v>0</v>
      </c>
      <c r="I265" s="636">
        <f>DSUM('4_Emissions de procés'!$E$12:$M$27,"emissions",'7.2_Resultats Espanya'!E$59:E265)/1000-SUM(I$60:I264)</f>
        <v>0</v>
      </c>
      <c r="J265" s="636"/>
      <c r="K265" s="635">
        <f t="shared" si="9"/>
        <v>0</v>
      </c>
      <c r="L265" s="635"/>
      <c r="M265" s="635"/>
      <c r="N265" s="475">
        <f>DSUM('5.2_Abast 2 Espanya'!$E$18:$J$40,"emissions",'7.2_Resultats Espanya'!E$59:E265)/1000-SUM(N$60:N264)</f>
        <v>0</v>
      </c>
      <c r="O265" s="475">
        <f>DSUM('5.2_Abast 2 Espanya'!$E$49:$K$69,"emissions",'7.2_Resultats Espanya'!E$59:E265)/1000-SUM(O$60:O264)</f>
        <v>0</v>
      </c>
      <c r="P265" s="475">
        <f>DSUM('5.2_Abast 2 Espanya'!$E$78:$J$98,"emissions",'7.2_Resultats Espanya'!E$59:E265)/1000-SUM(P$60:P264)</f>
        <v>0</v>
      </c>
      <c r="Q265" s="636">
        <f t="shared" si="10"/>
        <v>0</v>
      </c>
      <c r="R265" s="635"/>
      <c r="S265" s="635">
        <f t="shared" si="11"/>
        <v>0</v>
      </c>
      <c r="T265" s="635"/>
      <c r="U265" s="635"/>
    </row>
    <row r="266" spans="1:21" x14ac:dyDescent="0.3">
      <c r="A266" s="169"/>
      <c r="E266" s="168" t="str">
        <f>IF(Dades!C935="","",Dades!C935)</f>
        <v/>
      </c>
      <c r="F266" s="475">
        <f>(DSUM('1_Instal·lacions fixes'!$E$14:$R$36,"emissions",'7.2_Resultats Espanya'!E$59:E266)+DSUM('1_Instal·lacions fixes'!$E$43:$L$58,"emissions",'7.2_Resultats Espanya'!E$59:E266))/1000-SUM(F$60:F265)</f>
        <v>0</v>
      </c>
      <c r="G266" s="475">
        <f>(DSUM('2_Vehicles i maquinària'!$E$22:$S$44,"emissions",'7.2_Resultats Espanya'!E$59:E266)+DSUM('2_Vehicles i maquinària'!$E$50:$K$70,"emissions",'7.2_Resultats Espanya'!E$59:E266)+DSUM('2_Vehicles i maquinària'!$E$82:$S$92,"emissions",'7.2_Resultats Espanya'!E$59:E266)+DSUM('2_Vehicles i maquinària'!$E$99:$S$109,"emissions",'7.2_Resultats Espanya'!E$59:E266))/1000-SUM(G$60:G265)</f>
        <v>0</v>
      </c>
      <c r="H266" s="475">
        <f>(DSUM('3_Emissions fugitives'!$E$14:$O$36,"emissions",'7.2_Resultats Espanya'!E$59:E266)+DSUM('3_Emissions fugitives'!$E$48:$N$58,"emissions",'7.2_Resultats Espanya'!E$59:E266))/1000-SUM(H$60:H265)</f>
        <v>0</v>
      </c>
      <c r="I266" s="636">
        <f>DSUM('4_Emissions de procés'!$E$12:$M$27,"emissions",'7.2_Resultats Espanya'!E$59:E266)/1000-SUM(I$60:I265)</f>
        <v>0</v>
      </c>
      <c r="J266" s="636"/>
      <c r="K266" s="635">
        <f t="shared" si="9"/>
        <v>0</v>
      </c>
      <c r="L266" s="635"/>
      <c r="M266" s="635"/>
      <c r="N266" s="475">
        <f>DSUM('5.2_Abast 2 Espanya'!$E$18:$J$40,"emissions",'7.2_Resultats Espanya'!E$59:E266)/1000-SUM(N$60:N265)</f>
        <v>0</v>
      </c>
      <c r="O266" s="475">
        <f>DSUM('5.2_Abast 2 Espanya'!$E$49:$K$69,"emissions",'7.2_Resultats Espanya'!E$59:E266)/1000-SUM(O$60:O265)</f>
        <v>0</v>
      </c>
      <c r="P266" s="475">
        <f>DSUM('5.2_Abast 2 Espanya'!$E$78:$J$98,"emissions",'7.2_Resultats Espanya'!E$59:E266)/1000-SUM(P$60:P265)</f>
        <v>0</v>
      </c>
      <c r="Q266" s="636">
        <f t="shared" si="10"/>
        <v>0</v>
      </c>
      <c r="R266" s="635"/>
      <c r="S266" s="635">
        <f t="shared" si="11"/>
        <v>0</v>
      </c>
      <c r="T266" s="635"/>
      <c r="U266" s="635"/>
    </row>
    <row r="267" spans="1:21" x14ac:dyDescent="0.3">
      <c r="A267" s="169"/>
      <c r="E267" s="168" t="str">
        <f>IF(Dades!C936="","",Dades!C936)</f>
        <v/>
      </c>
      <c r="F267" s="475">
        <f>(DSUM('1_Instal·lacions fixes'!$E$14:$R$36,"emissions",'7.2_Resultats Espanya'!E$59:E267)+DSUM('1_Instal·lacions fixes'!$E$43:$L$58,"emissions",'7.2_Resultats Espanya'!E$59:E267))/1000-SUM(F$60:F266)</f>
        <v>0</v>
      </c>
      <c r="G267" s="475">
        <f>(DSUM('2_Vehicles i maquinària'!$E$22:$S$44,"emissions",'7.2_Resultats Espanya'!E$59:E267)+DSUM('2_Vehicles i maquinària'!$E$50:$K$70,"emissions",'7.2_Resultats Espanya'!E$59:E267)+DSUM('2_Vehicles i maquinària'!$E$82:$S$92,"emissions",'7.2_Resultats Espanya'!E$59:E267)+DSUM('2_Vehicles i maquinària'!$E$99:$S$109,"emissions",'7.2_Resultats Espanya'!E$59:E267))/1000-SUM(G$60:G266)</f>
        <v>0</v>
      </c>
      <c r="H267" s="475">
        <f>(DSUM('3_Emissions fugitives'!$E$14:$O$36,"emissions",'7.2_Resultats Espanya'!E$59:E267)+DSUM('3_Emissions fugitives'!$E$48:$N$58,"emissions",'7.2_Resultats Espanya'!E$59:E267))/1000-SUM(H$60:H266)</f>
        <v>0</v>
      </c>
      <c r="I267" s="636">
        <f>DSUM('4_Emissions de procés'!$E$12:$M$27,"emissions",'7.2_Resultats Espanya'!E$59:E267)/1000-SUM(I$60:I266)</f>
        <v>0</v>
      </c>
      <c r="J267" s="636"/>
      <c r="K267" s="635">
        <f t="shared" si="9"/>
        <v>0</v>
      </c>
      <c r="L267" s="635"/>
      <c r="M267" s="635"/>
      <c r="N267" s="475">
        <f>DSUM('5.2_Abast 2 Espanya'!$E$18:$J$40,"emissions",'7.2_Resultats Espanya'!E$59:E267)/1000-SUM(N$60:N266)</f>
        <v>0</v>
      </c>
      <c r="O267" s="475">
        <f>DSUM('5.2_Abast 2 Espanya'!$E$49:$K$69,"emissions",'7.2_Resultats Espanya'!E$59:E267)/1000-SUM(O$60:O266)</f>
        <v>0</v>
      </c>
      <c r="P267" s="475">
        <f>DSUM('5.2_Abast 2 Espanya'!$E$78:$J$98,"emissions",'7.2_Resultats Espanya'!E$59:E267)/1000-SUM(P$60:P266)</f>
        <v>0</v>
      </c>
      <c r="Q267" s="636">
        <f t="shared" si="10"/>
        <v>0</v>
      </c>
      <c r="R267" s="635"/>
      <c r="S267" s="635">
        <f t="shared" si="11"/>
        <v>0</v>
      </c>
      <c r="T267" s="635"/>
      <c r="U267" s="635"/>
    </row>
    <row r="268" spans="1:21" x14ac:dyDescent="0.3">
      <c r="A268" s="169"/>
      <c r="E268" s="168" t="str">
        <f>IF(Dades!C937="","",Dades!C937)</f>
        <v/>
      </c>
      <c r="F268" s="475">
        <f>(DSUM('1_Instal·lacions fixes'!$E$14:$R$36,"emissions",'7.2_Resultats Espanya'!E$59:E268)+DSUM('1_Instal·lacions fixes'!$E$43:$L$58,"emissions",'7.2_Resultats Espanya'!E$59:E268))/1000-SUM(F$60:F267)</f>
        <v>0</v>
      </c>
      <c r="G268" s="475">
        <f>(DSUM('2_Vehicles i maquinària'!$E$22:$S$44,"emissions",'7.2_Resultats Espanya'!E$59:E268)+DSUM('2_Vehicles i maquinària'!$E$50:$K$70,"emissions",'7.2_Resultats Espanya'!E$59:E268)+DSUM('2_Vehicles i maquinària'!$E$82:$S$92,"emissions",'7.2_Resultats Espanya'!E$59:E268)+DSUM('2_Vehicles i maquinària'!$E$99:$S$109,"emissions",'7.2_Resultats Espanya'!E$59:E268))/1000-SUM(G$60:G267)</f>
        <v>0</v>
      </c>
      <c r="H268" s="475">
        <f>(DSUM('3_Emissions fugitives'!$E$14:$O$36,"emissions",'7.2_Resultats Espanya'!E$59:E268)+DSUM('3_Emissions fugitives'!$E$48:$N$58,"emissions",'7.2_Resultats Espanya'!E$59:E268))/1000-SUM(H$60:H267)</f>
        <v>0</v>
      </c>
      <c r="I268" s="636">
        <f>DSUM('4_Emissions de procés'!$E$12:$M$27,"emissions",'7.2_Resultats Espanya'!E$59:E268)/1000-SUM(I$60:I267)</f>
        <v>0</v>
      </c>
      <c r="J268" s="636"/>
      <c r="K268" s="635">
        <f t="shared" si="9"/>
        <v>0</v>
      </c>
      <c r="L268" s="635"/>
      <c r="M268" s="635"/>
      <c r="N268" s="475">
        <f>DSUM('5.2_Abast 2 Espanya'!$E$18:$J$40,"emissions",'7.2_Resultats Espanya'!E$59:E268)/1000-SUM(N$60:N267)</f>
        <v>0</v>
      </c>
      <c r="O268" s="475">
        <f>DSUM('5.2_Abast 2 Espanya'!$E$49:$K$69,"emissions",'7.2_Resultats Espanya'!E$59:E268)/1000-SUM(O$60:O267)</f>
        <v>0</v>
      </c>
      <c r="P268" s="475">
        <f>DSUM('5.2_Abast 2 Espanya'!$E$78:$J$98,"emissions",'7.2_Resultats Espanya'!E$59:E268)/1000-SUM(P$60:P267)</f>
        <v>0</v>
      </c>
      <c r="Q268" s="636">
        <f t="shared" si="10"/>
        <v>0</v>
      </c>
      <c r="R268" s="635"/>
      <c r="S268" s="635">
        <f t="shared" si="11"/>
        <v>0</v>
      </c>
      <c r="T268" s="635"/>
      <c r="U268" s="635"/>
    </row>
    <row r="269" spans="1:21" x14ac:dyDescent="0.3">
      <c r="A269" s="169"/>
      <c r="E269" s="168" t="str">
        <f>IF(Dades!C938="","",Dades!C938)</f>
        <v/>
      </c>
      <c r="F269" s="475">
        <f>(DSUM('1_Instal·lacions fixes'!$E$14:$R$36,"emissions",'7.2_Resultats Espanya'!E$59:E269)+DSUM('1_Instal·lacions fixes'!$E$43:$L$58,"emissions",'7.2_Resultats Espanya'!E$59:E269))/1000-SUM(F$60:F268)</f>
        <v>0</v>
      </c>
      <c r="G269" s="475">
        <f>(DSUM('2_Vehicles i maquinària'!$E$22:$S$44,"emissions",'7.2_Resultats Espanya'!E$59:E269)+DSUM('2_Vehicles i maquinària'!$E$50:$K$70,"emissions",'7.2_Resultats Espanya'!E$59:E269)+DSUM('2_Vehicles i maquinària'!$E$82:$S$92,"emissions",'7.2_Resultats Espanya'!E$59:E269)+DSUM('2_Vehicles i maquinària'!$E$99:$S$109,"emissions",'7.2_Resultats Espanya'!E$59:E269))/1000-SUM(G$60:G268)</f>
        <v>0</v>
      </c>
      <c r="H269" s="475">
        <f>(DSUM('3_Emissions fugitives'!$E$14:$O$36,"emissions",'7.2_Resultats Espanya'!E$59:E269)+DSUM('3_Emissions fugitives'!$E$48:$N$58,"emissions",'7.2_Resultats Espanya'!E$59:E269))/1000-SUM(H$60:H268)</f>
        <v>0</v>
      </c>
      <c r="I269" s="636">
        <f>DSUM('4_Emissions de procés'!$E$12:$M$27,"emissions",'7.2_Resultats Espanya'!E$59:E269)/1000-SUM(I$60:I268)</f>
        <v>0</v>
      </c>
      <c r="J269" s="636"/>
      <c r="K269" s="635">
        <f t="shared" si="9"/>
        <v>0</v>
      </c>
      <c r="L269" s="635"/>
      <c r="M269" s="635"/>
      <c r="N269" s="475">
        <f>DSUM('5.2_Abast 2 Espanya'!$E$18:$J$40,"emissions",'7.2_Resultats Espanya'!E$59:E269)/1000-SUM(N$60:N268)</f>
        <v>0</v>
      </c>
      <c r="O269" s="475">
        <f>DSUM('5.2_Abast 2 Espanya'!$E$49:$K$69,"emissions",'7.2_Resultats Espanya'!E$59:E269)/1000-SUM(O$60:O268)</f>
        <v>0</v>
      </c>
      <c r="P269" s="475">
        <f>DSUM('5.2_Abast 2 Espanya'!$E$78:$J$98,"emissions",'7.2_Resultats Espanya'!E$59:E269)/1000-SUM(P$60:P268)</f>
        <v>0</v>
      </c>
      <c r="Q269" s="636">
        <f t="shared" si="10"/>
        <v>0</v>
      </c>
      <c r="R269" s="635"/>
      <c r="S269" s="635">
        <f t="shared" si="11"/>
        <v>0</v>
      </c>
      <c r="T269" s="635"/>
      <c r="U269" s="635"/>
    </row>
    <row r="270" spans="1:21" x14ac:dyDescent="0.3">
      <c r="A270" s="169"/>
      <c r="E270" s="168" t="str">
        <f>IF(Dades!C939="","",Dades!C939)</f>
        <v/>
      </c>
      <c r="F270" s="475">
        <f>(DSUM('1_Instal·lacions fixes'!$E$14:$R$36,"emissions",'7.2_Resultats Espanya'!E$59:E270)+DSUM('1_Instal·lacions fixes'!$E$43:$L$58,"emissions",'7.2_Resultats Espanya'!E$59:E270))/1000-SUM(F$60:F269)</f>
        <v>0</v>
      </c>
      <c r="G270" s="475">
        <f>(DSUM('2_Vehicles i maquinària'!$E$22:$S$44,"emissions",'7.2_Resultats Espanya'!E$59:E270)+DSUM('2_Vehicles i maquinària'!$E$50:$K$70,"emissions",'7.2_Resultats Espanya'!E$59:E270)+DSUM('2_Vehicles i maquinària'!$E$82:$S$92,"emissions",'7.2_Resultats Espanya'!E$59:E270)+DSUM('2_Vehicles i maquinària'!$E$99:$S$109,"emissions",'7.2_Resultats Espanya'!E$59:E270))/1000-SUM(G$60:G269)</f>
        <v>0</v>
      </c>
      <c r="H270" s="475">
        <f>(DSUM('3_Emissions fugitives'!$E$14:$O$36,"emissions",'7.2_Resultats Espanya'!E$59:E270)+DSUM('3_Emissions fugitives'!$E$48:$N$58,"emissions",'7.2_Resultats Espanya'!E$59:E270))/1000-SUM(H$60:H269)</f>
        <v>0</v>
      </c>
      <c r="I270" s="636">
        <f>DSUM('4_Emissions de procés'!$E$12:$M$27,"emissions",'7.2_Resultats Espanya'!E$59:E270)/1000-SUM(I$60:I269)</f>
        <v>0</v>
      </c>
      <c r="J270" s="636"/>
      <c r="K270" s="635">
        <f t="shared" si="9"/>
        <v>0</v>
      </c>
      <c r="L270" s="635"/>
      <c r="M270" s="635"/>
      <c r="N270" s="475">
        <f>DSUM('5.2_Abast 2 Espanya'!$E$18:$J$40,"emissions",'7.2_Resultats Espanya'!E$59:E270)/1000-SUM(N$60:N269)</f>
        <v>0</v>
      </c>
      <c r="O270" s="475">
        <f>DSUM('5.2_Abast 2 Espanya'!$E$49:$K$69,"emissions",'7.2_Resultats Espanya'!E$59:E270)/1000-SUM(O$60:O269)</f>
        <v>0</v>
      </c>
      <c r="P270" s="475">
        <f>DSUM('5.2_Abast 2 Espanya'!$E$78:$J$98,"emissions",'7.2_Resultats Espanya'!E$59:E270)/1000-SUM(P$60:P269)</f>
        <v>0</v>
      </c>
      <c r="Q270" s="636">
        <f t="shared" si="10"/>
        <v>0</v>
      </c>
      <c r="R270" s="635"/>
      <c r="S270" s="635">
        <f t="shared" si="11"/>
        <v>0</v>
      </c>
      <c r="T270" s="635"/>
      <c r="U270" s="635"/>
    </row>
    <row r="271" spans="1:21" x14ac:dyDescent="0.3">
      <c r="A271" s="169"/>
      <c r="E271" s="168" t="str">
        <f>IF(Dades!C940="","",Dades!C940)</f>
        <v/>
      </c>
      <c r="F271" s="475">
        <f>(DSUM('1_Instal·lacions fixes'!$E$14:$R$36,"emissions",'7.2_Resultats Espanya'!E$59:E271)+DSUM('1_Instal·lacions fixes'!$E$43:$L$58,"emissions",'7.2_Resultats Espanya'!E$59:E271))/1000-SUM(F$60:F270)</f>
        <v>0</v>
      </c>
      <c r="G271" s="475">
        <f>(DSUM('2_Vehicles i maquinària'!$E$22:$S$44,"emissions",'7.2_Resultats Espanya'!E$59:E271)+DSUM('2_Vehicles i maquinària'!$E$50:$K$70,"emissions",'7.2_Resultats Espanya'!E$59:E271)+DSUM('2_Vehicles i maquinària'!$E$82:$S$92,"emissions",'7.2_Resultats Espanya'!E$59:E271)+DSUM('2_Vehicles i maquinària'!$E$99:$S$109,"emissions",'7.2_Resultats Espanya'!E$59:E271))/1000-SUM(G$60:G270)</f>
        <v>0</v>
      </c>
      <c r="H271" s="475">
        <f>(DSUM('3_Emissions fugitives'!$E$14:$O$36,"emissions",'7.2_Resultats Espanya'!E$59:E271)+DSUM('3_Emissions fugitives'!$E$48:$N$58,"emissions",'7.2_Resultats Espanya'!E$59:E271))/1000-SUM(H$60:H270)</f>
        <v>0</v>
      </c>
      <c r="I271" s="636">
        <f>DSUM('4_Emissions de procés'!$E$12:$M$27,"emissions",'7.2_Resultats Espanya'!E$59:E271)/1000-SUM(I$60:I270)</f>
        <v>0</v>
      </c>
      <c r="J271" s="636"/>
      <c r="K271" s="635">
        <f t="shared" si="9"/>
        <v>0</v>
      </c>
      <c r="L271" s="635"/>
      <c r="M271" s="635"/>
      <c r="N271" s="475">
        <f>DSUM('5.2_Abast 2 Espanya'!$E$18:$J$40,"emissions",'7.2_Resultats Espanya'!E$59:E271)/1000-SUM(N$60:N270)</f>
        <v>0</v>
      </c>
      <c r="O271" s="475">
        <f>DSUM('5.2_Abast 2 Espanya'!$E$49:$K$69,"emissions",'7.2_Resultats Espanya'!E$59:E271)/1000-SUM(O$60:O270)</f>
        <v>0</v>
      </c>
      <c r="P271" s="475">
        <f>DSUM('5.2_Abast 2 Espanya'!$E$78:$J$98,"emissions",'7.2_Resultats Espanya'!E$59:E271)/1000-SUM(P$60:P270)</f>
        <v>0</v>
      </c>
      <c r="Q271" s="636">
        <f t="shared" si="10"/>
        <v>0</v>
      </c>
      <c r="R271" s="635"/>
      <c r="S271" s="635">
        <f t="shared" si="11"/>
        <v>0</v>
      </c>
      <c r="T271" s="635"/>
      <c r="U271" s="635"/>
    </row>
    <row r="272" spans="1:21" x14ac:dyDescent="0.3">
      <c r="A272" s="169"/>
      <c r="E272" s="168" t="str">
        <f>IF(Dades!C941="","",Dades!C941)</f>
        <v/>
      </c>
      <c r="F272" s="475">
        <f>(DSUM('1_Instal·lacions fixes'!$E$14:$R$36,"emissions",'7.2_Resultats Espanya'!E$59:E272)+DSUM('1_Instal·lacions fixes'!$E$43:$L$58,"emissions",'7.2_Resultats Espanya'!E$59:E272))/1000-SUM(F$60:F271)</f>
        <v>0</v>
      </c>
      <c r="G272" s="475">
        <f>(DSUM('2_Vehicles i maquinària'!$E$22:$S$44,"emissions",'7.2_Resultats Espanya'!E$59:E272)+DSUM('2_Vehicles i maquinària'!$E$50:$K$70,"emissions",'7.2_Resultats Espanya'!E$59:E272)+DSUM('2_Vehicles i maquinària'!$E$82:$S$92,"emissions",'7.2_Resultats Espanya'!E$59:E272)+DSUM('2_Vehicles i maquinària'!$E$99:$S$109,"emissions",'7.2_Resultats Espanya'!E$59:E272))/1000-SUM(G$60:G271)</f>
        <v>0</v>
      </c>
      <c r="H272" s="475">
        <f>(DSUM('3_Emissions fugitives'!$E$14:$O$36,"emissions",'7.2_Resultats Espanya'!E$59:E272)+DSUM('3_Emissions fugitives'!$E$48:$N$58,"emissions",'7.2_Resultats Espanya'!E$59:E272))/1000-SUM(H$60:H271)</f>
        <v>0</v>
      </c>
      <c r="I272" s="636">
        <f>DSUM('4_Emissions de procés'!$E$12:$M$27,"emissions",'7.2_Resultats Espanya'!E$59:E272)/1000-SUM(I$60:I271)</f>
        <v>0</v>
      </c>
      <c r="J272" s="636"/>
      <c r="K272" s="635">
        <f t="shared" si="9"/>
        <v>0</v>
      </c>
      <c r="L272" s="635"/>
      <c r="M272" s="635"/>
      <c r="N272" s="475">
        <f>DSUM('5.2_Abast 2 Espanya'!$E$18:$J$40,"emissions",'7.2_Resultats Espanya'!E$59:E272)/1000-SUM(N$60:N271)</f>
        <v>0</v>
      </c>
      <c r="O272" s="475">
        <f>DSUM('5.2_Abast 2 Espanya'!$E$49:$K$69,"emissions",'7.2_Resultats Espanya'!E$59:E272)/1000-SUM(O$60:O271)</f>
        <v>0</v>
      </c>
      <c r="P272" s="475">
        <f>DSUM('5.2_Abast 2 Espanya'!$E$78:$J$98,"emissions",'7.2_Resultats Espanya'!E$59:E272)/1000-SUM(P$60:P271)</f>
        <v>0</v>
      </c>
      <c r="Q272" s="636">
        <f t="shared" si="10"/>
        <v>0</v>
      </c>
      <c r="R272" s="635"/>
      <c r="S272" s="635">
        <f t="shared" si="11"/>
        <v>0</v>
      </c>
      <c r="T272" s="635"/>
      <c r="U272" s="635"/>
    </row>
    <row r="273" spans="1:21" x14ac:dyDescent="0.3">
      <c r="A273" s="169"/>
      <c r="E273" s="168" t="str">
        <f>IF(Dades!C942="","",Dades!C942)</f>
        <v/>
      </c>
      <c r="F273" s="475">
        <f>(DSUM('1_Instal·lacions fixes'!$E$14:$R$36,"emissions",'7.2_Resultats Espanya'!E$59:E273)+DSUM('1_Instal·lacions fixes'!$E$43:$L$58,"emissions",'7.2_Resultats Espanya'!E$59:E273))/1000-SUM(F$60:F272)</f>
        <v>0</v>
      </c>
      <c r="G273" s="475">
        <f>(DSUM('2_Vehicles i maquinària'!$E$22:$S$44,"emissions",'7.2_Resultats Espanya'!E$59:E273)+DSUM('2_Vehicles i maquinària'!$E$50:$K$70,"emissions",'7.2_Resultats Espanya'!E$59:E273)+DSUM('2_Vehicles i maquinària'!$E$82:$S$92,"emissions",'7.2_Resultats Espanya'!E$59:E273)+DSUM('2_Vehicles i maquinària'!$E$99:$S$109,"emissions",'7.2_Resultats Espanya'!E$59:E273))/1000-SUM(G$60:G272)</f>
        <v>0</v>
      </c>
      <c r="H273" s="475">
        <f>(DSUM('3_Emissions fugitives'!$E$14:$O$36,"emissions",'7.2_Resultats Espanya'!E$59:E273)+DSUM('3_Emissions fugitives'!$E$48:$N$58,"emissions",'7.2_Resultats Espanya'!E$59:E273))/1000-SUM(H$60:H272)</f>
        <v>0</v>
      </c>
      <c r="I273" s="636">
        <f>DSUM('4_Emissions de procés'!$E$12:$M$27,"emissions",'7.2_Resultats Espanya'!E$59:E273)/1000-SUM(I$60:I272)</f>
        <v>0</v>
      </c>
      <c r="J273" s="636"/>
      <c r="K273" s="635">
        <f t="shared" si="9"/>
        <v>0</v>
      </c>
      <c r="L273" s="635"/>
      <c r="M273" s="635"/>
      <c r="N273" s="475">
        <f>DSUM('5.2_Abast 2 Espanya'!$E$18:$J$40,"emissions",'7.2_Resultats Espanya'!E$59:E273)/1000-SUM(N$60:N272)</f>
        <v>0</v>
      </c>
      <c r="O273" s="475">
        <f>DSUM('5.2_Abast 2 Espanya'!$E$49:$K$69,"emissions",'7.2_Resultats Espanya'!E$59:E273)/1000-SUM(O$60:O272)</f>
        <v>0</v>
      </c>
      <c r="P273" s="475">
        <f>DSUM('5.2_Abast 2 Espanya'!$E$78:$J$98,"emissions",'7.2_Resultats Espanya'!E$59:E273)/1000-SUM(P$60:P272)</f>
        <v>0</v>
      </c>
      <c r="Q273" s="636">
        <f t="shared" si="10"/>
        <v>0</v>
      </c>
      <c r="R273" s="635"/>
      <c r="S273" s="635">
        <f t="shared" si="11"/>
        <v>0</v>
      </c>
      <c r="T273" s="635"/>
      <c r="U273" s="635"/>
    </row>
    <row r="274" spans="1:21" x14ac:dyDescent="0.3">
      <c r="A274" s="169"/>
      <c r="E274" s="168" t="str">
        <f>IF(Dades!C943="","",Dades!C943)</f>
        <v/>
      </c>
      <c r="F274" s="475">
        <f>(DSUM('1_Instal·lacions fixes'!$E$14:$R$36,"emissions",'7.2_Resultats Espanya'!E$59:E274)+DSUM('1_Instal·lacions fixes'!$E$43:$L$58,"emissions",'7.2_Resultats Espanya'!E$59:E274))/1000-SUM(F$60:F273)</f>
        <v>0</v>
      </c>
      <c r="G274" s="475">
        <f>(DSUM('2_Vehicles i maquinària'!$E$22:$S$44,"emissions",'7.2_Resultats Espanya'!E$59:E274)+DSUM('2_Vehicles i maquinària'!$E$50:$K$70,"emissions",'7.2_Resultats Espanya'!E$59:E274)+DSUM('2_Vehicles i maquinària'!$E$82:$S$92,"emissions",'7.2_Resultats Espanya'!E$59:E274)+DSUM('2_Vehicles i maquinària'!$E$99:$S$109,"emissions",'7.2_Resultats Espanya'!E$59:E274))/1000-SUM(G$60:G273)</f>
        <v>0</v>
      </c>
      <c r="H274" s="475">
        <f>(DSUM('3_Emissions fugitives'!$E$14:$O$36,"emissions",'7.2_Resultats Espanya'!E$59:E274)+DSUM('3_Emissions fugitives'!$E$48:$N$58,"emissions",'7.2_Resultats Espanya'!E$59:E274))/1000-SUM(H$60:H273)</f>
        <v>0</v>
      </c>
      <c r="I274" s="636">
        <f>DSUM('4_Emissions de procés'!$E$12:$M$27,"emissions",'7.2_Resultats Espanya'!E$59:E274)/1000-SUM(I$60:I273)</f>
        <v>0</v>
      </c>
      <c r="J274" s="636"/>
      <c r="K274" s="635">
        <f t="shared" si="9"/>
        <v>0</v>
      </c>
      <c r="L274" s="635"/>
      <c r="M274" s="635"/>
      <c r="N274" s="475">
        <f>DSUM('5.2_Abast 2 Espanya'!$E$18:$J$40,"emissions",'7.2_Resultats Espanya'!E$59:E274)/1000-SUM(N$60:N273)</f>
        <v>0</v>
      </c>
      <c r="O274" s="475">
        <f>DSUM('5.2_Abast 2 Espanya'!$E$49:$K$69,"emissions",'7.2_Resultats Espanya'!E$59:E274)/1000-SUM(O$60:O273)</f>
        <v>0</v>
      </c>
      <c r="P274" s="475">
        <f>DSUM('5.2_Abast 2 Espanya'!$E$78:$J$98,"emissions",'7.2_Resultats Espanya'!E$59:E274)/1000-SUM(P$60:P273)</f>
        <v>0</v>
      </c>
      <c r="Q274" s="636">
        <f t="shared" si="10"/>
        <v>0</v>
      </c>
      <c r="R274" s="635"/>
      <c r="S274" s="635">
        <f t="shared" si="11"/>
        <v>0</v>
      </c>
      <c r="T274" s="635"/>
      <c r="U274" s="635"/>
    </row>
    <row r="275" spans="1:21" x14ac:dyDescent="0.3">
      <c r="A275" s="169"/>
      <c r="E275" s="168" t="str">
        <f>IF(Dades!C944="","",Dades!C944)</f>
        <v/>
      </c>
      <c r="F275" s="475">
        <f>(DSUM('1_Instal·lacions fixes'!$E$14:$R$36,"emissions",'7.2_Resultats Espanya'!E$59:E275)+DSUM('1_Instal·lacions fixes'!$E$43:$L$58,"emissions",'7.2_Resultats Espanya'!E$59:E275))/1000-SUM(F$60:F274)</f>
        <v>0</v>
      </c>
      <c r="G275" s="475">
        <f>(DSUM('2_Vehicles i maquinària'!$E$22:$S$44,"emissions",'7.2_Resultats Espanya'!E$59:E275)+DSUM('2_Vehicles i maquinària'!$E$50:$K$70,"emissions",'7.2_Resultats Espanya'!E$59:E275)+DSUM('2_Vehicles i maquinària'!$E$82:$S$92,"emissions",'7.2_Resultats Espanya'!E$59:E275)+DSUM('2_Vehicles i maquinària'!$E$99:$S$109,"emissions",'7.2_Resultats Espanya'!E$59:E275))/1000-SUM(G$60:G274)</f>
        <v>0</v>
      </c>
      <c r="H275" s="475">
        <f>(DSUM('3_Emissions fugitives'!$E$14:$O$36,"emissions",'7.2_Resultats Espanya'!E$59:E275)+DSUM('3_Emissions fugitives'!$E$48:$N$58,"emissions",'7.2_Resultats Espanya'!E$59:E275))/1000-SUM(H$60:H274)</f>
        <v>0</v>
      </c>
      <c r="I275" s="636">
        <f>DSUM('4_Emissions de procés'!$E$12:$M$27,"emissions",'7.2_Resultats Espanya'!E$59:E275)/1000-SUM(I$60:I274)</f>
        <v>0</v>
      </c>
      <c r="J275" s="636"/>
      <c r="K275" s="635">
        <f t="shared" si="9"/>
        <v>0</v>
      </c>
      <c r="L275" s="635"/>
      <c r="M275" s="635"/>
      <c r="N275" s="475">
        <f>DSUM('5.2_Abast 2 Espanya'!$E$18:$J$40,"emissions",'7.2_Resultats Espanya'!E$59:E275)/1000-SUM(N$60:N274)</f>
        <v>0</v>
      </c>
      <c r="O275" s="475">
        <f>DSUM('5.2_Abast 2 Espanya'!$E$49:$K$69,"emissions",'7.2_Resultats Espanya'!E$59:E275)/1000-SUM(O$60:O274)</f>
        <v>0</v>
      </c>
      <c r="P275" s="475">
        <f>DSUM('5.2_Abast 2 Espanya'!$E$78:$J$98,"emissions",'7.2_Resultats Espanya'!E$59:E275)/1000-SUM(P$60:P274)</f>
        <v>0</v>
      </c>
      <c r="Q275" s="636">
        <f t="shared" si="10"/>
        <v>0</v>
      </c>
      <c r="R275" s="635"/>
      <c r="S275" s="635">
        <f t="shared" si="11"/>
        <v>0</v>
      </c>
      <c r="T275" s="635"/>
      <c r="U275" s="635"/>
    </row>
    <row r="276" spans="1:21" x14ac:dyDescent="0.3">
      <c r="A276" s="169"/>
      <c r="E276" s="168" t="str">
        <f>IF(Dades!C945="","",Dades!C945)</f>
        <v/>
      </c>
      <c r="F276" s="475">
        <f>(DSUM('1_Instal·lacions fixes'!$E$14:$R$36,"emissions",'7.2_Resultats Espanya'!E$59:E276)+DSUM('1_Instal·lacions fixes'!$E$43:$L$58,"emissions",'7.2_Resultats Espanya'!E$59:E276))/1000-SUM(F$60:F275)</f>
        <v>0</v>
      </c>
      <c r="G276" s="475">
        <f>(DSUM('2_Vehicles i maquinària'!$E$22:$S$44,"emissions",'7.2_Resultats Espanya'!E$59:E276)+DSUM('2_Vehicles i maquinària'!$E$50:$K$70,"emissions",'7.2_Resultats Espanya'!E$59:E276)+DSUM('2_Vehicles i maquinària'!$E$82:$S$92,"emissions",'7.2_Resultats Espanya'!E$59:E276)+DSUM('2_Vehicles i maquinària'!$E$99:$S$109,"emissions",'7.2_Resultats Espanya'!E$59:E276))/1000-SUM(G$60:G275)</f>
        <v>0</v>
      </c>
      <c r="H276" s="475">
        <f>(DSUM('3_Emissions fugitives'!$E$14:$O$36,"emissions",'7.2_Resultats Espanya'!E$59:E276)+DSUM('3_Emissions fugitives'!$E$48:$N$58,"emissions",'7.2_Resultats Espanya'!E$59:E276))/1000-SUM(H$60:H275)</f>
        <v>0</v>
      </c>
      <c r="I276" s="636">
        <f>DSUM('4_Emissions de procés'!$E$12:$M$27,"emissions",'7.2_Resultats Espanya'!E$59:E276)/1000-SUM(I$60:I275)</f>
        <v>0</v>
      </c>
      <c r="J276" s="636"/>
      <c r="K276" s="635">
        <f t="shared" si="9"/>
        <v>0</v>
      </c>
      <c r="L276" s="635"/>
      <c r="M276" s="635"/>
      <c r="N276" s="475">
        <f>DSUM('5.2_Abast 2 Espanya'!$E$18:$J$40,"emissions",'7.2_Resultats Espanya'!E$59:E276)/1000-SUM(N$60:N275)</f>
        <v>0</v>
      </c>
      <c r="O276" s="475">
        <f>DSUM('5.2_Abast 2 Espanya'!$E$49:$K$69,"emissions",'7.2_Resultats Espanya'!E$59:E276)/1000-SUM(O$60:O275)</f>
        <v>0</v>
      </c>
      <c r="P276" s="475">
        <f>DSUM('5.2_Abast 2 Espanya'!$E$78:$J$98,"emissions",'7.2_Resultats Espanya'!E$59:E276)/1000-SUM(P$60:P275)</f>
        <v>0</v>
      </c>
      <c r="Q276" s="636">
        <f t="shared" si="10"/>
        <v>0</v>
      </c>
      <c r="R276" s="635"/>
      <c r="S276" s="635">
        <f t="shared" si="11"/>
        <v>0</v>
      </c>
      <c r="T276" s="635"/>
      <c r="U276" s="635"/>
    </row>
    <row r="277" spans="1:21" x14ac:dyDescent="0.3">
      <c r="A277" s="169"/>
      <c r="E277" s="168" t="str">
        <f>IF(Dades!C946="","",Dades!C946)</f>
        <v/>
      </c>
      <c r="F277" s="475">
        <f>(DSUM('1_Instal·lacions fixes'!$E$14:$R$36,"emissions",'7.2_Resultats Espanya'!E$59:E277)+DSUM('1_Instal·lacions fixes'!$E$43:$L$58,"emissions",'7.2_Resultats Espanya'!E$59:E277))/1000-SUM(F$60:F276)</f>
        <v>0</v>
      </c>
      <c r="G277" s="475">
        <f>(DSUM('2_Vehicles i maquinària'!$E$22:$S$44,"emissions",'7.2_Resultats Espanya'!E$59:E277)+DSUM('2_Vehicles i maquinària'!$E$50:$K$70,"emissions",'7.2_Resultats Espanya'!E$59:E277)+DSUM('2_Vehicles i maquinària'!$E$82:$S$92,"emissions",'7.2_Resultats Espanya'!E$59:E277)+DSUM('2_Vehicles i maquinària'!$E$99:$S$109,"emissions",'7.2_Resultats Espanya'!E$59:E277))/1000-SUM(G$60:G276)</f>
        <v>0</v>
      </c>
      <c r="H277" s="475">
        <f>(DSUM('3_Emissions fugitives'!$E$14:$O$36,"emissions",'7.2_Resultats Espanya'!E$59:E277)+DSUM('3_Emissions fugitives'!$E$48:$N$58,"emissions",'7.2_Resultats Espanya'!E$59:E277))/1000-SUM(H$60:H276)</f>
        <v>0</v>
      </c>
      <c r="I277" s="636">
        <f>DSUM('4_Emissions de procés'!$E$12:$M$27,"emissions",'7.2_Resultats Espanya'!E$59:E277)/1000-SUM(I$60:I276)</f>
        <v>0</v>
      </c>
      <c r="J277" s="636"/>
      <c r="K277" s="635">
        <f t="shared" si="9"/>
        <v>0</v>
      </c>
      <c r="L277" s="635"/>
      <c r="M277" s="635"/>
      <c r="N277" s="475">
        <f>DSUM('5.2_Abast 2 Espanya'!$E$18:$J$40,"emissions",'7.2_Resultats Espanya'!E$59:E277)/1000-SUM(N$60:N276)</f>
        <v>0</v>
      </c>
      <c r="O277" s="475">
        <f>DSUM('5.2_Abast 2 Espanya'!$E$49:$K$69,"emissions",'7.2_Resultats Espanya'!E$59:E277)/1000-SUM(O$60:O276)</f>
        <v>0</v>
      </c>
      <c r="P277" s="475">
        <f>DSUM('5.2_Abast 2 Espanya'!$E$78:$J$98,"emissions",'7.2_Resultats Espanya'!E$59:E277)/1000-SUM(P$60:P276)</f>
        <v>0</v>
      </c>
      <c r="Q277" s="636">
        <f t="shared" si="10"/>
        <v>0</v>
      </c>
      <c r="R277" s="635"/>
      <c r="S277" s="635">
        <f t="shared" si="11"/>
        <v>0</v>
      </c>
      <c r="T277" s="635"/>
      <c r="U277" s="635"/>
    </row>
    <row r="278" spans="1:21" x14ac:dyDescent="0.3">
      <c r="A278" s="169"/>
      <c r="E278" s="168" t="str">
        <f>IF(Dades!C947="","",Dades!C947)</f>
        <v/>
      </c>
      <c r="F278" s="475">
        <f>(DSUM('1_Instal·lacions fixes'!$E$14:$R$36,"emissions",'7.2_Resultats Espanya'!E$59:E278)+DSUM('1_Instal·lacions fixes'!$E$43:$L$58,"emissions",'7.2_Resultats Espanya'!E$59:E278))/1000-SUM(F$60:F277)</f>
        <v>0</v>
      </c>
      <c r="G278" s="475">
        <f>(DSUM('2_Vehicles i maquinària'!$E$22:$S$44,"emissions",'7.2_Resultats Espanya'!E$59:E278)+DSUM('2_Vehicles i maquinària'!$E$50:$K$70,"emissions",'7.2_Resultats Espanya'!E$59:E278)+DSUM('2_Vehicles i maquinària'!$E$82:$S$92,"emissions",'7.2_Resultats Espanya'!E$59:E278)+DSUM('2_Vehicles i maquinària'!$E$99:$S$109,"emissions",'7.2_Resultats Espanya'!E$59:E278))/1000-SUM(G$60:G277)</f>
        <v>0</v>
      </c>
      <c r="H278" s="475">
        <f>(DSUM('3_Emissions fugitives'!$E$14:$O$36,"emissions",'7.2_Resultats Espanya'!E$59:E278)+DSUM('3_Emissions fugitives'!$E$48:$N$58,"emissions",'7.2_Resultats Espanya'!E$59:E278))/1000-SUM(H$60:H277)</f>
        <v>0</v>
      </c>
      <c r="I278" s="636">
        <f>DSUM('4_Emissions de procés'!$E$12:$M$27,"emissions",'7.2_Resultats Espanya'!E$59:E278)/1000-SUM(I$60:I277)</f>
        <v>0</v>
      </c>
      <c r="J278" s="636"/>
      <c r="K278" s="635">
        <f t="shared" si="9"/>
        <v>0</v>
      </c>
      <c r="L278" s="635"/>
      <c r="M278" s="635"/>
      <c r="N278" s="475">
        <f>DSUM('5.2_Abast 2 Espanya'!$E$18:$J$40,"emissions",'7.2_Resultats Espanya'!E$59:E278)/1000-SUM(N$60:N277)</f>
        <v>0</v>
      </c>
      <c r="O278" s="475">
        <f>DSUM('5.2_Abast 2 Espanya'!$E$49:$K$69,"emissions",'7.2_Resultats Espanya'!E$59:E278)/1000-SUM(O$60:O277)</f>
        <v>0</v>
      </c>
      <c r="P278" s="475">
        <f>DSUM('5.2_Abast 2 Espanya'!$E$78:$J$98,"emissions",'7.2_Resultats Espanya'!E$59:E278)/1000-SUM(P$60:P277)</f>
        <v>0</v>
      </c>
      <c r="Q278" s="636">
        <f t="shared" si="10"/>
        <v>0</v>
      </c>
      <c r="R278" s="635"/>
      <c r="S278" s="635">
        <f t="shared" si="11"/>
        <v>0</v>
      </c>
      <c r="T278" s="635"/>
      <c r="U278" s="635"/>
    </row>
    <row r="279" spans="1:21" x14ac:dyDescent="0.3">
      <c r="A279" s="169"/>
      <c r="E279" s="168" t="str">
        <f>IF(Dades!C948="","",Dades!C948)</f>
        <v/>
      </c>
      <c r="F279" s="475">
        <f>(DSUM('1_Instal·lacions fixes'!$E$14:$R$36,"emissions",'7.2_Resultats Espanya'!E$59:E279)+DSUM('1_Instal·lacions fixes'!$E$43:$L$58,"emissions",'7.2_Resultats Espanya'!E$59:E279))/1000-SUM(F$60:F278)</f>
        <v>0</v>
      </c>
      <c r="G279" s="475">
        <f>(DSUM('2_Vehicles i maquinària'!$E$22:$S$44,"emissions",'7.2_Resultats Espanya'!E$59:E279)+DSUM('2_Vehicles i maquinària'!$E$50:$K$70,"emissions",'7.2_Resultats Espanya'!E$59:E279)+DSUM('2_Vehicles i maquinària'!$E$82:$S$92,"emissions",'7.2_Resultats Espanya'!E$59:E279)+DSUM('2_Vehicles i maquinària'!$E$99:$S$109,"emissions",'7.2_Resultats Espanya'!E$59:E279))/1000-SUM(G$60:G278)</f>
        <v>0</v>
      </c>
      <c r="H279" s="475">
        <f>(DSUM('3_Emissions fugitives'!$E$14:$O$36,"emissions",'7.2_Resultats Espanya'!E$59:E279)+DSUM('3_Emissions fugitives'!$E$48:$N$58,"emissions",'7.2_Resultats Espanya'!E$59:E279))/1000-SUM(H$60:H278)</f>
        <v>0</v>
      </c>
      <c r="I279" s="636">
        <f>DSUM('4_Emissions de procés'!$E$12:$M$27,"emissions",'7.2_Resultats Espanya'!E$59:E279)/1000-SUM(I$60:I278)</f>
        <v>0</v>
      </c>
      <c r="J279" s="636"/>
      <c r="K279" s="635">
        <f t="shared" si="9"/>
        <v>0</v>
      </c>
      <c r="L279" s="635"/>
      <c r="M279" s="635"/>
      <c r="N279" s="475">
        <f>DSUM('5.2_Abast 2 Espanya'!$E$18:$J$40,"emissions",'7.2_Resultats Espanya'!E$59:E279)/1000-SUM(N$60:N278)</f>
        <v>0</v>
      </c>
      <c r="O279" s="475">
        <f>DSUM('5.2_Abast 2 Espanya'!$E$49:$K$69,"emissions",'7.2_Resultats Espanya'!E$59:E279)/1000-SUM(O$60:O278)</f>
        <v>0</v>
      </c>
      <c r="P279" s="475">
        <f>DSUM('5.2_Abast 2 Espanya'!$E$78:$J$98,"emissions",'7.2_Resultats Espanya'!E$59:E279)/1000-SUM(P$60:P278)</f>
        <v>0</v>
      </c>
      <c r="Q279" s="636">
        <f t="shared" si="10"/>
        <v>0</v>
      </c>
      <c r="R279" s="635"/>
      <c r="S279" s="635">
        <f t="shared" si="11"/>
        <v>0</v>
      </c>
      <c r="T279" s="635"/>
      <c r="U279" s="635"/>
    </row>
    <row r="280" spans="1:21" x14ac:dyDescent="0.3">
      <c r="A280" s="169"/>
      <c r="E280" s="168" t="str">
        <f>IF(Dades!C949="","",Dades!C949)</f>
        <v/>
      </c>
      <c r="F280" s="475">
        <f>(DSUM('1_Instal·lacions fixes'!$E$14:$R$36,"emissions",'7.2_Resultats Espanya'!E$59:E280)+DSUM('1_Instal·lacions fixes'!$E$43:$L$58,"emissions",'7.2_Resultats Espanya'!E$59:E280))/1000-SUM(F$60:F279)</f>
        <v>0</v>
      </c>
      <c r="G280" s="475">
        <f>(DSUM('2_Vehicles i maquinària'!$E$22:$S$44,"emissions",'7.2_Resultats Espanya'!E$59:E280)+DSUM('2_Vehicles i maquinària'!$E$50:$K$70,"emissions",'7.2_Resultats Espanya'!E$59:E280)+DSUM('2_Vehicles i maquinària'!$E$82:$S$92,"emissions",'7.2_Resultats Espanya'!E$59:E280)+DSUM('2_Vehicles i maquinària'!$E$99:$S$109,"emissions",'7.2_Resultats Espanya'!E$59:E280))/1000-SUM(G$60:G279)</f>
        <v>0</v>
      </c>
      <c r="H280" s="475">
        <f>(DSUM('3_Emissions fugitives'!$E$14:$O$36,"emissions",'7.2_Resultats Espanya'!E$59:E280)+DSUM('3_Emissions fugitives'!$E$48:$N$58,"emissions",'7.2_Resultats Espanya'!E$59:E280))/1000-SUM(H$60:H279)</f>
        <v>0</v>
      </c>
      <c r="I280" s="636">
        <f>DSUM('4_Emissions de procés'!$E$12:$M$27,"emissions",'7.2_Resultats Espanya'!E$59:E280)/1000-SUM(I$60:I279)</f>
        <v>0</v>
      </c>
      <c r="J280" s="636"/>
      <c r="K280" s="635">
        <f t="shared" si="9"/>
        <v>0</v>
      </c>
      <c r="L280" s="635"/>
      <c r="M280" s="635"/>
      <c r="N280" s="475">
        <f>DSUM('5.2_Abast 2 Espanya'!$E$18:$J$40,"emissions",'7.2_Resultats Espanya'!E$59:E280)/1000-SUM(N$60:N279)</f>
        <v>0</v>
      </c>
      <c r="O280" s="475">
        <f>DSUM('5.2_Abast 2 Espanya'!$E$49:$K$69,"emissions",'7.2_Resultats Espanya'!E$59:E280)/1000-SUM(O$60:O279)</f>
        <v>0</v>
      </c>
      <c r="P280" s="475">
        <f>DSUM('5.2_Abast 2 Espanya'!$E$78:$J$98,"emissions",'7.2_Resultats Espanya'!E$59:E280)/1000-SUM(P$60:P279)</f>
        <v>0</v>
      </c>
      <c r="Q280" s="636">
        <f t="shared" si="10"/>
        <v>0</v>
      </c>
      <c r="R280" s="635"/>
      <c r="S280" s="635">
        <f t="shared" si="11"/>
        <v>0</v>
      </c>
      <c r="T280" s="635"/>
      <c r="U280" s="635"/>
    </row>
    <row r="281" spans="1:21" x14ac:dyDescent="0.3">
      <c r="A281" s="169"/>
      <c r="E281" s="168" t="str">
        <f>IF(Dades!C950="","",Dades!C950)</f>
        <v/>
      </c>
      <c r="F281" s="475">
        <f>(DSUM('1_Instal·lacions fixes'!$E$14:$R$36,"emissions",'7.2_Resultats Espanya'!E$59:E281)+DSUM('1_Instal·lacions fixes'!$E$43:$L$58,"emissions",'7.2_Resultats Espanya'!E$59:E281))/1000-SUM(F$60:F280)</f>
        <v>0</v>
      </c>
      <c r="G281" s="475">
        <f>(DSUM('2_Vehicles i maquinària'!$E$22:$S$44,"emissions",'7.2_Resultats Espanya'!E$59:E281)+DSUM('2_Vehicles i maquinària'!$E$50:$K$70,"emissions",'7.2_Resultats Espanya'!E$59:E281)+DSUM('2_Vehicles i maquinària'!$E$82:$S$92,"emissions",'7.2_Resultats Espanya'!E$59:E281)+DSUM('2_Vehicles i maquinària'!$E$99:$S$109,"emissions",'7.2_Resultats Espanya'!E$59:E281))/1000-SUM(G$60:G280)</f>
        <v>0</v>
      </c>
      <c r="H281" s="475">
        <f>(DSUM('3_Emissions fugitives'!$E$14:$O$36,"emissions",'7.2_Resultats Espanya'!E$59:E281)+DSUM('3_Emissions fugitives'!$E$48:$N$58,"emissions",'7.2_Resultats Espanya'!E$59:E281))/1000-SUM(H$60:H280)</f>
        <v>0</v>
      </c>
      <c r="I281" s="636">
        <f>DSUM('4_Emissions de procés'!$E$12:$M$27,"emissions",'7.2_Resultats Espanya'!E$59:E281)/1000-SUM(I$60:I280)</f>
        <v>0</v>
      </c>
      <c r="J281" s="636"/>
      <c r="K281" s="635">
        <f t="shared" si="9"/>
        <v>0</v>
      </c>
      <c r="L281" s="635"/>
      <c r="M281" s="635"/>
      <c r="N281" s="475">
        <f>DSUM('5.2_Abast 2 Espanya'!$E$18:$J$40,"emissions",'7.2_Resultats Espanya'!E$59:E281)/1000-SUM(N$60:N280)</f>
        <v>0</v>
      </c>
      <c r="O281" s="475">
        <f>DSUM('5.2_Abast 2 Espanya'!$E$49:$K$69,"emissions",'7.2_Resultats Espanya'!E$59:E281)/1000-SUM(O$60:O280)</f>
        <v>0</v>
      </c>
      <c r="P281" s="475">
        <f>DSUM('5.2_Abast 2 Espanya'!$E$78:$J$98,"emissions",'7.2_Resultats Espanya'!E$59:E281)/1000-SUM(P$60:P280)</f>
        <v>0</v>
      </c>
      <c r="Q281" s="636">
        <f t="shared" si="10"/>
        <v>0</v>
      </c>
      <c r="R281" s="635"/>
      <c r="S281" s="635">
        <f t="shared" si="11"/>
        <v>0</v>
      </c>
      <c r="T281" s="635"/>
      <c r="U281" s="635"/>
    </row>
    <row r="282" spans="1:21" x14ac:dyDescent="0.3">
      <c r="A282" s="169"/>
      <c r="E282" s="168" t="str">
        <f>IF(Dades!C951="","",Dades!C951)</f>
        <v/>
      </c>
      <c r="F282" s="475">
        <f>(DSUM('1_Instal·lacions fixes'!$E$14:$R$36,"emissions",'7.2_Resultats Espanya'!E$59:E282)+DSUM('1_Instal·lacions fixes'!$E$43:$L$58,"emissions",'7.2_Resultats Espanya'!E$59:E282))/1000-SUM(F$60:F281)</f>
        <v>0</v>
      </c>
      <c r="G282" s="475">
        <f>(DSUM('2_Vehicles i maquinària'!$E$22:$S$44,"emissions",'7.2_Resultats Espanya'!E$59:E282)+DSUM('2_Vehicles i maquinària'!$E$50:$K$70,"emissions",'7.2_Resultats Espanya'!E$59:E282)+DSUM('2_Vehicles i maquinària'!$E$82:$S$92,"emissions",'7.2_Resultats Espanya'!E$59:E282)+DSUM('2_Vehicles i maquinària'!$E$99:$S$109,"emissions",'7.2_Resultats Espanya'!E$59:E282))/1000-SUM(G$60:G281)</f>
        <v>0</v>
      </c>
      <c r="H282" s="475">
        <f>(DSUM('3_Emissions fugitives'!$E$14:$O$36,"emissions",'7.2_Resultats Espanya'!E$59:E282)+DSUM('3_Emissions fugitives'!$E$48:$N$58,"emissions",'7.2_Resultats Espanya'!E$59:E282))/1000-SUM(H$60:H281)</f>
        <v>0</v>
      </c>
      <c r="I282" s="636">
        <f>DSUM('4_Emissions de procés'!$E$12:$M$27,"emissions",'7.2_Resultats Espanya'!E$59:E282)/1000-SUM(I$60:I281)</f>
        <v>0</v>
      </c>
      <c r="J282" s="636"/>
      <c r="K282" s="635">
        <f t="shared" si="9"/>
        <v>0</v>
      </c>
      <c r="L282" s="635"/>
      <c r="M282" s="635"/>
      <c r="N282" s="475">
        <f>DSUM('5.2_Abast 2 Espanya'!$E$18:$J$40,"emissions",'7.2_Resultats Espanya'!E$59:E282)/1000-SUM(N$60:N281)</f>
        <v>0</v>
      </c>
      <c r="O282" s="475">
        <f>DSUM('5.2_Abast 2 Espanya'!$E$49:$K$69,"emissions",'7.2_Resultats Espanya'!E$59:E282)/1000-SUM(O$60:O281)</f>
        <v>0</v>
      </c>
      <c r="P282" s="475">
        <f>DSUM('5.2_Abast 2 Espanya'!$E$78:$J$98,"emissions",'7.2_Resultats Espanya'!E$59:E282)/1000-SUM(P$60:P281)</f>
        <v>0</v>
      </c>
      <c r="Q282" s="636">
        <f t="shared" si="10"/>
        <v>0</v>
      </c>
      <c r="R282" s="635"/>
      <c r="S282" s="635">
        <f t="shared" si="11"/>
        <v>0</v>
      </c>
      <c r="T282" s="635"/>
      <c r="U282" s="635"/>
    </row>
    <row r="283" spans="1:21" x14ac:dyDescent="0.3">
      <c r="A283" s="169"/>
      <c r="E283" s="168" t="str">
        <f>IF(Dades!C952="","",Dades!C952)</f>
        <v/>
      </c>
      <c r="F283" s="475">
        <f>(DSUM('1_Instal·lacions fixes'!$E$14:$R$36,"emissions",'7.2_Resultats Espanya'!E$59:E283)+DSUM('1_Instal·lacions fixes'!$E$43:$L$58,"emissions",'7.2_Resultats Espanya'!E$59:E283))/1000-SUM(F$60:F282)</f>
        <v>0</v>
      </c>
      <c r="G283" s="475">
        <f>(DSUM('2_Vehicles i maquinària'!$E$22:$S$44,"emissions",'7.2_Resultats Espanya'!E$59:E283)+DSUM('2_Vehicles i maquinària'!$E$50:$K$70,"emissions",'7.2_Resultats Espanya'!E$59:E283)+DSUM('2_Vehicles i maquinària'!$E$82:$S$92,"emissions",'7.2_Resultats Espanya'!E$59:E283)+DSUM('2_Vehicles i maquinària'!$E$99:$S$109,"emissions",'7.2_Resultats Espanya'!E$59:E283))/1000-SUM(G$60:G282)</f>
        <v>0</v>
      </c>
      <c r="H283" s="475">
        <f>(DSUM('3_Emissions fugitives'!$E$14:$O$36,"emissions",'7.2_Resultats Espanya'!E$59:E283)+DSUM('3_Emissions fugitives'!$E$48:$N$58,"emissions",'7.2_Resultats Espanya'!E$59:E283))/1000-SUM(H$60:H282)</f>
        <v>0</v>
      </c>
      <c r="I283" s="636">
        <f>DSUM('4_Emissions de procés'!$E$12:$M$27,"emissions",'7.2_Resultats Espanya'!E$59:E283)/1000-SUM(I$60:I282)</f>
        <v>0</v>
      </c>
      <c r="J283" s="636"/>
      <c r="K283" s="635">
        <f t="shared" si="9"/>
        <v>0</v>
      </c>
      <c r="L283" s="635"/>
      <c r="M283" s="635"/>
      <c r="N283" s="475">
        <f>DSUM('5.2_Abast 2 Espanya'!$E$18:$J$40,"emissions",'7.2_Resultats Espanya'!E$59:E283)/1000-SUM(N$60:N282)</f>
        <v>0</v>
      </c>
      <c r="O283" s="475">
        <f>DSUM('5.2_Abast 2 Espanya'!$E$49:$K$69,"emissions",'7.2_Resultats Espanya'!E$59:E283)/1000-SUM(O$60:O282)</f>
        <v>0</v>
      </c>
      <c r="P283" s="475">
        <f>DSUM('5.2_Abast 2 Espanya'!$E$78:$J$98,"emissions",'7.2_Resultats Espanya'!E$59:E283)/1000-SUM(P$60:P282)</f>
        <v>0</v>
      </c>
      <c r="Q283" s="636">
        <f t="shared" si="10"/>
        <v>0</v>
      </c>
      <c r="R283" s="635"/>
      <c r="S283" s="635">
        <f t="shared" si="11"/>
        <v>0</v>
      </c>
      <c r="T283" s="635"/>
      <c r="U283" s="635"/>
    </row>
    <row r="284" spans="1:21" x14ac:dyDescent="0.3">
      <c r="A284" s="169"/>
      <c r="E284" s="168" t="str">
        <f>IF(Dades!C953="","",Dades!C953)</f>
        <v/>
      </c>
      <c r="F284" s="475">
        <f>(DSUM('1_Instal·lacions fixes'!$E$14:$R$36,"emissions",'7.2_Resultats Espanya'!E$59:E284)+DSUM('1_Instal·lacions fixes'!$E$43:$L$58,"emissions",'7.2_Resultats Espanya'!E$59:E284))/1000-SUM(F$60:F283)</f>
        <v>0</v>
      </c>
      <c r="G284" s="475">
        <f>(DSUM('2_Vehicles i maquinària'!$E$22:$S$44,"emissions",'7.2_Resultats Espanya'!E$59:E284)+DSUM('2_Vehicles i maquinària'!$E$50:$K$70,"emissions",'7.2_Resultats Espanya'!E$59:E284)+DSUM('2_Vehicles i maquinària'!$E$82:$S$92,"emissions",'7.2_Resultats Espanya'!E$59:E284)+DSUM('2_Vehicles i maquinària'!$E$99:$S$109,"emissions",'7.2_Resultats Espanya'!E$59:E284))/1000-SUM(G$60:G283)</f>
        <v>0</v>
      </c>
      <c r="H284" s="475">
        <f>(DSUM('3_Emissions fugitives'!$E$14:$O$36,"emissions",'7.2_Resultats Espanya'!E$59:E284)+DSUM('3_Emissions fugitives'!$E$48:$N$58,"emissions",'7.2_Resultats Espanya'!E$59:E284))/1000-SUM(H$60:H283)</f>
        <v>0</v>
      </c>
      <c r="I284" s="636">
        <f>DSUM('4_Emissions de procés'!$E$12:$M$27,"emissions",'7.2_Resultats Espanya'!E$59:E284)/1000-SUM(I$60:I283)</f>
        <v>0</v>
      </c>
      <c r="J284" s="636"/>
      <c r="K284" s="635">
        <f t="shared" si="9"/>
        <v>0</v>
      </c>
      <c r="L284" s="635"/>
      <c r="M284" s="635"/>
      <c r="N284" s="475">
        <f>DSUM('5.2_Abast 2 Espanya'!$E$18:$J$40,"emissions",'7.2_Resultats Espanya'!E$59:E284)/1000-SUM(N$60:N283)</f>
        <v>0</v>
      </c>
      <c r="O284" s="475">
        <f>DSUM('5.2_Abast 2 Espanya'!$E$49:$K$69,"emissions",'7.2_Resultats Espanya'!E$59:E284)/1000-SUM(O$60:O283)</f>
        <v>0</v>
      </c>
      <c r="P284" s="475">
        <f>DSUM('5.2_Abast 2 Espanya'!$E$78:$J$98,"emissions",'7.2_Resultats Espanya'!E$59:E284)/1000-SUM(P$60:P283)</f>
        <v>0</v>
      </c>
      <c r="Q284" s="636">
        <f t="shared" si="10"/>
        <v>0</v>
      </c>
      <c r="R284" s="635"/>
      <c r="S284" s="635">
        <f t="shared" si="11"/>
        <v>0</v>
      </c>
      <c r="T284" s="635"/>
      <c r="U284" s="635"/>
    </row>
    <row r="285" spans="1:21" x14ac:dyDescent="0.3">
      <c r="A285" s="169"/>
      <c r="E285" s="168" t="str">
        <f>IF(Dades!C954="","",Dades!C954)</f>
        <v/>
      </c>
      <c r="F285" s="475">
        <f>(DSUM('1_Instal·lacions fixes'!$E$14:$R$36,"emissions",'7.2_Resultats Espanya'!E$59:E285)+DSUM('1_Instal·lacions fixes'!$E$43:$L$58,"emissions",'7.2_Resultats Espanya'!E$59:E285))/1000-SUM(F$60:F284)</f>
        <v>0</v>
      </c>
      <c r="G285" s="475">
        <f>(DSUM('2_Vehicles i maquinària'!$E$22:$S$44,"emissions",'7.2_Resultats Espanya'!E$59:E285)+DSUM('2_Vehicles i maquinària'!$E$50:$K$70,"emissions",'7.2_Resultats Espanya'!E$59:E285)+DSUM('2_Vehicles i maquinària'!$E$82:$S$92,"emissions",'7.2_Resultats Espanya'!E$59:E285)+DSUM('2_Vehicles i maquinària'!$E$99:$S$109,"emissions",'7.2_Resultats Espanya'!E$59:E285))/1000-SUM(G$60:G284)</f>
        <v>0</v>
      </c>
      <c r="H285" s="475">
        <f>(DSUM('3_Emissions fugitives'!$E$14:$O$36,"emissions",'7.2_Resultats Espanya'!E$59:E285)+DSUM('3_Emissions fugitives'!$E$48:$N$58,"emissions",'7.2_Resultats Espanya'!E$59:E285))/1000-SUM(H$60:H284)</f>
        <v>0</v>
      </c>
      <c r="I285" s="636">
        <f>DSUM('4_Emissions de procés'!$E$12:$M$27,"emissions",'7.2_Resultats Espanya'!E$59:E285)/1000-SUM(I$60:I284)</f>
        <v>0</v>
      </c>
      <c r="J285" s="636"/>
      <c r="K285" s="635">
        <f t="shared" si="9"/>
        <v>0</v>
      </c>
      <c r="L285" s="635"/>
      <c r="M285" s="635"/>
      <c r="N285" s="475">
        <f>DSUM('5.2_Abast 2 Espanya'!$E$18:$J$40,"emissions",'7.2_Resultats Espanya'!E$59:E285)/1000-SUM(N$60:N284)</f>
        <v>0</v>
      </c>
      <c r="O285" s="475">
        <f>DSUM('5.2_Abast 2 Espanya'!$E$49:$K$69,"emissions",'7.2_Resultats Espanya'!E$59:E285)/1000-SUM(O$60:O284)</f>
        <v>0</v>
      </c>
      <c r="P285" s="475">
        <f>DSUM('5.2_Abast 2 Espanya'!$E$78:$J$98,"emissions",'7.2_Resultats Espanya'!E$59:E285)/1000-SUM(P$60:P284)</f>
        <v>0</v>
      </c>
      <c r="Q285" s="636">
        <f t="shared" si="10"/>
        <v>0</v>
      </c>
      <c r="R285" s="635"/>
      <c r="S285" s="635">
        <f t="shared" si="11"/>
        <v>0</v>
      </c>
      <c r="T285" s="635"/>
      <c r="U285" s="635"/>
    </row>
    <row r="286" spans="1:21" x14ac:dyDescent="0.3">
      <c r="A286" s="169"/>
      <c r="E286" s="168" t="str">
        <f>IF(Dades!C955="","",Dades!C955)</f>
        <v/>
      </c>
      <c r="F286" s="475">
        <f>(DSUM('1_Instal·lacions fixes'!$E$14:$R$36,"emissions",'7.2_Resultats Espanya'!E$59:E286)+DSUM('1_Instal·lacions fixes'!$E$43:$L$58,"emissions",'7.2_Resultats Espanya'!E$59:E286))/1000-SUM(F$60:F285)</f>
        <v>0</v>
      </c>
      <c r="G286" s="475">
        <f>(DSUM('2_Vehicles i maquinària'!$E$22:$S$44,"emissions",'7.2_Resultats Espanya'!E$59:E286)+DSUM('2_Vehicles i maquinària'!$E$50:$K$70,"emissions",'7.2_Resultats Espanya'!E$59:E286)+DSUM('2_Vehicles i maquinària'!$E$82:$S$92,"emissions",'7.2_Resultats Espanya'!E$59:E286)+DSUM('2_Vehicles i maquinària'!$E$99:$S$109,"emissions",'7.2_Resultats Espanya'!E$59:E286))/1000-SUM(G$60:G285)</f>
        <v>0</v>
      </c>
      <c r="H286" s="475">
        <f>(DSUM('3_Emissions fugitives'!$E$14:$O$36,"emissions",'7.2_Resultats Espanya'!E$59:E286)+DSUM('3_Emissions fugitives'!$E$48:$N$58,"emissions",'7.2_Resultats Espanya'!E$59:E286))/1000-SUM(H$60:H285)</f>
        <v>0</v>
      </c>
      <c r="I286" s="636">
        <f>DSUM('4_Emissions de procés'!$E$12:$M$27,"emissions",'7.2_Resultats Espanya'!E$59:E286)/1000-SUM(I$60:I285)</f>
        <v>0</v>
      </c>
      <c r="J286" s="636"/>
      <c r="K286" s="635">
        <f t="shared" si="9"/>
        <v>0</v>
      </c>
      <c r="L286" s="635"/>
      <c r="M286" s="635"/>
      <c r="N286" s="475">
        <f>DSUM('5.2_Abast 2 Espanya'!$E$18:$J$40,"emissions",'7.2_Resultats Espanya'!E$59:E286)/1000-SUM(N$60:N285)</f>
        <v>0</v>
      </c>
      <c r="O286" s="475">
        <f>DSUM('5.2_Abast 2 Espanya'!$E$49:$K$69,"emissions",'7.2_Resultats Espanya'!E$59:E286)/1000-SUM(O$60:O285)</f>
        <v>0</v>
      </c>
      <c r="P286" s="475">
        <f>DSUM('5.2_Abast 2 Espanya'!$E$78:$J$98,"emissions",'7.2_Resultats Espanya'!E$59:E286)/1000-SUM(P$60:P285)</f>
        <v>0</v>
      </c>
      <c r="Q286" s="636">
        <f t="shared" si="10"/>
        <v>0</v>
      </c>
      <c r="R286" s="635"/>
      <c r="S286" s="635">
        <f t="shared" si="11"/>
        <v>0</v>
      </c>
      <c r="T286" s="635"/>
      <c r="U286" s="635"/>
    </row>
    <row r="287" spans="1:21" x14ac:dyDescent="0.3">
      <c r="A287" s="169"/>
      <c r="E287" s="168" t="str">
        <f>IF(Dades!C956="","",Dades!C956)</f>
        <v/>
      </c>
      <c r="F287" s="475">
        <f>(DSUM('1_Instal·lacions fixes'!$E$14:$R$36,"emissions",'7.2_Resultats Espanya'!E$59:E287)+DSUM('1_Instal·lacions fixes'!$E$43:$L$58,"emissions",'7.2_Resultats Espanya'!E$59:E287))/1000-SUM(F$60:F286)</f>
        <v>0</v>
      </c>
      <c r="G287" s="475">
        <f>(DSUM('2_Vehicles i maquinària'!$E$22:$S$44,"emissions",'7.2_Resultats Espanya'!E$59:E287)+DSUM('2_Vehicles i maquinària'!$E$50:$K$70,"emissions",'7.2_Resultats Espanya'!E$59:E287)+DSUM('2_Vehicles i maquinària'!$E$82:$S$92,"emissions",'7.2_Resultats Espanya'!E$59:E287)+DSUM('2_Vehicles i maquinària'!$E$99:$S$109,"emissions",'7.2_Resultats Espanya'!E$59:E287))/1000-SUM(G$60:G286)</f>
        <v>0</v>
      </c>
      <c r="H287" s="475">
        <f>(DSUM('3_Emissions fugitives'!$E$14:$O$36,"emissions",'7.2_Resultats Espanya'!E$59:E287)+DSUM('3_Emissions fugitives'!$E$48:$N$58,"emissions",'7.2_Resultats Espanya'!E$59:E287))/1000-SUM(H$60:H286)</f>
        <v>0</v>
      </c>
      <c r="I287" s="636">
        <f>DSUM('4_Emissions de procés'!$E$12:$M$27,"emissions",'7.2_Resultats Espanya'!E$59:E287)/1000-SUM(I$60:I286)</f>
        <v>0</v>
      </c>
      <c r="J287" s="636"/>
      <c r="K287" s="635">
        <f t="shared" si="9"/>
        <v>0</v>
      </c>
      <c r="L287" s="635"/>
      <c r="M287" s="635"/>
      <c r="N287" s="475">
        <f>DSUM('5.2_Abast 2 Espanya'!$E$18:$J$40,"emissions",'7.2_Resultats Espanya'!E$59:E287)/1000-SUM(N$60:N286)</f>
        <v>0</v>
      </c>
      <c r="O287" s="475">
        <f>DSUM('5.2_Abast 2 Espanya'!$E$49:$K$69,"emissions",'7.2_Resultats Espanya'!E$59:E287)/1000-SUM(O$60:O286)</f>
        <v>0</v>
      </c>
      <c r="P287" s="475">
        <f>DSUM('5.2_Abast 2 Espanya'!$E$78:$J$98,"emissions",'7.2_Resultats Espanya'!E$59:E287)/1000-SUM(P$60:P286)</f>
        <v>0</v>
      </c>
      <c r="Q287" s="636">
        <f t="shared" si="10"/>
        <v>0</v>
      </c>
      <c r="R287" s="635"/>
      <c r="S287" s="635">
        <f t="shared" si="11"/>
        <v>0</v>
      </c>
      <c r="T287" s="635"/>
      <c r="U287" s="635"/>
    </row>
    <row r="288" spans="1:21" x14ac:dyDescent="0.3">
      <c r="A288" s="169"/>
      <c r="E288" s="168" t="str">
        <f>IF(Dades!C957="","",Dades!C957)</f>
        <v/>
      </c>
      <c r="F288" s="475">
        <f>(DSUM('1_Instal·lacions fixes'!$E$14:$R$36,"emissions",'7.2_Resultats Espanya'!E$59:E288)+DSUM('1_Instal·lacions fixes'!$E$43:$L$58,"emissions",'7.2_Resultats Espanya'!E$59:E288))/1000-SUM(F$60:F287)</f>
        <v>0</v>
      </c>
      <c r="G288" s="475">
        <f>(DSUM('2_Vehicles i maquinària'!$E$22:$S$44,"emissions",'7.2_Resultats Espanya'!E$59:E288)+DSUM('2_Vehicles i maquinària'!$E$50:$K$70,"emissions",'7.2_Resultats Espanya'!E$59:E288)+DSUM('2_Vehicles i maquinària'!$E$82:$S$92,"emissions",'7.2_Resultats Espanya'!E$59:E288)+DSUM('2_Vehicles i maquinària'!$E$99:$S$109,"emissions",'7.2_Resultats Espanya'!E$59:E288))/1000-SUM(G$60:G287)</f>
        <v>0</v>
      </c>
      <c r="H288" s="475">
        <f>(DSUM('3_Emissions fugitives'!$E$14:$O$36,"emissions",'7.2_Resultats Espanya'!E$59:E288)+DSUM('3_Emissions fugitives'!$E$48:$N$58,"emissions",'7.2_Resultats Espanya'!E$59:E288))/1000-SUM(H$60:H287)</f>
        <v>0</v>
      </c>
      <c r="I288" s="636">
        <f>DSUM('4_Emissions de procés'!$E$12:$M$27,"emissions",'7.2_Resultats Espanya'!E$59:E288)/1000-SUM(I$60:I287)</f>
        <v>0</v>
      </c>
      <c r="J288" s="636"/>
      <c r="K288" s="635">
        <f t="shared" si="9"/>
        <v>0</v>
      </c>
      <c r="L288" s="635"/>
      <c r="M288" s="635"/>
      <c r="N288" s="475">
        <f>DSUM('5.2_Abast 2 Espanya'!$E$18:$J$40,"emissions",'7.2_Resultats Espanya'!E$59:E288)/1000-SUM(N$60:N287)</f>
        <v>0</v>
      </c>
      <c r="O288" s="475">
        <f>DSUM('5.2_Abast 2 Espanya'!$E$49:$K$69,"emissions",'7.2_Resultats Espanya'!E$59:E288)/1000-SUM(O$60:O287)</f>
        <v>0</v>
      </c>
      <c r="P288" s="475">
        <f>DSUM('5.2_Abast 2 Espanya'!$E$78:$J$98,"emissions",'7.2_Resultats Espanya'!E$59:E288)/1000-SUM(P$60:P287)</f>
        <v>0</v>
      </c>
      <c r="Q288" s="636">
        <f t="shared" si="10"/>
        <v>0</v>
      </c>
      <c r="R288" s="635"/>
      <c r="S288" s="635">
        <f t="shared" si="11"/>
        <v>0</v>
      </c>
      <c r="T288" s="635"/>
      <c r="U288" s="635"/>
    </row>
    <row r="289" spans="1:21" x14ac:dyDescent="0.3">
      <c r="A289" s="169"/>
      <c r="E289" s="168" t="str">
        <f>IF(Dades!C958="","",Dades!C958)</f>
        <v/>
      </c>
      <c r="F289" s="475">
        <f>(DSUM('1_Instal·lacions fixes'!$E$14:$R$36,"emissions",'7.2_Resultats Espanya'!E$59:E289)+DSUM('1_Instal·lacions fixes'!$E$43:$L$58,"emissions",'7.2_Resultats Espanya'!E$59:E289))/1000-SUM(F$60:F288)</f>
        <v>0</v>
      </c>
      <c r="G289" s="475">
        <f>(DSUM('2_Vehicles i maquinària'!$E$22:$S$44,"emissions",'7.2_Resultats Espanya'!E$59:E289)+DSUM('2_Vehicles i maquinària'!$E$50:$K$70,"emissions",'7.2_Resultats Espanya'!E$59:E289)+DSUM('2_Vehicles i maquinària'!$E$82:$S$92,"emissions",'7.2_Resultats Espanya'!E$59:E289)+DSUM('2_Vehicles i maquinària'!$E$99:$S$109,"emissions",'7.2_Resultats Espanya'!E$59:E289))/1000-SUM(G$60:G288)</f>
        <v>0</v>
      </c>
      <c r="H289" s="475">
        <f>(DSUM('3_Emissions fugitives'!$E$14:$O$36,"emissions",'7.2_Resultats Espanya'!E$59:E289)+DSUM('3_Emissions fugitives'!$E$48:$N$58,"emissions",'7.2_Resultats Espanya'!E$59:E289))/1000-SUM(H$60:H288)</f>
        <v>0</v>
      </c>
      <c r="I289" s="636">
        <f>DSUM('4_Emissions de procés'!$E$12:$M$27,"emissions",'7.2_Resultats Espanya'!E$59:E289)/1000-SUM(I$60:I288)</f>
        <v>0</v>
      </c>
      <c r="J289" s="636"/>
      <c r="K289" s="635">
        <f t="shared" si="9"/>
        <v>0</v>
      </c>
      <c r="L289" s="635"/>
      <c r="M289" s="635"/>
      <c r="N289" s="475">
        <f>DSUM('5.2_Abast 2 Espanya'!$E$18:$J$40,"emissions",'7.2_Resultats Espanya'!E$59:E289)/1000-SUM(N$60:N288)</f>
        <v>0</v>
      </c>
      <c r="O289" s="475">
        <f>DSUM('5.2_Abast 2 Espanya'!$E$49:$K$69,"emissions",'7.2_Resultats Espanya'!E$59:E289)/1000-SUM(O$60:O288)</f>
        <v>0</v>
      </c>
      <c r="P289" s="475">
        <f>DSUM('5.2_Abast 2 Espanya'!$E$78:$J$98,"emissions",'7.2_Resultats Espanya'!E$59:E289)/1000-SUM(P$60:P288)</f>
        <v>0</v>
      </c>
      <c r="Q289" s="636">
        <f t="shared" si="10"/>
        <v>0</v>
      </c>
      <c r="R289" s="635"/>
      <c r="S289" s="635">
        <f t="shared" si="11"/>
        <v>0</v>
      </c>
      <c r="T289" s="635"/>
      <c r="U289" s="635"/>
    </row>
    <row r="290" spans="1:21" x14ac:dyDescent="0.3">
      <c r="A290" s="169"/>
      <c r="E290" s="168" t="str">
        <f>IF(Dades!C959="","",Dades!C959)</f>
        <v/>
      </c>
      <c r="F290" s="475">
        <f>(DSUM('1_Instal·lacions fixes'!$E$14:$R$36,"emissions",'7.2_Resultats Espanya'!E$59:E290)+DSUM('1_Instal·lacions fixes'!$E$43:$L$58,"emissions",'7.2_Resultats Espanya'!E$59:E290))/1000-SUM(F$60:F289)</f>
        <v>0</v>
      </c>
      <c r="G290" s="475">
        <f>(DSUM('2_Vehicles i maquinària'!$E$22:$S$44,"emissions",'7.2_Resultats Espanya'!E$59:E290)+DSUM('2_Vehicles i maquinària'!$E$50:$K$70,"emissions",'7.2_Resultats Espanya'!E$59:E290)+DSUM('2_Vehicles i maquinària'!$E$82:$S$92,"emissions",'7.2_Resultats Espanya'!E$59:E290)+DSUM('2_Vehicles i maquinària'!$E$99:$S$109,"emissions",'7.2_Resultats Espanya'!E$59:E290))/1000-SUM(G$60:G289)</f>
        <v>0</v>
      </c>
      <c r="H290" s="475">
        <f>(DSUM('3_Emissions fugitives'!$E$14:$O$36,"emissions",'7.2_Resultats Espanya'!E$59:E290)+DSUM('3_Emissions fugitives'!$E$48:$N$58,"emissions",'7.2_Resultats Espanya'!E$59:E290))/1000-SUM(H$60:H289)</f>
        <v>0</v>
      </c>
      <c r="I290" s="636">
        <f>DSUM('4_Emissions de procés'!$E$12:$M$27,"emissions",'7.2_Resultats Espanya'!E$59:E290)/1000-SUM(I$60:I289)</f>
        <v>0</v>
      </c>
      <c r="J290" s="636"/>
      <c r="K290" s="635">
        <f t="shared" si="9"/>
        <v>0</v>
      </c>
      <c r="L290" s="635"/>
      <c r="M290" s="635"/>
      <c r="N290" s="475">
        <f>DSUM('5.2_Abast 2 Espanya'!$E$18:$J$40,"emissions",'7.2_Resultats Espanya'!E$59:E290)/1000-SUM(N$60:N289)</f>
        <v>0</v>
      </c>
      <c r="O290" s="475">
        <f>DSUM('5.2_Abast 2 Espanya'!$E$49:$K$69,"emissions",'7.2_Resultats Espanya'!E$59:E290)/1000-SUM(O$60:O289)</f>
        <v>0</v>
      </c>
      <c r="P290" s="475">
        <f>DSUM('5.2_Abast 2 Espanya'!$E$78:$J$98,"emissions",'7.2_Resultats Espanya'!E$59:E290)/1000-SUM(P$60:P289)</f>
        <v>0</v>
      </c>
      <c r="Q290" s="636">
        <f t="shared" si="10"/>
        <v>0</v>
      </c>
      <c r="R290" s="635"/>
      <c r="S290" s="635">
        <f t="shared" si="11"/>
        <v>0</v>
      </c>
      <c r="T290" s="635"/>
      <c r="U290" s="635"/>
    </row>
    <row r="291" spans="1:21" x14ac:dyDescent="0.3">
      <c r="A291" s="169"/>
      <c r="E291" s="168" t="str">
        <f>IF(Dades!C960="","",Dades!C960)</f>
        <v/>
      </c>
      <c r="F291" s="475">
        <f>(DSUM('1_Instal·lacions fixes'!$E$14:$R$36,"emissions",'7.2_Resultats Espanya'!E$59:E291)+DSUM('1_Instal·lacions fixes'!$E$43:$L$58,"emissions",'7.2_Resultats Espanya'!E$59:E291))/1000-SUM(F$60:F290)</f>
        <v>0</v>
      </c>
      <c r="G291" s="475">
        <f>(DSUM('2_Vehicles i maquinària'!$E$22:$S$44,"emissions",'7.2_Resultats Espanya'!E$59:E291)+DSUM('2_Vehicles i maquinària'!$E$50:$K$70,"emissions",'7.2_Resultats Espanya'!E$59:E291)+DSUM('2_Vehicles i maquinària'!$E$82:$S$92,"emissions",'7.2_Resultats Espanya'!E$59:E291)+DSUM('2_Vehicles i maquinària'!$E$99:$S$109,"emissions",'7.2_Resultats Espanya'!E$59:E291))/1000-SUM(G$60:G290)</f>
        <v>0</v>
      </c>
      <c r="H291" s="475">
        <f>(DSUM('3_Emissions fugitives'!$E$14:$O$36,"emissions",'7.2_Resultats Espanya'!E$59:E291)+DSUM('3_Emissions fugitives'!$E$48:$N$58,"emissions",'7.2_Resultats Espanya'!E$59:E291))/1000-SUM(H$60:H290)</f>
        <v>0</v>
      </c>
      <c r="I291" s="636">
        <f>DSUM('4_Emissions de procés'!$E$12:$M$27,"emissions",'7.2_Resultats Espanya'!E$59:E291)/1000-SUM(I$60:I290)</f>
        <v>0</v>
      </c>
      <c r="J291" s="636"/>
      <c r="K291" s="635">
        <f t="shared" si="9"/>
        <v>0</v>
      </c>
      <c r="L291" s="635"/>
      <c r="M291" s="635"/>
      <c r="N291" s="475">
        <f>DSUM('5.2_Abast 2 Espanya'!$E$18:$J$40,"emissions",'7.2_Resultats Espanya'!E$59:E291)/1000-SUM(N$60:N290)</f>
        <v>0</v>
      </c>
      <c r="O291" s="475">
        <f>DSUM('5.2_Abast 2 Espanya'!$E$49:$K$69,"emissions",'7.2_Resultats Espanya'!E$59:E291)/1000-SUM(O$60:O290)</f>
        <v>0</v>
      </c>
      <c r="P291" s="475">
        <f>DSUM('5.2_Abast 2 Espanya'!$E$78:$J$98,"emissions",'7.2_Resultats Espanya'!E$59:E291)/1000-SUM(P$60:P290)</f>
        <v>0</v>
      </c>
      <c r="Q291" s="636">
        <f t="shared" si="10"/>
        <v>0</v>
      </c>
      <c r="R291" s="635"/>
      <c r="S291" s="635">
        <f t="shared" si="11"/>
        <v>0</v>
      </c>
      <c r="T291" s="635"/>
      <c r="U291" s="635"/>
    </row>
    <row r="292" spans="1:21" x14ac:dyDescent="0.3">
      <c r="A292" s="169"/>
      <c r="E292" s="168" t="str">
        <f>IF(Dades!C961="","",Dades!C961)</f>
        <v/>
      </c>
      <c r="F292" s="475">
        <f>(DSUM('1_Instal·lacions fixes'!$E$14:$R$36,"emissions",'7.2_Resultats Espanya'!E$59:E292)+DSUM('1_Instal·lacions fixes'!$E$43:$L$58,"emissions",'7.2_Resultats Espanya'!E$59:E292))/1000-SUM(F$60:F291)</f>
        <v>0</v>
      </c>
      <c r="G292" s="475">
        <f>(DSUM('2_Vehicles i maquinària'!$E$22:$S$44,"emissions",'7.2_Resultats Espanya'!E$59:E292)+DSUM('2_Vehicles i maquinària'!$E$50:$K$70,"emissions",'7.2_Resultats Espanya'!E$59:E292)+DSUM('2_Vehicles i maquinària'!$E$82:$S$92,"emissions",'7.2_Resultats Espanya'!E$59:E292)+DSUM('2_Vehicles i maquinària'!$E$99:$S$109,"emissions",'7.2_Resultats Espanya'!E$59:E292))/1000-SUM(G$60:G291)</f>
        <v>0</v>
      </c>
      <c r="H292" s="475">
        <f>(DSUM('3_Emissions fugitives'!$E$14:$O$36,"emissions",'7.2_Resultats Espanya'!E$59:E292)+DSUM('3_Emissions fugitives'!$E$48:$N$58,"emissions",'7.2_Resultats Espanya'!E$59:E292))/1000-SUM(H$60:H291)</f>
        <v>0</v>
      </c>
      <c r="I292" s="636">
        <f>DSUM('4_Emissions de procés'!$E$12:$M$27,"emissions",'7.2_Resultats Espanya'!E$59:E292)/1000-SUM(I$60:I291)</f>
        <v>0</v>
      </c>
      <c r="J292" s="636"/>
      <c r="K292" s="635">
        <f t="shared" si="9"/>
        <v>0</v>
      </c>
      <c r="L292" s="635"/>
      <c r="M292" s="635"/>
      <c r="N292" s="475">
        <f>DSUM('5.2_Abast 2 Espanya'!$E$18:$J$40,"emissions",'7.2_Resultats Espanya'!E$59:E292)/1000-SUM(N$60:N291)</f>
        <v>0</v>
      </c>
      <c r="O292" s="475">
        <f>DSUM('5.2_Abast 2 Espanya'!$E$49:$K$69,"emissions",'7.2_Resultats Espanya'!E$59:E292)/1000-SUM(O$60:O291)</f>
        <v>0</v>
      </c>
      <c r="P292" s="475">
        <f>DSUM('5.2_Abast 2 Espanya'!$E$78:$J$98,"emissions",'7.2_Resultats Espanya'!E$59:E292)/1000-SUM(P$60:P291)</f>
        <v>0</v>
      </c>
      <c r="Q292" s="636">
        <f t="shared" si="10"/>
        <v>0</v>
      </c>
      <c r="R292" s="635"/>
      <c r="S292" s="635">
        <f t="shared" si="11"/>
        <v>0</v>
      </c>
      <c r="T292" s="635"/>
      <c r="U292" s="635"/>
    </row>
    <row r="293" spans="1:21" x14ac:dyDescent="0.3">
      <c r="A293" s="169"/>
      <c r="E293" s="168" t="str">
        <f>IF(Dades!C962="","",Dades!C962)</f>
        <v/>
      </c>
      <c r="F293" s="475">
        <f>(DSUM('1_Instal·lacions fixes'!$E$14:$R$36,"emissions",'7.2_Resultats Espanya'!E$59:E293)+DSUM('1_Instal·lacions fixes'!$E$43:$L$58,"emissions",'7.2_Resultats Espanya'!E$59:E293))/1000-SUM(F$60:F292)</f>
        <v>0</v>
      </c>
      <c r="G293" s="475">
        <f>(DSUM('2_Vehicles i maquinària'!$E$22:$S$44,"emissions",'7.2_Resultats Espanya'!E$59:E293)+DSUM('2_Vehicles i maquinària'!$E$50:$K$70,"emissions",'7.2_Resultats Espanya'!E$59:E293)+DSUM('2_Vehicles i maquinària'!$E$82:$S$92,"emissions",'7.2_Resultats Espanya'!E$59:E293)+DSUM('2_Vehicles i maquinària'!$E$99:$S$109,"emissions",'7.2_Resultats Espanya'!E$59:E293))/1000-SUM(G$60:G292)</f>
        <v>0</v>
      </c>
      <c r="H293" s="475">
        <f>(DSUM('3_Emissions fugitives'!$E$14:$O$36,"emissions",'7.2_Resultats Espanya'!E$59:E293)+DSUM('3_Emissions fugitives'!$E$48:$N$58,"emissions",'7.2_Resultats Espanya'!E$59:E293))/1000-SUM(H$60:H292)</f>
        <v>0</v>
      </c>
      <c r="I293" s="636">
        <f>DSUM('4_Emissions de procés'!$E$12:$M$27,"emissions",'7.2_Resultats Espanya'!E$59:E293)/1000-SUM(I$60:I292)</f>
        <v>0</v>
      </c>
      <c r="J293" s="636"/>
      <c r="K293" s="635">
        <f t="shared" si="9"/>
        <v>0</v>
      </c>
      <c r="L293" s="635"/>
      <c r="M293" s="635"/>
      <c r="N293" s="475">
        <f>DSUM('5.2_Abast 2 Espanya'!$E$18:$J$40,"emissions",'7.2_Resultats Espanya'!E$59:E293)/1000-SUM(N$60:N292)</f>
        <v>0</v>
      </c>
      <c r="O293" s="475">
        <f>DSUM('5.2_Abast 2 Espanya'!$E$49:$K$69,"emissions",'7.2_Resultats Espanya'!E$59:E293)/1000-SUM(O$60:O292)</f>
        <v>0</v>
      </c>
      <c r="P293" s="475">
        <f>DSUM('5.2_Abast 2 Espanya'!$E$78:$J$98,"emissions",'7.2_Resultats Espanya'!E$59:E293)/1000-SUM(P$60:P292)</f>
        <v>0</v>
      </c>
      <c r="Q293" s="636">
        <f t="shared" si="10"/>
        <v>0</v>
      </c>
      <c r="R293" s="635"/>
      <c r="S293" s="635">
        <f t="shared" si="11"/>
        <v>0</v>
      </c>
      <c r="T293" s="635"/>
      <c r="U293" s="635"/>
    </row>
    <row r="294" spans="1:21" x14ac:dyDescent="0.3">
      <c r="A294" s="169"/>
      <c r="E294" s="168" t="str">
        <f>IF(Dades!C963="","",Dades!C963)</f>
        <v/>
      </c>
      <c r="F294" s="475">
        <f>(DSUM('1_Instal·lacions fixes'!$E$14:$R$36,"emissions",'7.2_Resultats Espanya'!E$59:E294)+DSUM('1_Instal·lacions fixes'!$E$43:$L$58,"emissions",'7.2_Resultats Espanya'!E$59:E294))/1000-SUM(F$60:F293)</f>
        <v>0</v>
      </c>
      <c r="G294" s="475">
        <f>(DSUM('2_Vehicles i maquinària'!$E$22:$S$44,"emissions",'7.2_Resultats Espanya'!E$59:E294)+DSUM('2_Vehicles i maquinària'!$E$50:$K$70,"emissions",'7.2_Resultats Espanya'!E$59:E294)+DSUM('2_Vehicles i maquinària'!$E$82:$S$92,"emissions",'7.2_Resultats Espanya'!E$59:E294)+DSUM('2_Vehicles i maquinària'!$E$99:$S$109,"emissions",'7.2_Resultats Espanya'!E$59:E294))/1000-SUM(G$60:G293)</f>
        <v>0</v>
      </c>
      <c r="H294" s="475">
        <f>(DSUM('3_Emissions fugitives'!$E$14:$O$36,"emissions",'7.2_Resultats Espanya'!E$59:E294)+DSUM('3_Emissions fugitives'!$E$48:$N$58,"emissions",'7.2_Resultats Espanya'!E$59:E294))/1000-SUM(H$60:H293)</f>
        <v>0</v>
      </c>
      <c r="I294" s="636">
        <f>DSUM('4_Emissions de procés'!$E$12:$M$27,"emissions",'7.2_Resultats Espanya'!E$59:E294)/1000-SUM(I$60:I293)</f>
        <v>0</v>
      </c>
      <c r="J294" s="636"/>
      <c r="K294" s="635">
        <f t="shared" si="9"/>
        <v>0</v>
      </c>
      <c r="L294" s="635"/>
      <c r="M294" s="635"/>
      <c r="N294" s="475">
        <f>DSUM('5.2_Abast 2 Espanya'!$E$18:$J$40,"emissions",'7.2_Resultats Espanya'!E$59:E294)/1000-SUM(N$60:N293)</f>
        <v>0</v>
      </c>
      <c r="O294" s="475">
        <f>DSUM('5.2_Abast 2 Espanya'!$E$49:$K$69,"emissions",'7.2_Resultats Espanya'!E$59:E294)/1000-SUM(O$60:O293)</f>
        <v>0</v>
      </c>
      <c r="P294" s="475">
        <f>DSUM('5.2_Abast 2 Espanya'!$E$78:$J$98,"emissions",'7.2_Resultats Espanya'!E$59:E294)/1000-SUM(P$60:P293)</f>
        <v>0</v>
      </c>
      <c r="Q294" s="636">
        <f t="shared" si="10"/>
        <v>0</v>
      </c>
      <c r="R294" s="635"/>
      <c r="S294" s="635">
        <f t="shared" si="11"/>
        <v>0</v>
      </c>
      <c r="T294" s="635"/>
      <c r="U294" s="635"/>
    </row>
    <row r="295" spans="1:21" x14ac:dyDescent="0.3">
      <c r="A295" s="169"/>
      <c r="E295" s="168" t="str">
        <f>IF(Dades!C964="","",Dades!C964)</f>
        <v/>
      </c>
      <c r="F295" s="475">
        <f>(DSUM('1_Instal·lacions fixes'!$E$14:$R$36,"emissions",'7.2_Resultats Espanya'!E$59:E295)+DSUM('1_Instal·lacions fixes'!$E$43:$L$58,"emissions",'7.2_Resultats Espanya'!E$59:E295))/1000-SUM(F$60:F294)</f>
        <v>0</v>
      </c>
      <c r="G295" s="475">
        <f>(DSUM('2_Vehicles i maquinària'!$E$22:$S$44,"emissions",'7.2_Resultats Espanya'!E$59:E295)+DSUM('2_Vehicles i maquinària'!$E$50:$K$70,"emissions",'7.2_Resultats Espanya'!E$59:E295)+DSUM('2_Vehicles i maquinària'!$E$82:$S$92,"emissions",'7.2_Resultats Espanya'!E$59:E295)+DSUM('2_Vehicles i maquinària'!$E$99:$S$109,"emissions",'7.2_Resultats Espanya'!E$59:E295))/1000-SUM(G$60:G294)</f>
        <v>0</v>
      </c>
      <c r="H295" s="475">
        <f>(DSUM('3_Emissions fugitives'!$E$14:$O$36,"emissions",'7.2_Resultats Espanya'!E$59:E295)+DSUM('3_Emissions fugitives'!$E$48:$N$58,"emissions",'7.2_Resultats Espanya'!E$59:E295))/1000-SUM(H$60:H294)</f>
        <v>0</v>
      </c>
      <c r="I295" s="636">
        <f>DSUM('4_Emissions de procés'!$E$12:$M$27,"emissions",'7.2_Resultats Espanya'!E$59:E295)/1000-SUM(I$60:I294)</f>
        <v>0</v>
      </c>
      <c r="J295" s="636"/>
      <c r="K295" s="635">
        <f t="shared" si="9"/>
        <v>0</v>
      </c>
      <c r="L295" s="635"/>
      <c r="M295" s="635"/>
      <c r="N295" s="475">
        <f>DSUM('5.2_Abast 2 Espanya'!$E$18:$J$40,"emissions",'7.2_Resultats Espanya'!E$59:E295)/1000-SUM(N$60:N294)</f>
        <v>0</v>
      </c>
      <c r="O295" s="475">
        <f>DSUM('5.2_Abast 2 Espanya'!$E$49:$K$69,"emissions",'7.2_Resultats Espanya'!E$59:E295)/1000-SUM(O$60:O294)</f>
        <v>0</v>
      </c>
      <c r="P295" s="475">
        <f>DSUM('5.2_Abast 2 Espanya'!$E$78:$J$98,"emissions",'7.2_Resultats Espanya'!E$59:E295)/1000-SUM(P$60:P294)</f>
        <v>0</v>
      </c>
      <c r="Q295" s="636">
        <f t="shared" si="10"/>
        <v>0</v>
      </c>
      <c r="R295" s="635"/>
      <c r="S295" s="635">
        <f t="shared" si="11"/>
        <v>0</v>
      </c>
      <c r="T295" s="635"/>
      <c r="U295" s="635"/>
    </row>
    <row r="296" spans="1:21" x14ac:dyDescent="0.3">
      <c r="A296" s="169"/>
      <c r="E296" s="168" t="str">
        <f>IF(Dades!C965="","",Dades!C965)</f>
        <v/>
      </c>
      <c r="F296" s="475">
        <f>(DSUM('1_Instal·lacions fixes'!$E$14:$R$36,"emissions",'7.2_Resultats Espanya'!E$59:E296)+DSUM('1_Instal·lacions fixes'!$E$43:$L$58,"emissions",'7.2_Resultats Espanya'!E$59:E296))/1000-SUM(F$60:F295)</f>
        <v>0</v>
      </c>
      <c r="G296" s="475">
        <f>(DSUM('2_Vehicles i maquinària'!$E$22:$S$44,"emissions",'7.2_Resultats Espanya'!E$59:E296)+DSUM('2_Vehicles i maquinària'!$E$50:$K$70,"emissions",'7.2_Resultats Espanya'!E$59:E296)+DSUM('2_Vehicles i maquinària'!$E$82:$S$92,"emissions",'7.2_Resultats Espanya'!E$59:E296)+DSUM('2_Vehicles i maquinària'!$E$99:$S$109,"emissions",'7.2_Resultats Espanya'!E$59:E296))/1000-SUM(G$60:G295)</f>
        <v>0</v>
      </c>
      <c r="H296" s="475">
        <f>(DSUM('3_Emissions fugitives'!$E$14:$O$36,"emissions",'7.2_Resultats Espanya'!E$59:E296)+DSUM('3_Emissions fugitives'!$E$48:$N$58,"emissions",'7.2_Resultats Espanya'!E$59:E296))/1000-SUM(H$60:H295)</f>
        <v>0</v>
      </c>
      <c r="I296" s="636">
        <f>DSUM('4_Emissions de procés'!$E$12:$M$27,"emissions",'7.2_Resultats Espanya'!E$59:E296)/1000-SUM(I$60:I295)</f>
        <v>0</v>
      </c>
      <c r="J296" s="636"/>
      <c r="K296" s="635">
        <f t="shared" si="9"/>
        <v>0</v>
      </c>
      <c r="L296" s="635"/>
      <c r="M296" s="635"/>
      <c r="N296" s="475">
        <f>DSUM('5.2_Abast 2 Espanya'!$E$18:$J$40,"emissions",'7.2_Resultats Espanya'!E$59:E296)/1000-SUM(N$60:N295)</f>
        <v>0</v>
      </c>
      <c r="O296" s="475">
        <f>DSUM('5.2_Abast 2 Espanya'!$E$49:$K$69,"emissions",'7.2_Resultats Espanya'!E$59:E296)/1000-SUM(O$60:O295)</f>
        <v>0</v>
      </c>
      <c r="P296" s="475">
        <f>DSUM('5.2_Abast 2 Espanya'!$E$78:$J$98,"emissions",'7.2_Resultats Espanya'!E$59:E296)/1000-SUM(P$60:P295)</f>
        <v>0</v>
      </c>
      <c r="Q296" s="636">
        <f t="shared" si="10"/>
        <v>0</v>
      </c>
      <c r="R296" s="635"/>
      <c r="S296" s="635">
        <f t="shared" si="11"/>
        <v>0</v>
      </c>
      <c r="T296" s="635"/>
      <c r="U296" s="635"/>
    </row>
    <row r="297" spans="1:21" x14ac:dyDescent="0.3">
      <c r="A297" s="169"/>
      <c r="E297" s="168" t="str">
        <f>IF(Dades!C966="","",Dades!C966)</f>
        <v/>
      </c>
      <c r="F297" s="475">
        <f>(DSUM('1_Instal·lacions fixes'!$E$14:$R$36,"emissions",'7.2_Resultats Espanya'!E$59:E297)+DSUM('1_Instal·lacions fixes'!$E$43:$L$58,"emissions",'7.2_Resultats Espanya'!E$59:E297))/1000-SUM(F$60:F296)</f>
        <v>0</v>
      </c>
      <c r="G297" s="475">
        <f>(DSUM('2_Vehicles i maquinària'!$E$22:$S$44,"emissions",'7.2_Resultats Espanya'!E$59:E297)+DSUM('2_Vehicles i maquinària'!$E$50:$K$70,"emissions",'7.2_Resultats Espanya'!E$59:E297)+DSUM('2_Vehicles i maquinària'!$E$82:$S$92,"emissions",'7.2_Resultats Espanya'!E$59:E297)+DSUM('2_Vehicles i maquinària'!$E$99:$S$109,"emissions",'7.2_Resultats Espanya'!E$59:E297))/1000-SUM(G$60:G296)</f>
        <v>0</v>
      </c>
      <c r="H297" s="475">
        <f>(DSUM('3_Emissions fugitives'!$E$14:$O$36,"emissions",'7.2_Resultats Espanya'!E$59:E297)+DSUM('3_Emissions fugitives'!$E$48:$N$58,"emissions",'7.2_Resultats Espanya'!E$59:E297))/1000-SUM(H$60:H296)</f>
        <v>0</v>
      </c>
      <c r="I297" s="636">
        <f>DSUM('4_Emissions de procés'!$E$12:$M$27,"emissions",'7.2_Resultats Espanya'!E$59:E297)/1000-SUM(I$60:I296)</f>
        <v>0</v>
      </c>
      <c r="J297" s="636"/>
      <c r="K297" s="635">
        <f t="shared" si="9"/>
        <v>0</v>
      </c>
      <c r="L297" s="635"/>
      <c r="M297" s="635"/>
      <c r="N297" s="475">
        <f>DSUM('5.2_Abast 2 Espanya'!$E$18:$J$40,"emissions",'7.2_Resultats Espanya'!E$59:E297)/1000-SUM(N$60:N296)</f>
        <v>0</v>
      </c>
      <c r="O297" s="475">
        <f>DSUM('5.2_Abast 2 Espanya'!$E$49:$K$69,"emissions",'7.2_Resultats Espanya'!E$59:E297)/1000-SUM(O$60:O296)</f>
        <v>0</v>
      </c>
      <c r="P297" s="475">
        <f>DSUM('5.2_Abast 2 Espanya'!$E$78:$J$98,"emissions",'7.2_Resultats Espanya'!E$59:E297)/1000-SUM(P$60:P296)</f>
        <v>0</v>
      </c>
      <c r="Q297" s="636">
        <f t="shared" si="10"/>
        <v>0</v>
      </c>
      <c r="R297" s="635"/>
      <c r="S297" s="635">
        <f t="shared" si="11"/>
        <v>0</v>
      </c>
      <c r="T297" s="635"/>
      <c r="U297" s="635"/>
    </row>
    <row r="298" spans="1:21" x14ac:dyDescent="0.3">
      <c r="A298" s="169"/>
      <c r="E298" s="168" t="str">
        <f>IF(Dades!C967="","",Dades!C967)</f>
        <v/>
      </c>
      <c r="F298" s="475">
        <f>(DSUM('1_Instal·lacions fixes'!$E$14:$R$36,"emissions",'7.2_Resultats Espanya'!E$59:E298)+DSUM('1_Instal·lacions fixes'!$E$43:$L$58,"emissions",'7.2_Resultats Espanya'!E$59:E298))/1000-SUM(F$60:F297)</f>
        <v>0</v>
      </c>
      <c r="G298" s="475">
        <f>(DSUM('2_Vehicles i maquinària'!$E$22:$S$44,"emissions",'7.2_Resultats Espanya'!E$59:E298)+DSUM('2_Vehicles i maquinària'!$E$50:$K$70,"emissions",'7.2_Resultats Espanya'!E$59:E298)+DSUM('2_Vehicles i maquinària'!$E$82:$S$92,"emissions",'7.2_Resultats Espanya'!E$59:E298)+DSUM('2_Vehicles i maquinària'!$E$99:$S$109,"emissions",'7.2_Resultats Espanya'!E$59:E298))/1000-SUM(G$60:G297)</f>
        <v>0</v>
      </c>
      <c r="H298" s="475">
        <f>(DSUM('3_Emissions fugitives'!$E$14:$O$36,"emissions",'7.2_Resultats Espanya'!E$59:E298)+DSUM('3_Emissions fugitives'!$E$48:$N$58,"emissions",'7.2_Resultats Espanya'!E$59:E298))/1000-SUM(H$60:H297)</f>
        <v>0</v>
      </c>
      <c r="I298" s="636">
        <f>DSUM('4_Emissions de procés'!$E$12:$M$27,"emissions",'7.2_Resultats Espanya'!E$59:E298)/1000-SUM(I$60:I297)</f>
        <v>0</v>
      </c>
      <c r="J298" s="636"/>
      <c r="K298" s="635">
        <f t="shared" si="9"/>
        <v>0</v>
      </c>
      <c r="L298" s="635"/>
      <c r="M298" s="635"/>
      <c r="N298" s="475">
        <f>DSUM('5.2_Abast 2 Espanya'!$E$18:$J$40,"emissions",'7.2_Resultats Espanya'!E$59:E298)/1000-SUM(N$60:N297)</f>
        <v>0</v>
      </c>
      <c r="O298" s="475">
        <f>DSUM('5.2_Abast 2 Espanya'!$E$49:$K$69,"emissions",'7.2_Resultats Espanya'!E$59:E298)/1000-SUM(O$60:O297)</f>
        <v>0</v>
      </c>
      <c r="P298" s="475">
        <f>DSUM('5.2_Abast 2 Espanya'!$E$78:$J$98,"emissions",'7.2_Resultats Espanya'!E$59:E298)/1000-SUM(P$60:P297)</f>
        <v>0</v>
      </c>
      <c r="Q298" s="636">
        <f t="shared" si="10"/>
        <v>0</v>
      </c>
      <c r="R298" s="635"/>
      <c r="S298" s="635">
        <f t="shared" si="11"/>
        <v>0</v>
      </c>
      <c r="T298" s="635"/>
      <c r="U298" s="635"/>
    </row>
    <row r="299" spans="1:21" x14ac:dyDescent="0.3">
      <c r="A299" s="169"/>
      <c r="E299" s="168" t="str">
        <f>IF(Dades!C968="","",Dades!C968)</f>
        <v/>
      </c>
      <c r="F299" s="475">
        <f>(DSUM('1_Instal·lacions fixes'!$E$14:$R$36,"emissions",'7.2_Resultats Espanya'!E$59:E299)+DSUM('1_Instal·lacions fixes'!$E$43:$L$58,"emissions",'7.2_Resultats Espanya'!E$59:E299))/1000-SUM(F$60:F298)</f>
        <v>0</v>
      </c>
      <c r="G299" s="475">
        <f>(DSUM('2_Vehicles i maquinària'!$E$22:$S$44,"emissions",'7.2_Resultats Espanya'!E$59:E299)+DSUM('2_Vehicles i maquinària'!$E$50:$K$70,"emissions",'7.2_Resultats Espanya'!E$59:E299)+DSUM('2_Vehicles i maquinària'!$E$82:$S$92,"emissions",'7.2_Resultats Espanya'!E$59:E299)+DSUM('2_Vehicles i maquinària'!$E$99:$S$109,"emissions",'7.2_Resultats Espanya'!E$59:E299))/1000-SUM(G$60:G298)</f>
        <v>0</v>
      </c>
      <c r="H299" s="475">
        <f>(DSUM('3_Emissions fugitives'!$E$14:$O$36,"emissions",'7.2_Resultats Espanya'!E$59:E299)+DSUM('3_Emissions fugitives'!$E$48:$N$58,"emissions",'7.2_Resultats Espanya'!E$59:E299))/1000-SUM(H$60:H298)</f>
        <v>0</v>
      </c>
      <c r="I299" s="636">
        <f>DSUM('4_Emissions de procés'!$E$12:$M$27,"emissions",'7.2_Resultats Espanya'!E$59:E299)/1000-SUM(I$60:I298)</f>
        <v>0</v>
      </c>
      <c r="J299" s="636"/>
      <c r="K299" s="635">
        <f t="shared" si="9"/>
        <v>0</v>
      </c>
      <c r="L299" s="635"/>
      <c r="M299" s="635"/>
      <c r="N299" s="475">
        <f>DSUM('5.2_Abast 2 Espanya'!$E$18:$J$40,"emissions",'7.2_Resultats Espanya'!E$59:E299)/1000-SUM(N$60:N298)</f>
        <v>0</v>
      </c>
      <c r="O299" s="475">
        <f>DSUM('5.2_Abast 2 Espanya'!$E$49:$K$69,"emissions",'7.2_Resultats Espanya'!E$59:E299)/1000-SUM(O$60:O298)</f>
        <v>0</v>
      </c>
      <c r="P299" s="475">
        <f>DSUM('5.2_Abast 2 Espanya'!$E$78:$J$98,"emissions",'7.2_Resultats Espanya'!E$59:E299)/1000-SUM(P$60:P298)</f>
        <v>0</v>
      </c>
      <c r="Q299" s="636">
        <f t="shared" si="10"/>
        <v>0</v>
      </c>
      <c r="R299" s="635"/>
      <c r="S299" s="635">
        <f t="shared" si="11"/>
        <v>0</v>
      </c>
      <c r="T299" s="635"/>
      <c r="U299" s="635"/>
    </row>
    <row r="300" spans="1:21" x14ac:dyDescent="0.3">
      <c r="A300" s="169"/>
      <c r="E300" s="168" t="str">
        <f>IF(Dades!C969="","",Dades!C969)</f>
        <v/>
      </c>
      <c r="F300" s="475">
        <f>(DSUM('1_Instal·lacions fixes'!$E$14:$R$36,"emissions",'7.2_Resultats Espanya'!E$59:E300)+DSUM('1_Instal·lacions fixes'!$E$43:$L$58,"emissions",'7.2_Resultats Espanya'!E$59:E300))/1000-SUM(F$60:F299)</f>
        <v>0</v>
      </c>
      <c r="G300" s="475">
        <f>(DSUM('2_Vehicles i maquinària'!$E$22:$S$44,"emissions",'7.2_Resultats Espanya'!E$59:E300)+DSUM('2_Vehicles i maquinària'!$E$50:$K$70,"emissions",'7.2_Resultats Espanya'!E$59:E300)+DSUM('2_Vehicles i maquinària'!$E$82:$S$92,"emissions",'7.2_Resultats Espanya'!E$59:E300)+DSUM('2_Vehicles i maquinària'!$E$99:$S$109,"emissions",'7.2_Resultats Espanya'!E$59:E300))/1000-SUM(G$60:G299)</f>
        <v>0</v>
      </c>
      <c r="H300" s="475">
        <f>(DSUM('3_Emissions fugitives'!$E$14:$O$36,"emissions",'7.2_Resultats Espanya'!E$59:E300)+DSUM('3_Emissions fugitives'!$E$48:$N$58,"emissions",'7.2_Resultats Espanya'!E$59:E300))/1000-SUM(H$60:H299)</f>
        <v>0</v>
      </c>
      <c r="I300" s="636">
        <f>DSUM('4_Emissions de procés'!$E$12:$M$27,"emissions",'7.2_Resultats Espanya'!E$59:E300)/1000-SUM(I$60:I299)</f>
        <v>0</v>
      </c>
      <c r="J300" s="636"/>
      <c r="K300" s="635">
        <f t="shared" si="9"/>
        <v>0</v>
      </c>
      <c r="L300" s="635"/>
      <c r="M300" s="635"/>
      <c r="N300" s="475">
        <f>DSUM('5.2_Abast 2 Espanya'!$E$18:$J$40,"emissions",'7.2_Resultats Espanya'!E$59:E300)/1000-SUM(N$60:N299)</f>
        <v>0</v>
      </c>
      <c r="O300" s="475">
        <f>DSUM('5.2_Abast 2 Espanya'!$E$49:$K$69,"emissions",'7.2_Resultats Espanya'!E$59:E300)/1000-SUM(O$60:O299)</f>
        <v>0</v>
      </c>
      <c r="P300" s="475">
        <f>DSUM('5.2_Abast 2 Espanya'!$E$78:$J$98,"emissions",'7.2_Resultats Espanya'!E$59:E300)/1000-SUM(P$60:P299)</f>
        <v>0</v>
      </c>
      <c r="Q300" s="636">
        <f t="shared" si="10"/>
        <v>0</v>
      </c>
      <c r="R300" s="635"/>
      <c r="S300" s="635">
        <f t="shared" si="11"/>
        <v>0</v>
      </c>
      <c r="T300" s="635"/>
      <c r="U300" s="635"/>
    </row>
    <row r="301" spans="1:21" x14ac:dyDescent="0.3">
      <c r="A301" s="169"/>
      <c r="E301" s="168" t="str">
        <f>IF(Dades!C970="","",Dades!C970)</f>
        <v/>
      </c>
      <c r="F301" s="475">
        <f>(DSUM('1_Instal·lacions fixes'!$E$14:$R$36,"emissions",'7.2_Resultats Espanya'!E$59:E301)+DSUM('1_Instal·lacions fixes'!$E$43:$L$58,"emissions",'7.2_Resultats Espanya'!E$59:E301))/1000-SUM(F$60:F300)</f>
        <v>0</v>
      </c>
      <c r="G301" s="475">
        <f>(DSUM('2_Vehicles i maquinària'!$E$22:$S$44,"emissions",'7.2_Resultats Espanya'!E$59:E301)+DSUM('2_Vehicles i maquinària'!$E$50:$K$70,"emissions",'7.2_Resultats Espanya'!E$59:E301)+DSUM('2_Vehicles i maquinària'!$E$82:$S$92,"emissions",'7.2_Resultats Espanya'!E$59:E301)+DSUM('2_Vehicles i maquinària'!$E$99:$S$109,"emissions",'7.2_Resultats Espanya'!E$59:E301))/1000-SUM(G$60:G300)</f>
        <v>0</v>
      </c>
      <c r="H301" s="475">
        <f>(DSUM('3_Emissions fugitives'!$E$14:$O$36,"emissions",'7.2_Resultats Espanya'!E$59:E301)+DSUM('3_Emissions fugitives'!$E$48:$N$58,"emissions",'7.2_Resultats Espanya'!E$59:E301))/1000-SUM(H$60:H300)</f>
        <v>0</v>
      </c>
      <c r="I301" s="636">
        <f>DSUM('4_Emissions de procés'!$E$12:$M$27,"emissions",'7.2_Resultats Espanya'!E$59:E301)/1000-SUM(I$60:I300)</f>
        <v>0</v>
      </c>
      <c r="J301" s="636"/>
      <c r="K301" s="635">
        <f t="shared" si="9"/>
        <v>0</v>
      </c>
      <c r="L301" s="635"/>
      <c r="M301" s="635"/>
      <c r="N301" s="475">
        <f>DSUM('5.2_Abast 2 Espanya'!$E$18:$J$40,"emissions",'7.2_Resultats Espanya'!E$59:E301)/1000-SUM(N$60:N300)</f>
        <v>0</v>
      </c>
      <c r="O301" s="475">
        <f>DSUM('5.2_Abast 2 Espanya'!$E$49:$K$69,"emissions",'7.2_Resultats Espanya'!E$59:E301)/1000-SUM(O$60:O300)</f>
        <v>0</v>
      </c>
      <c r="P301" s="475">
        <f>DSUM('5.2_Abast 2 Espanya'!$E$78:$J$98,"emissions",'7.2_Resultats Espanya'!E$59:E301)/1000-SUM(P$60:P300)</f>
        <v>0</v>
      </c>
      <c r="Q301" s="636">
        <f t="shared" si="10"/>
        <v>0</v>
      </c>
      <c r="R301" s="635"/>
      <c r="S301" s="635">
        <f t="shared" si="11"/>
        <v>0</v>
      </c>
      <c r="T301" s="635"/>
      <c r="U301" s="635"/>
    </row>
    <row r="302" spans="1:21" x14ac:dyDescent="0.3">
      <c r="A302" s="169"/>
      <c r="E302" s="168" t="str">
        <f>IF(Dades!C971="","",Dades!C971)</f>
        <v/>
      </c>
      <c r="F302" s="475">
        <f>(DSUM('1_Instal·lacions fixes'!$E$14:$R$36,"emissions",'7.2_Resultats Espanya'!E$59:E302)+DSUM('1_Instal·lacions fixes'!$E$43:$L$58,"emissions",'7.2_Resultats Espanya'!E$59:E302))/1000-SUM(F$60:F301)</f>
        <v>0</v>
      </c>
      <c r="G302" s="475">
        <f>(DSUM('2_Vehicles i maquinària'!$E$22:$S$44,"emissions",'7.2_Resultats Espanya'!E$59:E302)+DSUM('2_Vehicles i maquinària'!$E$50:$K$70,"emissions",'7.2_Resultats Espanya'!E$59:E302)+DSUM('2_Vehicles i maquinària'!$E$82:$S$92,"emissions",'7.2_Resultats Espanya'!E$59:E302)+DSUM('2_Vehicles i maquinària'!$E$99:$S$109,"emissions",'7.2_Resultats Espanya'!E$59:E302))/1000-SUM(G$60:G301)</f>
        <v>0</v>
      </c>
      <c r="H302" s="475">
        <f>(DSUM('3_Emissions fugitives'!$E$14:$O$36,"emissions",'7.2_Resultats Espanya'!E$59:E302)+DSUM('3_Emissions fugitives'!$E$48:$N$58,"emissions",'7.2_Resultats Espanya'!E$59:E302))/1000-SUM(H$60:H301)</f>
        <v>0</v>
      </c>
      <c r="I302" s="636">
        <f>DSUM('4_Emissions de procés'!$E$12:$M$27,"emissions",'7.2_Resultats Espanya'!E$59:E302)/1000-SUM(I$60:I301)</f>
        <v>0</v>
      </c>
      <c r="J302" s="636"/>
      <c r="K302" s="635">
        <f t="shared" si="9"/>
        <v>0</v>
      </c>
      <c r="L302" s="635"/>
      <c r="M302" s="635"/>
      <c r="N302" s="475">
        <f>DSUM('5.2_Abast 2 Espanya'!$E$18:$J$40,"emissions",'7.2_Resultats Espanya'!E$59:E302)/1000-SUM(N$60:N301)</f>
        <v>0</v>
      </c>
      <c r="O302" s="475">
        <f>DSUM('5.2_Abast 2 Espanya'!$E$49:$K$69,"emissions",'7.2_Resultats Espanya'!E$59:E302)/1000-SUM(O$60:O301)</f>
        <v>0</v>
      </c>
      <c r="P302" s="475">
        <f>DSUM('5.2_Abast 2 Espanya'!$E$78:$J$98,"emissions",'7.2_Resultats Espanya'!E$59:E302)/1000-SUM(P$60:P301)</f>
        <v>0</v>
      </c>
      <c r="Q302" s="636">
        <f t="shared" si="10"/>
        <v>0</v>
      </c>
      <c r="R302" s="635"/>
      <c r="S302" s="635">
        <f t="shared" si="11"/>
        <v>0</v>
      </c>
      <c r="T302" s="635"/>
      <c r="U302" s="635"/>
    </row>
    <row r="303" spans="1:21" x14ac:dyDescent="0.3">
      <c r="A303" s="169"/>
      <c r="E303" s="168" t="str">
        <f>IF(Dades!C972="","",Dades!C972)</f>
        <v/>
      </c>
      <c r="F303" s="475">
        <f>(DSUM('1_Instal·lacions fixes'!$E$14:$R$36,"emissions",'7.2_Resultats Espanya'!E$59:E303)+DSUM('1_Instal·lacions fixes'!$E$43:$L$58,"emissions",'7.2_Resultats Espanya'!E$59:E303))/1000-SUM(F$60:F302)</f>
        <v>0</v>
      </c>
      <c r="G303" s="475">
        <f>(DSUM('2_Vehicles i maquinària'!$E$22:$S$44,"emissions",'7.2_Resultats Espanya'!E$59:E303)+DSUM('2_Vehicles i maquinària'!$E$50:$K$70,"emissions",'7.2_Resultats Espanya'!E$59:E303)+DSUM('2_Vehicles i maquinària'!$E$82:$S$92,"emissions",'7.2_Resultats Espanya'!E$59:E303)+DSUM('2_Vehicles i maquinària'!$E$99:$S$109,"emissions",'7.2_Resultats Espanya'!E$59:E303))/1000-SUM(G$60:G302)</f>
        <v>0</v>
      </c>
      <c r="H303" s="475">
        <f>(DSUM('3_Emissions fugitives'!$E$14:$O$36,"emissions",'7.2_Resultats Espanya'!E$59:E303)+DSUM('3_Emissions fugitives'!$E$48:$N$58,"emissions",'7.2_Resultats Espanya'!E$59:E303))/1000-SUM(H$60:H302)</f>
        <v>0</v>
      </c>
      <c r="I303" s="636">
        <f>DSUM('4_Emissions de procés'!$E$12:$M$27,"emissions",'7.2_Resultats Espanya'!E$59:E303)/1000-SUM(I$60:I302)</f>
        <v>0</v>
      </c>
      <c r="J303" s="636"/>
      <c r="K303" s="635">
        <f t="shared" si="9"/>
        <v>0</v>
      </c>
      <c r="L303" s="635"/>
      <c r="M303" s="635"/>
      <c r="N303" s="475">
        <f>DSUM('5.2_Abast 2 Espanya'!$E$18:$J$40,"emissions",'7.2_Resultats Espanya'!E$59:E303)/1000-SUM(N$60:N302)</f>
        <v>0</v>
      </c>
      <c r="O303" s="475">
        <f>DSUM('5.2_Abast 2 Espanya'!$E$49:$K$69,"emissions",'7.2_Resultats Espanya'!E$59:E303)/1000-SUM(O$60:O302)</f>
        <v>0</v>
      </c>
      <c r="P303" s="475">
        <f>DSUM('5.2_Abast 2 Espanya'!$E$78:$J$98,"emissions",'7.2_Resultats Espanya'!E$59:E303)/1000-SUM(P$60:P302)</f>
        <v>0</v>
      </c>
      <c r="Q303" s="636">
        <f t="shared" si="10"/>
        <v>0</v>
      </c>
      <c r="R303" s="635"/>
      <c r="S303" s="635">
        <f t="shared" si="11"/>
        <v>0</v>
      </c>
      <c r="T303" s="635"/>
      <c r="U303" s="635"/>
    </row>
    <row r="304" spans="1:21" x14ac:dyDescent="0.3">
      <c r="A304" s="169"/>
      <c r="E304" s="168" t="str">
        <f>IF(Dades!C973="","",Dades!C973)</f>
        <v/>
      </c>
      <c r="F304" s="475">
        <f>(DSUM('1_Instal·lacions fixes'!$E$14:$R$36,"emissions",'7.2_Resultats Espanya'!E$59:E304)+DSUM('1_Instal·lacions fixes'!$E$43:$L$58,"emissions",'7.2_Resultats Espanya'!E$59:E304))/1000-SUM(F$60:F303)</f>
        <v>0</v>
      </c>
      <c r="G304" s="475">
        <f>(DSUM('2_Vehicles i maquinària'!$E$22:$S$44,"emissions",'7.2_Resultats Espanya'!E$59:E304)+DSUM('2_Vehicles i maquinària'!$E$50:$K$70,"emissions",'7.2_Resultats Espanya'!E$59:E304)+DSUM('2_Vehicles i maquinària'!$E$82:$S$92,"emissions",'7.2_Resultats Espanya'!E$59:E304)+DSUM('2_Vehicles i maquinària'!$E$99:$S$109,"emissions",'7.2_Resultats Espanya'!E$59:E304))/1000-SUM(G$60:G303)</f>
        <v>0</v>
      </c>
      <c r="H304" s="475">
        <f>(DSUM('3_Emissions fugitives'!$E$14:$O$36,"emissions",'7.2_Resultats Espanya'!E$59:E304)+DSUM('3_Emissions fugitives'!$E$48:$N$58,"emissions",'7.2_Resultats Espanya'!E$59:E304))/1000-SUM(H$60:H303)</f>
        <v>0</v>
      </c>
      <c r="I304" s="636">
        <f>DSUM('4_Emissions de procés'!$E$12:$M$27,"emissions",'7.2_Resultats Espanya'!E$59:E304)/1000-SUM(I$60:I303)</f>
        <v>0</v>
      </c>
      <c r="J304" s="636"/>
      <c r="K304" s="635">
        <f t="shared" si="9"/>
        <v>0</v>
      </c>
      <c r="L304" s="635"/>
      <c r="M304" s="635"/>
      <c r="N304" s="475">
        <f>DSUM('5.2_Abast 2 Espanya'!$E$18:$J$40,"emissions",'7.2_Resultats Espanya'!E$59:E304)/1000-SUM(N$60:N303)</f>
        <v>0</v>
      </c>
      <c r="O304" s="475">
        <f>DSUM('5.2_Abast 2 Espanya'!$E$49:$K$69,"emissions",'7.2_Resultats Espanya'!E$59:E304)/1000-SUM(O$60:O303)</f>
        <v>0</v>
      </c>
      <c r="P304" s="475">
        <f>DSUM('5.2_Abast 2 Espanya'!$E$78:$J$98,"emissions",'7.2_Resultats Espanya'!E$59:E304)/1000-SUM(P$60:P303)</f>
        <v>0</v>
      </c>
      <c r="Q304" s="636">
        <f t="shared" si="10"/>
        <v>0</v>
      </c>
      <c r="R304" s="635"/>
      <c r="S304" s="635">
        <f t="shared" si="11"/>
        <v>0</v>
      </c>
      <c r="T304" s="635"/>
      <c r="U304" s="635"/>
    </row>
    <row r="305" spans="1:21" x14ac:dyDescent="0.3">
      <c r="A305" s="169"/>
      <c r="E305" s="168" t="str">
        <f>IF(Dades!C974="","",Dades!C974)</f>
        <v/>
      </c>
      <c r="F305" s="475">
        <f>(DSUM('1_Instal·lacions fixes'!$E$14:$R$36,"emissions",'7.2_Resultats Espanya'!E$59:E305)+DSUM('1_Instal·lacions fixes'!$E$43:$L$58,"emissions",'7.2_Resultats Espanya'!E$59:E305))/1000-SUM(F$60:F304)</f>
        <v>0</v>
      </c>
      <c r="G305" s="475">
        <f>(DSUM('2_Vehicles i maquinària'!$E$22:$S$44,"emissions",'7.2_Resultats Espanya'!E$59:E305)+DSUM('2_Vehicles i maquinària'!$E$50:$K$70,"emissions",'7.2_Resultats Espanya'!E$59:E305)+DSUM('2_Vehicles i maquinària'!$E$82:$S$92,"emissions",'7.2_Resultats Espanya'!E$59:E305)+DSUM('2_Vehicles i maquinària'!$E$99:$S$109,"emissions",'7.2_Resultats Espanya'!E$59:E305))/1000-SUM(G$60:G304)</f>
        <v>0</v>
      </c>
      <c r="H305" s="475">
        <f>(DSUM('3_Emissions fugitives'!$E$14:$O$36,"emissions",'7.2_Resultats Espanya'!E$59:E305)+DSUM('3_Emissions fugitives'!$E$48:$N$58,"emissions",'7.2_Resultats Espanya'!E$59:E305))/1000-SUM(H$60:H304)</f>
        <v>0</v>
      </c>
      <c r="I305" s="636">
        <f>DSUM('4_Emissions de procés'!$E$12:$M$27,"emissions",'7.2_Resultats Espanya'!E$59:E305)/1000-SUM(I$60:I304)</f>
        <v>0</v>
      </c>
      <c r="J305" s="636"/>
      <c r="K305" s="635">
        <f t="shared" si="9"/>
        <v>0</v>
      </c>
      <c r="L305" s="635"/>
      <c r="M305" s="635"/>
      <c r="N305" s="475">
        <f>DSUM('5.2_Abast 2 Espanya'!$E$18:$J$40,"emissions",'7.2_Resultats Espanya'!E$59:E305)/1000-SUM(N$60:N304)</f>
        <v>0</v>
      </c>
      <c r="O305" s="475">
        <f>DSUM('5.2_Abast 2 Espanya'!$E$49:$K$69,"emissions",'7.2_Resultats Espanya'!E$59:E305)/1000-SUM(O$60:O304)</f>
        <v>0</v>
      </c>
      <c r="P305" s="475">
        <f>DSUM('5.2_Abast 2 Espanya'!$E$78:$J$98,"emissions",'7.2_Resultats Espanya'!E$59:E305)/1000-SUM(P$60:P304)</f>
        <v>0</v>
      </c>
      <c r="Q305" s="636">
        <f t="shared" si="10"/>
        <v>0</v>
      </c>
      <c r="R305" s="635"/>
      <c r="S305" s="635">
        <f t="shared" si="11"/>
        <v>0</v>
      </c>
      <c r="T305" s="635"/>
      <c r="U305" s="635"/>
    </row>
    <row r="306" spans="1:21" x14ac:dyDescent="0.3">
      <c r="A306" s="169"/>
      <c r="E306" s="168" t="str">
        <f>IF(Dades!C975="","",Dades!C975)</f>
        <v/>
      </c>
      <c r="F306" s="475">
        <f>(DSUM('1_Instal·lacions fixes'!$E$14:$R$36,"emissions",'7.2_Resultats Espanya'!E$59:E306)+DSUM('1_Instal·lacions fixes'!$E$43:$L$58,"emissions",'7.2_Resultats Espanya'!E$59:E306))/1000-SUM(F$60:F305)</f>
        <v>0</v>
      </c>
      <c r="G306" s="475">
        <f>(DSUM('2_Vehicles i maquinària'!$E$22:$S$44,"emissions",'7.2_Resultats Espanya'!E$59:E306)+DSUM('2_Vehicles i maquinària'!$E$50:$K$70,"emissions",'7.2_Resultats Espanya'!E$59:E306)+DSUM('2_Vehicles i maquinària'!$E$82:$S$92,"emissions",'7.2_Resultats Espanya'!E$59:E306)+DSUM('2_Vehicles i maquinària'!$E$99:$S$109,"emissions",'7.2_Resultats Espanya'!E$59:E306))/1000-SUM(G$60:G305)</f>
        <v>0</v>
      </c>
      <c r="H306" s="475">
        <f>(DSUM('3_Emissions fugitives'!$E$14:$O$36,"emissions",'7.2_Resultats Espanya'!E$59:E306)+DSUM('3_Emissions fugitives'!$E$48:$N$58,"emissions",'7.2_Resultats Espanya'!E$59:E306))/1000-SUM(H$60:H305)</f>
        <v>0</v>
      </c>
      <c r="I306" s="636">
        <f>DSUM('4_Emissions de procés'!$E$12:$M$27,"emissions",'7.2_Resultats Espanya'!E$59:E306)/1000-SUM(I$60:I305)</f>
        <v>0</v>
      </c>
      <c r="J306" s="636"/>
      <c r="K306" s="635">
        <f t="shared" si="9"/>
        <v>0</v>
      </c>
      <c r="L306" s="635"/>
      <c r="M306" s="635"/>
      <c r="N306" s="475">
        <f>DSUM('5.2_Abast 2 Espanya'!$E$18:$J$40,"emissions",'7.2_Resultats Espanya'!E$59:E306)/1000-SUM(N$60:N305)</f>
        <v>0</v>
      </c>
      <c r="O306" s="475">
        <f>DSUM('5.2_Abast 2 Espanya'!$E$49:$K$69,"emissions",'7.2_Resultats Espanya'!E$59:E306)/1000-SUM(O$60:O305)</f>
        <v>0</v>
      </c>
      <c r="P306" s="475">
        <f>DSUM('5.2_Abast 2 Espanya'!$E$78:$J$98,"emissions",'7.2_Resultats Espanya'!E$59:E306)/1000-SUM(P$60:P305)</f>
        <v>0</v>
      </c>
      <c r="Q306" s="636">
        <f t="shared" si="10"/>
        <v>0</v>
      </c>
      <c r="R306" s="635"/>
      <c r="S306" s="635">
        <f t="shared" si="11"/>
        <v>0</v>
      </c>
      <c r="T306" s="635"/>
      <c r="U306" s="635"/>
    </row>
    <row r="307" spans="1:21" x14ac:dyDescent="0.3">
      <c r="A307" s="169"/>
      <c r="E307" s="168" t="str">
        <f>IF(Dades!C976="","",Dades!C976)</f>
        <v/>
      </c>
      <c r="F307" s="475">
        <f>(DSUM('1_Instal·lacions fixes'!$E$14:$R$36,"emissions",'7.2_Resultats Espanya'!E$59:E307)+DSUM('1_Instal·lacions fixes'!$E$43:$L$58,"emissions",'7.2_Resultats Espanya'!E$59:E307))/1000-SUM(F$60:F306)</f>
        <v>0</v>
      </c>
      <c r="G307" s="475">
        <f>(DSUM('2_Vehicles i maquinària'!$E$22:$S$44,"emissions",'7.2_Resultats Espanya'!E$59:E307)+DSUM('2_Vehicles i maquinària'!$E$50:$K$70,"emissions",'7.2_Resultats Espanya'!E$59:E307)+DSUM('2_Vehicles i maquinària'!$E$82:$S$92,"emissions",'7.2_Resultats Espanya'!E$59:E307)+DSUM('2_Vehicles i maquinària'!$E$99:$S$109,"emissions",'7.2_Resultats Espanya'!E$59:E307))/1000-SUM(G$60:G306)</f>
        <v>0</v>
      </c>
      <c r="H307" s="475">
        <f>(DSUM('3_Emissions fugitives'!$E$14:$O$36,"emissions",'7.2_Resultats Espanya'!E$59:E307)+DSUM('3_Emissions fugitives'!$E$48:$N$58,"emissions",'7.2_Resultats Espanya'!E$59:E307))/1000-SUM(H$60:H306)</f>
        <v>0</v>
      </c>
      <c r="I307" s="636">
        <f>DSUM('4_Emissions de procés'!$E$12:$M$27,"emissions",'7.2_Resultats Espanya'!E$59:E307)/1000-SUM(I$60:I306)</f>
        <v>0</v>
      </c>
      <c r="J307" s="636"/>
      <c r="K307" s="635">
        <f t="shared" si="9"/>
        <v>0</v>
      </c>
      <c r="L307" s="635"/>
      <c r="M307" s="635"/>
      <c r="N307" s="475">
        <f>DSUM('5.2_Abast 2 Espanya'!$E$18:$J$40,"emissions",'7.2_Resultats Espanya'!E$59:E307)/1000-SUM(N$60:N306)</f>
        <v>0</v>
      </c>
      <c r="O307" s="475">
        <f>DSUM('5.2_Abast 2 Espanya'!$E$49:$K$69,"emissions",'7.2_Resultats Espanya'!E$59:E307)/1000-SUM(O$60:O306)</f>
        <v>0</v>
      </c>
      <c r="P307" s="475">
        <f>DSUM('5.2_Abast 2 Espanya'!$E$78:$J$98,"emissions",'7.2_Resultats Espanya'!E$59:E307)/1000-SUM(P$60:P306)</f>
        <v>0</v>
      </c>
      <c r="Q307" s="636">
        <f t="shared" si="10"/>
        <v>0</v>
      </c>
      <c r="R307" s="635"/>
      <c r="S307" s="635">
        <f t="shared" si="11"/>
        <v>0</v>
      </c>
      <c r="T307" s="635"/>
      <c r="U307" s="635"/>
    </row>
    <row r="308" spans="1:21" x14ac:dyDescent="0.3">
      <c r="A308" s="169"/>
      <c r="E308" s="168" t="str">
        <f>IF(Dades!C977="","",Dades!C977)</f>
        <v/>
      </c>
      <c r="F308" s="475">
        <f>(DSUM('1_Instal·lacions fixes'!$E$14:$R$36,"emissions",'7.2_Resultats Espanya'!E$59:E308)+DSUM('1_Instal·lacions fixes'!$E$43:$L$58,"emissions",'7.2_Resultats Espanya'!E$59:E308))/1000-SUM(F$60:F307)</f>
        <v>0</v>
      </c>
      <c r="G308" s="475">
        <f>(DSUM('2_Vehicles i maquinària'!$E$22:$S$44,"emissions",'7.2_Resultats Espanya'!E$59:E308)+DSUM('2_Vehicles i maquinària'!$E$50:$K$70,"emissions",'7.2_Resultats Espanya'!E$59:E308)+DSUM('2_Vehicles i maquinària'!$E$82:$S$92,"emissions",'7.2_Resultats Espanya'!E$59:E308)+DSUM('2_Vehicles i maquinària'!$E$99:$S$109,"emissions",'7.2_Resultats Espanya'!E$59:E308))/1000-SUM(G$60:G307)</f>
        <v>0</v>
      </c>
      <c r="H308" s="475">
        <f>(DSUM('3_Emissions fugitives'!$E$14:$O$36,"emissions",'7.2_Resultats Espanya'!E$59:E308)+DSUM('3_Emissions fugitives'!$E$48:$N$58,"emissions",'7.2_Resultats Espanya'!E$59:E308))/1000-SUM(H$60:H307)</f>
        <v>0</v>
      </c>
      <c r="I308" s="636">
        <f>DSUM('4_Emissions de procés'!$E$12:$M$27,"emissions",'7.2_Resultats Espanya'!E$59:E308)/1000-SUM(I$60:I307)</f>
        <v>0</v>
      </c>
      <c r="J308" s="636"/>
      <c r="K308" s="635">
        <f t="shared" si="9"/>
        <v>0</v>
      </c>
      <c r="L308" s="635"/>
      <c r="M308" s="635"/>
      <c r="N308" s="475">
        <f>DSUM('5.2_Abast 2 Espanya'!$E$18:$J$40,"emissions",'7.2_Resultats Espanya'!E$59:E308)/1000-SUM(N$60:N307)</f>
        <v>0</v>
      </c>
      <c r="O308" s="475">
        <f>DSUM('5.2_Abast 2 Espanya'!$E$49:$K$69,"emissions",'7.2_Resultats Espanya'!E$59:E308)/1000-SUM(O$60:O307)</f>
        <v>0</v>
      </c>
      <c r="P308" s="475">
        <f>DSUM('5.2_Abast 2 Espanya'!$E$78:$J$98,"emissions",'7.2_Resultats Espanya'!E$59:E308)/1000-SUM(P$60:P307)</f>
        <v>0</v>
      </c>
      <c r="Q308" s="636">
        <f t="shared" si="10"/>
        <v>0</v>
      </c>
      <c r="R308" s="635"/>
      <c r="S308" s="635">
        <f t="shared" si="11"/>
        <v>0</v>
      </c>
      <c r="T308" s="635"/>
      <c r="U308" s="635"/>
    </row>
    <row r="309" spans="1:21" x14ac:dyDescent="0.3">
      <c r="A309" s="169"/>
      <c r="E309" s="168" t="str">
        <f>IF(Dades!C978="","",Dades!C978)</f>
        <v/>
      </c>
      <c r="F309" s="475">
        <f>(DSUM('1_Instal·lacions fixes'!$E$14:$R$36,"emissions",'7.2_Resultats Espanya'!E$59:E309)+DSUM('1_Instal·lacions fixes'!$E$43:$L$58,"emissions",'7.2_Resultats Espanya'!E$59:E309))/1000-SUM(F$60:F308)</f>
        <v>0</v>
      </c>
      <c r="G309" s="475">
        <f>(DSUM('2_Vehicles i maquinària'!$E$22:$S$44,"emissions",'7.2_Resultats Espanya'!E$59:E309)+DSUM('2_Vehicles i maquinària'!$E$50:$K$70,"emissions",'7.2_Resultats Espanya'!E$59:E309)+DSUM('2_Vehicles i maquinària'!$E$82:$S$92,"emissions",'7.2_Resultats Espanya'!E$59:E309)+DSUM('2_Vehicles i maquinària'!$E$99:$S$109,"emissions",'7.2_Resultats Espanya'!E$59:E309))/1000-SUM(G$60:G308)</f>
        <v>0</v>
      </c>
      <c r="H309" s="475">
        <f>(DSUM('3_Emissions fugitives'!$E$14:$O$36,"emissions",'7.2_Resultats Espanya'!E$59:E309)+DSUM('3_Emissions fugitives'!$E$48:$N$58,"emissions",'7.2_Resultats Espanya'!E$59:E309))/1000-SUM(H$60:H308)</f>
        <v>0</v>
      </c>
      <c r="I309" s="636">
        <f>DSUM('4_Emissions de procés'!$E$12:$M$27,"emissions",'7.2_Resultats Espanya'!E$59:E309)/1000-SUM(I$60:I308)</f>
        <v>0</v>
      </c>
      <c r="J309" s="636"/>
      <c r="K309" s="635">
        <f t="shared" si="9"/>
        <v>0</v>
      </c>
      <c r="L309" s="635"/>
      <c r="M309" s="635"/>
      <c r="N309" s="475">
        <f>DSUM('5.2_Abast 2 Espanya'!$E$18:$J$40,"emissions",'7.2_Resultats Espanya'!E$59:E309)/1000-SUM(N$60:N308)</f>
        <v>0</v>
      </c>
      <c r="O309" s="475">
        <f>DSUM('5.2_Abast 2 Espanya'!$E$49:$K$69,"emissions",'7.2_Resultats Espanya'!E$59:E309)/1000-SUM(O$60:O308)</f>
        <v>0</v>
      </c>
      <c r="P309" s="475">
        <f>DSUM('5.2_Abast 2 Espanya'!$E$78:$J$98,"emissions",'7.2_Resultats Espanya'!E$59:E309)/1000-SUM(P$60:P308)</f>
        <v>0</v>
      </c>
      <c r="Q309" s="636">
        <f t="shared" si="10"/>
        <v>0</v>
      </c>
      <c r="R309" s="635"/>
      <c r="S309" s="635">
        <f t="shared" si="11"/>
        <v>0</v>
      </c>
      <c r="T309" s="635"/>
      <c r="U309" s="635"/>
    </row>
    <row r="310" spans="1:21" x14ac:dyDescent="0.3">
      <c r="E310" s="168" t="str">
        <f>IF(Dades!C979="","",Dades!C979)</f>
        <v/>
      </c>
      <c r="F310" s="56"/>
      <c r="G310" s="44"/>
      <c r="H310" s="44"/>
      <c r="I310" s="248"/>
      <c r="J310" s="44"/>
      <c r="K310" s="44"/>
      <c r="L310" s="44"/>
      <c r="M310" s="44"/>
      <c r="N310" s="475"/>
      <c r="O310" s="44"/>
      <c r="P310" s="475">
        <f>DSUM('5.2_Abast 2 Espanya'!$E$78:$J$98,"emissions",'7.2_Resultats Espanya'!E$59:E310)/1000-SUM(P$60:P309)</f>
        <v>0</v>
      </c>
      <c r="Q310" s="56"/>
      <c r="R310" s="56"/>
      <c r="S310" s="56"/>
      <c r="T310" s="56"/>
      <c r="U310" s="56"/>
    </row>
    <row r="311" spans="1:21" x14ac:dyDescent="0.3">
      <c r="E311" s="168" t="str">
        <f>IF(Dades!C980="","",Dades!C980)</f>
        <v/>
      </c>
      <c r="N311" s="475"/>
    </row>
    <row r="312" spans="1:21" x14ac:dyDescent="0.3">
      <c r="E312" s="168" t="str">
        <f>IF(Dades!C981="","",Dades!C981)</f>
        <v/>
      </c>
      <c r="N312" s="475"/>
    </row>
    <row r="313" spans="1:21" x14ac:dyDescent="0.3">
      <c r="E313" s="168" t="str">
        <f>IF(Dades!C982="","",Dades!C982)</f>
        <v/>
      </c>
      <c r="N313" s="475"/>
    </row>
    <row r="314" spans="1:21" x14ac:dyDescent="0.3">
      <c r="E314" s="168" t="str">
        <f>IF(Dades!C983="","",Dades!C983)</f>
        <v/>
      </c>
      <c r="N314" s="475"/>
    </row>
    <row r="315" spans="1:21" x14ac:dyDescent="0.3">
      <c r="E315" s="168" t="str">
        <f>IF(Dades!C984="","",Dades!C984)</f>
        <v/>
      </c>
      <c r="N315" s="475"/>
    </row>
    <row r="316" spans="1:21" x14ac:dyDescent="0.3">
      <c r="E316" s="168" t="str">
        <f>IF(Dades!C985="","",Dades!C985)</f>
        <v/>
      </c>
      <c r="N316" s="475"/>
    </row>
    <row r="317" spans="1:21" x14ac:dyDescent="0.3">
      <c r="E317" s="168" t="str">
        <f>IF(Dades!C986="","",Dades!C986)</f>
        <v/>
      </c>
      <c r="N317" s="475"/>
    </row>
    <row r="318" spans="1:21" x14ac:dyDescent="0.3">
      <c r="E318" s="168" t="str">
        <f>IF(Dades!C987="","",Dades!C987)</f>
        <v/>
      </c>
      <c r="N318" s="475"/>
    </row>
    <row r="319" spans="1:21" x14ac:dyDescent="0.3">
      <c r="E319" s="168" t="str">
        <f>IF(Dades!C988="","",Dades!C988)</f>
        <v/>
      </c>
      <c r="N319" s="475"/>
    </row>
    <row r="320" spans="1:21" x14ac:dyDescent="0.3">
      <c r="E320" s="168" t="str">
        <f>IF(Dades!C989="","",Dades!C989)</f>
        <v/>
      </c>
      <c r="N320" s="475"/>
    </row>
  </sheetData>
  <sheetProtection sheet="1" objects="1" scenarios="1"/>
  <mergeCells count="1078">
    <mergeCell ref="I308:J308"/>
    <mergeCell ref="K308:M308"/>
    <mergeCell ref="Q308:R308"/>
    <mergeCell ref="S308:U308"/>
    <mergeCell ref="I309:J309"/>
    <mergeCell ref="K309:M309"/>
    <mergeCell ref="Q309:R309"/>
    <mergeCell ref="S309:U309"/>
    <mergeCell ref="I306:J306"/>
    <mergeCell ref="K306:M306"/>
    <mergeCell ref="Q306:R306"/>
    <mergeCell ref="S306:U306"/>
    <mergeCell ref="I307:J307"/>
    <mergeCell ref="K307:M307"/>
    <mergeCell ref="Q307:R307"/>
    <mergeCell ref="S307:U307"/>
    <mergeCell ref="I304:J304"/>
    <mergeCell ref="K304:M304"/>
    <mergeCell ref="Q304:R304"/>
    <mergeCell ref="S304:U304"/>
    <mergeCell ref="I305:J305"/>
    <mergeCell ref="K305:M305"/>
    <mergeCell ref="Q305:R305"/>
    <mergeCell ref="S305:U305"/>
    <mergeCell ref="I302:J302"/>
    <mergeCell ref="K302:M302"/>
    <mergeCell ref="Q302:R302"/>
    <mergeCell ref="S302:U302"/>
    <mergeCell ref="I303:J303"/>
    <mergeCell ref="K303:M303"/>
    <mergeCell ref="Q303:R303"/>
    <mergeCell ref="S303:U303"/>
    <mergeCell ref="I300:J300"/>
    <mergeCell ref="K300:M300"/>
    <mergeCell ref="Q300:R300"/>
    <mergeCell ref="S300:U300"/>
    <mergeCell ref="I301:J301"/>
    <mergeCell ref="K301:M301"/>
    <mergeCell ref="Q301:R301"/>
    <mergeCell ref="S301:U301"/>
    <mergeCell ref="I298:J298"/>
    <mergeCell ref="K298:M298"/>
    <mergeCell ref="Q298:R298"/>
    <mergeCell ref="S298:U298"/>
    <mergeCell ref="I299:J299"/>
    <mergeCell ref="K299:M299"/>
    <mergeCell ref="Q299:R299"/>
    <mergeCell ref="S299:U299"/>
    <mergeCell ref="I296:J296"/>
    <mergeCell ref="K296:M296"/>
    <mergeCell ref="Q296:R296"/>
    <mergeCell ref="S296:U296"/>
    <mergeCell ref="I297:J297"/>
    <mergeCell ref="K297:M297"/>
    <mergeCell ref="Q297:R297"/>
    <mergeCell ref="S297:U297"/>
    <mergeCell ref="I294:J294"/>
    <mergeCell ref="K294:M294"/>
    <mergeCell ref="Q294:R294"/>
    <mergeCell ref="S294:U294"/>
    <mergeCell ref="I295:J295"/>
    <mergeCell ref="K295:M295"/>
    <mergeCell ref="Q295:R295"/>
    <mergeCell ref="S295:U295"/>
    <mergeCell ref="I292:J292"/>
    <mergeCell ref="K292:M292"/>
    <mergeCell ref="Q292:R292"/>
    <mergeCell ref="S292:U292"/>
    <mergeCell ref="I293:J293"/>
    <mergeCell ref="K293:M293"/>
    <mergeCell ref="Q293:R293"/>
    <mergeCell ref="S293:U293"/>
    <mergeCell ref="I290:J290"/>
    <mergeCell ref="K290:M290"/>
    <mergeCell ref="Q290:R290"/>
    <mergeCell ref="S290:U290"/>
    <mergeCell ref="I291:J291"/>
    <mergeCell ref="K291:M291"/>
    <mergeCell ref="Q291:R291"/>
    <mergeCell ref="S291:U291"/>
    <mergeCell ref="I288:J288"/>
    <mergeCell ref="K288:M288"/>
    <mergeCell ref="Q288:R288"/>
    <mergeCell ref="S288:U288"/>
    <mergeCell ref="I289:J289"/>
    <mergeCell ref="K289:M289"/>
    <mergeCell ref="Q289:R289"/>
    <mergeCell ref="S289:U289"/>
    <mergeCell ref="I286:J286"/>
    <mergeCell ref="K286:M286"/>
    <mergeCell ref="Q286:R286"/>
    <mergeCell ref="S286:U286"/>
    <mergeCell ref="I287:J287"/>
    <mergeCell ref="K287:M287"/>
    <mergeCell ref="Q287:R287"/>
    <mergeCell ref="S287:U287"/>
    <mergeCell ref="I284:J284"/>
    <mergeCell ref="K284:M284"/>
    <mergeCell ref="Q284:R284"/>
    <mergeCell ref="S284:U284"/>
    <mergeCell ref="I285:J285"/>
    <mergeCell ref="K285:M285"/>
    <mergeCell ref="Q285:R285"/>
    <mergeCell ref="S285:U285"/>
    <mergeCell ref="I282:J282"/>
    <mergeCell ref="K282:M282"/>
    <mergeCell ref="Q282:R282"/>
    <mergeCell ref="S282:U282"/>
    <mergeCell ref="I283:J283"/>
    <mergeCell ref="K283:M283"/>
    <mergeCell ref="Q283:R283"/>
    <mergeCell ref="S283:U283"/>
    <mergeCell ref="I280:J280"/>
    <mergeCell ref="K280:M280"/>
    <mergeCell ref="Q280:R280"/>
    <mergeCell ref="S280:U280"/>
    <mergeCell ref="I281:J281"/>
    <mergeCell ref="K281:M281"/>
    <mergeCell ref="Q281:R281"/>
    <mergeCell ref="S281:U281"/>
    <mergeCell ref="I278:J278"/>
    <mergeCell ref="K278:M278"/>
    <mergeCell ref="Q278:R278"/>
    <mergeCell ref="S278:U278"/>
    <mergeCell ref="I279:J279"/>
    <mergeCell ref="K279:M279"/>
    <mergeCell ref="Q279:R279"/>
    <mergeCell ref="S279:U279"/>
    <mergeCell ref="I276:J276"/>
    <mergeCell ref="K276:M276"/>
    <mergeCell ref="Q276:R276"/>
    <mergeCell ref="S276:U276"/>
    <mergeCell ref="I277:J277"/>
    <mergeCell ref="K277:M277"/>
    <mergeCell ref="Q277:R277"/>
    <mergeCell ref="S277:U277"/>
    <mergeCell ref="I274:J274"/>
    <mergeCell ref="K274:M274"/>
    <mergeCell ref="Q274:R274"/>
    <mergeCell ref="S274:U274"/>
    <mergeCell ref="I275:J275"/>
    <mergeCell ref="K275:M275"/>
    <mergeCell ref="Q275:R275"/>
    <mergeCell ref="S275:U275"/>
    <mergeCell ref="I272:J272"/>
    <mergeCell ref="K272:M272"/>
    <mergeCell ref="Q272:R272"/>
    <mergeCell ref="S272:U272"/>
    <mergeCell ref="I273:J273"/>
    <mergeCell ref="K273:M273"/>
    <mergeCell ref="Q273:R273"/>
    <mergeCell ref="S273:U273"/>
    <mergeCell ref="I270:J270"/>
    <mergeCell ref="K270:M270"/>
    <mergeCell ref="Q270:R270"/>
    <mergeCell ref="S270:U270"/>
    <mergeCell ref="I271:J271"/>
    <mergeCell ref="K271:M271"/>
    <mergeCell ref="Q271:R271"/>
    <mergeCell ref="S271:U271"/>
    <mergeCell ref="I268:J268"/>
    <mergeCell ref="K268:M268"/>
    <mergeCell ref="Q268:R268"/>
    <mergeCell ref="S268:U268"/>
    <mergeCell ref="I269:J269"/>
    <mergeCell ref="K269:M269"/>
    <mergeCell ref="Q269:R269"/>
    <mergeCell ref="S269:U269"/>
    <mergeCell ref="I266:J266"/>
    <mergeCell ref="K266:M266"/>
    <mergeCell ref="Q266:R266"/>
    <mergeCell ref="S266:U266"/>
    <mergeCell ref="I267:J267"/>
    <mergeCell ref="K267:M267"/>
    <mergeCell ref="Q267:R267"/>
    <mergeCell ref="S267:U267"/>
    <mergeCell ref="I264:J264"/>
    <mergeCell ref="K264:M264"/>
    <mergeCell ref="Q264:R264"/>
    <mergeCell ref="S264:U264"/>
    <mergeCell ref="I265:J265"/>
    <mergeCell ref="K265:M265"/>
    <mergeCell ref="Q265:R265"/>
    <mergeCell ref="S265:U265"/>
    <mergeCell ref="I262:J262"/>
    <mergeCell ref="K262:M262"/>
    <mergeCell ref="Q262:R262"/>
    <mergeCell ref="S262:U262"/>
    <mergeCell ref="I263:J263"/>
    <mergeCell ref="K263:M263"/>
    <mergeCell ref="Q263:R263"/>
    <mergeCell ref="S263:U263"/>
    <mergeCell ref="I260:J260"/>
    <mergeCell ref="K260:M260"/>
    <mergeCell ref="Q260:R260"/>
    <mergeCell ref="S260:U260"/>
    <mergeCell ref="I261:J261"/>
    <mergeCell ref="K261:M261"/>
    <mergeCell ref="Q261:R261"/>
    <mergeCell ref="S261:U261"/>
    <mergeCell ref="I258:J258"/>
    <mergeCell ref="K258:M258"/>
    <mergeCell ref="Q258:R258"/>
    <mergeCell ref="S258:U258"/>
    <mergeCell ref="I259:J259"/>
    <mergeCell ref="K259:M259"/>
    <mergeCell ref="Q259:R259"/>
    <mergeCell ref="S259:U259"/>
    <mergeCell ref="I256:J256"/>
    <mergeCell ref="K256:M256"/>
    <mergeCell ref="Q256:R256"/>
    <mergeCell ref="S256:U256"/>
    <mergeCell ref="I257:J257"/>
    <mergeCell ref="K257:M257"/>
    <mergeCell ref="Q257:R257"/>
    <mergeCell ref="S257:U257"/>
    <mergeCell ref="I254:J254"/>
    <mergeCell ref="K254:M254"/>
    <mergeCell ref="Q254:R254"/>
    <mergeCell ref="S254:U254"/>
    <mergeCell ref="I255:J255"/>
    <mergeCell ref="K255:M255"/>
    <mergeCell ref="Q255:R255"/>
    <mergeCell ref="S255:U255"/>
    <mergeCell ref="I252:J252"/>
    <mergeCell ref="K252:M252"/>
    <mergeCell ref="Q252:R252"/>
    <mergeCell ref="S252:U252"/>
    <mergeCell ref="I253:J253"/>
    <mergeCell ref="K253:M253"/>
    <mergeCell ref="Q253:R253"/>
    <mergeCell ref="S253:U253"/>
    <mergeCell ref="I250:J250"/>
    <mergeCell ref="K250:M250"/>
    <mergeCell ref="Q250:R250"/>
    <mergeCell ref="S250:U250"/>
    <mergeCell ref="I251:J251"/>
    <mergeCell ref="K251:M251"/>
    <mergeCell ref="Q251:R251"/>
    <mergeCell ref="S251:U251"/>
    <mergeCell ref="I248:J248"/>
    <mergeCell ref="K248:M248"/>
    <mergeCell ref="Q248:R248"/>
    <mergeCell ref="S248:U248"/>
    <mergeCell ref="I249:J249"/>
    <mergeCell ref="K249:M249"/>
    <mergeCell ref="Q249:R249"/>
    <mergeCell ref="S249:U249"/>
    <mergeCell ref="I246:J246"/>
    <mergeCell ref="K246:M246"/>
    <mergeCell ref="Q246:R246"/>
    <mergeCell ref="S246:U246"/>
    <mergeCell ref="I247:J247"/>
    <mergeCell ref="K247:M247"/>
    <mergeCell ref="Q247:R247"/>
    <mergeCell ref="S247:U247"/>
    <mergeCell ref="I244:J244"/>
    <mergeCell ref="K244:M244"/>
    <mergeCell ref="Q244:R244"/>
    <mergeCell ref="S244:U244"/>
    <mergeCell ref="I245:J245"/>
    <mergeCell ref="K245:M245"/>
    <mergeCell ref="Q245:R245"/>
    <mergeCell ref="S245:U245"/>
    <mergeCell ref="I242:J242"/>
    <mergeCell ref="K242:M242"/>
    <mergeCell ref="Q242:R242"/>
    <mergeCell ref="S242:U242"/>
    <mergeCell ref="I243:J243"/>
    <mergeCell ref="K243:M243"/>
    <mergeCell ref="Q243:R243"/>
    <mergeCell ref="S243:U243"/>
    <mergeCell ref="I240:J240"/>
    <mergeCell ref="K240:M240"/>
    <mergeCell ref="Q240:R240"/>
    <mergeCell ref="S240:U240"/>
    <mergeCell ref="I241:J241"/>
    <mergeCell ref="K241:M241"/>
    <mergeCell ref="Q241:R241"/>
    <mergeCell ref="S241:U241"/>
    <mergeCell ref="I238:J238"/>
    <mergeCell ref="K238:M238"/>
    <mergeCell ref="Q238:R238"/>
    <mergeCell ref="S238:U238"/>
    <mergeCell ref="I239:J239"/>
    <mergeCell ref="K239:M239"/>
    <mergeCell ref="Q239:R239"/>
    <mergeCell ref="S239:U239"/>
    <mergeCell ref="I236:J236"/>
    <mergeCell ref="K236:M236"/>
    <mergeCell ref="Q236:R236"/>
    <mergeCell ref="S236:U236"/>
    <mergeCell ref="I237:J237"/>
    <mergeCell ref="K237:M237"/>
    <mergeCell ref="Q237:R237"/>
    <mergeCell ref="S237:U237"/>
    <mergeCell ref="I234:J234"/>
    <mergeCell ref="K234:M234"/>
    <mergeCell ref="Q234:R234"/>
    <mergeCell ref="S234:U234"/>
    <mergeCell ref="I235:J235"/>
    <mergeCell ref="K235:M235"/>
    <mergeCell ref="Q235:R235"/>
    <mergeCell ref="S235:U235"/>
    <mergeCell ref="I232:J232"/>
    <mergeCell ref="K232:M232"/>
    <mergeCell ref="Q232:R232"/>
    <mergeCell ref="S232:U232"/>
    <mergeCell ref="I233:J233"/>
    <mergeCell ref="K233:M233"/>
    <mergeCell ref="Q233:R233"/>
    <mergeCell ref="S233:U233"/>
    <mergeCell ref="I230:J230"/>
    <mergeCell ref="K230:M230"/>
    <mergeCell ref="Q230:R230"/>
    <mergeCell ref="S230:U230"/>
    <mergeCell ref="I231:J231"/>
    <mergeCell ref="K231:M231"/>
    <mergeCell ref="Q231:R231"/>
    <mergeCell ref="S231:U231"/>
    <mergeCell ref="I228:J228"/>
    <mergeCell ref="K228:M228"/>
    <mergeCell ref="Q228:R228"/>
    <mergeCell ref="S228:U228"/>
    <mergeCell ref="I229:J229"/>
    <mergeCell ref="K229:M229"/>
    <mergeCell ref="Q229:R229"/>
    <mergeCell ref="S229:U229"/>
    <mergeCell ref="I226:J226"/>
    <mergeCell ref="K226:M226"/>
    <mergeCell ref="Q226:R226"/>
    <mergeCell ref="S226:U226"/>
    <mergeCell ref="I227:J227"/>
    <mergeCell ref="K227:M227"/>
    <mergeCell ref="Q227:R227"/>
    <mergeCell ref="S227:U227"/>
    <mergeCell ref="I224:J224"/>
    <mergeCell ref="K224:M224"/>
    <mergeCell ref="Q224:R224"/>
    <mergeCell ref="S224:U224"/>
    <mergeCell ref="I225:J225"/>
    <mergeCell ref="K225:M225"/>
    <mergeCell ref="Q225:R225"/>
    <mergeCell ref="S225:U225"/>
    <mergeCell ref="I222:J222"/>
    <mergeCell ref="K222:M222"/>
    <mergeCell ref="Q222:R222"/>
    <mergeCell ref="S222:U222"/>
    <mergeCell ref="I223:J223"/>
    <mergeCell ref="K223:M223"/>
    <mergeCell ref="Q223:R223"/>
    <mergeCell ref="S223:U223"/>
    <mergeCell ref="I220:J220"/>
    <mergeCell ref="K220:M220"/>
    <mergeCell ref="Q220:R220"/>
    <mergeCell ref="S220:U220"/>
    <mergeCell ref="I221:J221"/>
    <mergeCell ref="K221:M221"/>
    <mergeCell ref="Q221:R221"/>
    <mergeCell ref="S221:U221"/>
    <mergeCell ref="I218:J218"/>
    <mergeCell ref="K218:M218"/>
    <mergeCell ref="Q218:R218"/>
    <mergeCell ref="S218:U218"/>
    <mergeCell ref="I219:J219"/>
    <mergeCell ref="K219:M219"/>
    <mergeCell ref="Q219:R219"/>
    <mergeCell ref="S219:U219"/>
    <mergeCell ref="I216:J216"/>
    <mergeCell ref="K216:M216"/>
    <mergeCell ref="Q216:R216"/>
    <mergeCell ref="S216:U216"/>
    <mergeCell ref="I217:J217"/>
    <mergeCell ref="K217:M217"/>
    <mergeCell ref="Q217:R217"/>
    <mergeCell ref="S217:U217"/>
    <mergeCell ref="I214:J214"/>
    <mergeCell ref="K214:M214"/>
    <mergeCell ref="Q214:R214"/>
    <mergeCell ref="S214:U214"/>
    <mergeCell ref="I215:J215"/>
    <mergeCell ref="K215:M215"/>
    <mergeCell ref="Q215:R215"/>
    <mergeCell ref="S215:U215"/>
    <mergeCell ref="I212:J212"/>
    <mergeCell ref="K212:M212"/>
    <mergeCell ref="Q212:R212"/>
    <mergeCell ref="S212:U212"/>
    <mergeCell ref="I213:J213"/>
    <mergeCell ref="K213:M213"/>
    <mergeCell ref="Q213:R213"/>
    <mergeCell ref="S213:U213"/>
    <mergeCell ref="I210:J210"/>
    <mergeCell ref="K210:M210"/>
    <mergeCell ref="Q210:R210"/>
    <mergeCell ref="S210:U210"/>
    <mergeCell ref="I211:J211"/>
    <mergeCell ref="K211:M211"/>
    <mergeCell ref="Q211:R211"/>
    <mergeCell ref="S211:U211"/>
    <mergeCell ref="I208:J208"/>
    <mergeCell ref="K208:M208"/>
    <mergeCell ref="Q208:R208"/>
    <mergeCell ref="S208:U208"/>
    <mergeCell ref="I209:J209"/>
    <mergeCell ref="K209:M209"/>
    <mergeCell ref="Q209:R209"/>
    <mergeCell ref="S209:U209"/>
    <mergeCell ref="I206:J206"/>
    <mergeCell ref="K206:M206"/>
    <mergeCell ref="Q206:R206"/>
    <mergeCell ref="S206:U206"/>
    <mergeCell ref="I207:J207"/>
    <mergeCell ref="K207:M207"/>
    <mergeCell ref="Q207:R207"/>
    <mergeCell ref="S207:U207"/>
    <mergeCell ref="I204:J204"/>
    <mergeCell ref="K204:M204"/>
    <mergeCell ref="Q204:R204"/>
    <mergeCell ref="S204:U204"/>
    <mergeCell ref="I205:J205"/>
    <mergeCell ref="K205:M205"/>
    <mergeCell ref="Q205:R205"/>
    <mergeCell ref="S205:U205"/>
    <mergeCell ref="I202:J202"/>
    <mergeCell ref="K202:M202"/>
    <mergeCell ref="Q202:R202"/>
    <mergeCell ref="S202:U202"/>
    <mergeCell ref="I203:J203"/>
    <mergeCell ref="K203:M203"/>
    <mergeCell ref="Q203:R203"/>
    <mergeCell ref="S203:U203"/>
    <mergeCell ref="I200:J200"/>
    <mergeCell ref="K200:M200"/>
    <mergeCell ref="Q200:R200"/>
    <mergeCell ref="S200:U200"/>
    <mergeCell ref="I201:J201"/>
    <mergeCell ref="K201:M201"/>
    <mergeCell ref="Q201:R201"/>
    <mergeCell ref="S201:U201"/>
    <mergeCell ref="I198:J198"/>
    <mergeCell ref="K198:M198"/>
    <mergeCell ref="Q198:R198"/>
    <mergeCell ref="S198:U198"/>
    <mergeCell ref="I199:J199"/>
    <mergeCell ref="K199:M199"/>
    <mergeCell ref="Q199:R199"/>
    <mergeCell ref="S199:U199"/>
    <mergeCell ref="I196:J196"/>
    <mergeCell ref="K196:M196"/>
    <mergeCell ref="Q196:R196"/>
    <mergeCell ref="S196:U196"/>
    <mergeCell ref="I197:J197"/>
    <mergeCell ref="K197:M197"/>
    <mergeCell ref="Q197:R197"/>
    <mergeCell ref="S197:U197"/>
    <mergeCell ref="I194:J194"/>
    <mergeCell ref="K194:M194"/>
    <mergeCell ref="Q194:R194"/>
    <mergeCell ref="S194:U194"/>
    <mergeCell ref="I195:J195"/>
    <mergeCell ref="K195:M195"/>
    <mergeCell ref="Q195:R195"/>
    <mergeCell ref="S195:U195"/>
    <mergeCell ref="I192:J192"/>
    <mergeCell ref="K192:M192"/>
    <mergeCell ref="Q192:R192"/>
    <mergeCell ref="S192:U192"/>
    <mergeCell ref="I193:J193"/>
    <mergeCell ref="K193:M193"/>
    <mergeCell ref="Q193:R193"/>
    <mergeCell ref="S193:U193"/>
    <mergeCell ref="I190:J190"/>
    <mergeCell ref="K190:M190"/>
    <mergeCell ref="Q190:R190"/>
    <mergeCell ref="S190:U190"/>
    <mergeCell ref="I191:J191"/>
    <mergeCell ref="K191:M191"/>
    <mergeCell ref="Q191:R191"/>
    <mergeCell ref="S191:U191"/>
    <mergeCell ref="I188:J188"/>
    <mergeCell ref="K188:M188"/>
    <mergeCell ref="Q188:R188"/>
    <mergeCell ref="S188:U188"/>
    <mergeCell ref="I189:J189"/>
    <mergeCell ref="K189:M189"/>
    <mergeCell ref="Q189:R189"/>
    <mergeCell ref="S189:U189"/>
    <mergeCell ref="I186:J186"/>
    <mergeCell ref="K186:M186"/>
    <mergeCell ref="Q186:R186"/>
    <mergeCell ref="S186:U186"/>
    <mergeCell ref="I187:J187"/>
    <mergeCell ref="K187:M187"/>
    <mergeCell ref="Q187:R187"/>
    <mergeCell ref="S187:U187"/>
    <mergeCell ref="I184:J184"/>
    <mergeCell ref="K184:M184"/>
    <mergeCell ref="Q184:R184"/>
    <mergeCell ref="S184:U184"/>
    <mergeCell ref="I185:J185"/>
    <mergeCell ref="K185:M185"/>
    <mergeCell ref="Q185:R185"/>
    <mergeCell ref="S185:U185"/>
    <mergeCell ref="I182:J182"/>
    <mergeCell ref="K182:M182"/>
    <mergeCell ref="Q182:R182"/>
    <mergeCell ref="S182:U182"/>
    <mergeCell ref="I183:J183"/>
    <mergeCell ref="K183:M183"/>
    <mergeCell ref="Q183:R183"/>
    <mergeCell ref="S183:U183"/>
    <mergeCell ref="I180:J180"/>
    <mergeCell ref="K180:M180"/>
    <mergeCell ref="Q180:R180"/>
    <mergeCell ref="S180:U180"/>
    <mergeCell ref="I181:J181"/>
    <mergeCell ref="K181:M181"/>
    <mergeCell ref="Q181:R181"/>
    <mergeCell ref="S181:U181"/>
    <mergeCell ref="I178:J178"/>
    <mergeCell ref="K178:M178"/>
    <mergeCell ref="Q178:R178"/>
    <mergeCell ref="S178:U178"/>
    <mergeCell ref="I179:J179"/>
    <mergeCell ref="K179:M179"/>
    <mergeCell ref="Q179:R179"/>
    <mergeCell ref="S179:U179"/>
    <mergeCell ref="I176:J176"/>
    <mergeCell ref="K176:M176"/>
    <mergeCell ref="Q176:R176"/>
    <mergeCell ref="S176:U176"/>
    <mergeCell ref="I177:J177"/>
    <mergeCell ref="K177:M177"/>
    <mergeCell ref="Q177:R177"/>
    <mergeCell ref="S177:U177"/>
    <mergeCell ref="I174:J174"/>
    <mergeCell ref="K174:M174"/>
    <mergeCell ref="Q174:R174"/>
    <mergeCell ref="S174:U174"/>
    <mergeCell ref="I175:J175"/>
    <mergeCell ref="K175:M175"/>
    <mergeCell ref="Q175:R175"/>
    <mergeCell ref="S175:U175"/>
    <mergeCell ref="I172:J172"/>
    <mergeCell ref="K172:M172"/>
    <mergeCell ref="Q172:R172"/>
    <mergeCell ref="S172:U172"/>
    <mergeCell ref="I173:J173"/>
    <mergeCell ref="K173:M173"/>
    <mergeCell ref="Q173:R173"/>
    <mergeCell ref="S173:U173"/>
    <mergeCell ref="I170:J170"/>
    <mergeCell ref="K170:M170"/>
    <mergeCell ref="Q170:R170"/>
    <mergeCell ref="S170:U170"/>
    <mergeCell ref="I171:J171"/>
    <mergeCell ref="K171:M171"/>
    <mergeCell ref="Q171:R171"/>
    <mergeCell ref="S171:U171"/>
    <mergeCell ref="I168:J168"/>
    <mergeCell ref="K168:M168"/>
    <mergeCell ref="Q168:R168"/>
    <mergeCell ref="S168:U168"/>
    <mergeCell ref="I169:J169"/>
    <mergeCell ref="K169:M169"/>
    <mergeCell ref="Q169:R169"/>
    <mergeCell ref="S169:U169"/>
    <mergeCell ref="I166:J166"/>
    <mergeCell ref="K166:M166"/>
    <mergeCell ref="Q166:R166"/>
    <mergeCell ref="S166:U166"/>
    <mergeCell ref="I167:J167"/>
    <mergeCell ref="K167:M167"/>
    <mergeCell ref="Q167:R167"/>
    <mergeCell ref="S167:U167"/>
    <mergeCell ref="I164:J164"/>
    <mergeCell ref="K164:M164"/>
    <mergeCell ref="Q164:R164"/>
    <mergeCell ref="S164:U164"/>
    <mergeCell ref="I165:J165"/>
    <mergeCell ref="K165:M165"/>
    <mergeCell ref="Q165:R165"/>
    <mergeCell ref="S165:U165"/>
    <mergeCell ref="I162:J162"/>
    <mergeCell ref="K162:M162"/>
    <mergeCell ref="Q162:R162"/>
    <mergeCell ref="S162:U162"/>
    <mergeCell ref="I163:J163"/>
    <mergeCell ref="K163:M163"/>
    <mergeCell ref="Q163:R163"/>
    <mergeCell ref="S163:U163"/>
    <mergeCell ref="I160:J160"/>
    <mergeCell ref="K160:M160"/>
    <mergeCell ref="Q160:R160"/>
    <mergeCell ref="S160:U160"/>
    <mergeCell ref="I161:J161"/>
    <mergeCell ref="K161:M161"/>
    <mergeCell ref="Q161:R161"/>
    <mergeCell ref="S161:U161"/>
    <mergeCell ref="I158:J158"/>
    <mergeCell ref="K158:M158"/>
    <mergeCell ref="Q158:R158"/>
    <mergeCell ref="S158:U158"/>
    <mergeCell ref="I159:J159"/>
    <mergeCell ref="K159:M159"/>
    <mergeCell ref="Q159:R159"/>
    <mergeCell ref="S159:U159"/>
    <mergeCell ref="I156:J156"/>
    <mergeCell ref="K156:M156"/>
    <mergeCell ref="Q156:R156"/>
    <mergeCell ref="S156:U156"/>
    <mergeCell ref="I157:J157"/>
    <mergeCell ref="K157:M157"/>
    <mergeCell ref="Q157:R157"/>
    <mergeCell ref="S157:U157"/>
    <mergeCell ref="I154:J154"/>
    <mergeCell ref="K154:M154"/>
    <mergeCell ref="Q154:R154"/>
    <mergeCell ref="S154:U154"/>
    <mergeCell ref="I155:J155"/>
    <mergeCell ref="K155:M155"/>
    <mergeCell ref="Q155:R155"/>
    <mergeCell ref="S155:U155"/>
    <mergeCell ref="I152:J152"/>
    <mergeCell ref="K152:M152"/>
    <mergeCell ref="Q152:R152"/>
    <mergeCell ref="S152:U152"/>
    <mergeCell ref="I153:J153"/>
    <mergeCell ref="K153:M153"/>
    <mergeCell ref="Q153:R153"/>
    <mergeCell ref="S153:U153"/>
    <mergeCell ref="I150:J150"/>
    <mergeCell ref="K150:M150"/>
    <mergeCell ref="Q150:R150"/>
    <mergeCell ref="S150:U150"/>
    <mergeCell ref="I151:J151"/>
    <mergeCell ref="K151:M151"/>
    <mergeCell ref="Q151:R151"/>
    <mergeCell ref="S151:U151"/>
    <mergeCell ref="I148:J148"/>
    <mergeCell ref="K148:M148"/>
    <mergeCell ref="Q148:R148"/>
    <mergeCell ref="S148:U148"/>
    <mergeCell ref="I149:J149"/>
    <mergeCell ref="K149:M149"/>
    <mergeCell ref="Q149:R149"/>
    <mergeCell ref="S149:U149"/>
    <mergeCell ref="I146:J146"/>
    <mergeCell ref="K146:M146"/>
    <mergeCell ref="Q146:R146"/>
    <mergeCell ref="S146:U146"/>
    <mergeCell ref="I147:J147"/>
    <mergeCell ref="K147:M147"/>
    <mergeCell ref="Q147:R147"/>
    <mergeCell ref="S147:U147"/>
    <mergeCell ref="I144:J144"/>
    <mergeCell ref="K144:M144"/>
    <mergeCell ref="Q144:R144"/>
    <mergeCell ref="S144:U144"/>
    <mergeCell ref="I145:J145"/>
    <mergeCell ref="K145:M145"/>
    <mergeCell ref="Q145:R145"/>
    <mergeCell ref="S145:U145"/>
    <mergeCell ref="I142:J142"/>
    <mergeCell ref="K142:M142"/>
    <mergeCell ref="Q142:R142"/>
    <mergeCell ref="S142:U142"/>
    <mergeCell ref="I143:J143"/>
    <mergeCell ref="K143:M143"/>
    <mergeCell ref="Q143:R143"/>
    <mergeCell ref="S143:U143"/>
    <mergeCell ref="I140:J140"/>
    <mergeCell ref="K140:M140"/>
    <mergeCell ref="Q140:R140"/>
    <mergeCell ref="S140:U140"/>
    <mergeCell ref="I141:J141"/>
    <mergeCell ref="K141:M141"/>
    <mergeCell ref="Q141:R141"/>
    <mergeCell ref="S141:U141"/>
    <mergeCell ref="I138:J138"/>
    <mergeCell ref="K138:M138"/>
    <mergeCell ref="Q138:R138"/>
    <mergeCell ref="S138:U138"/>
    <mergeCell ref="I139:J139"/>
    <mergeCell ref="K139:M139"/>
    <mergeCell ref="Q139:R139"/>
    <mergeCell ref="S139:U139"/>
    <mergeCell ref="I136:J136"/>
    <mergeCell ref="K136:M136"/>
    <mergeCell ref="Q136:R136"/>
    <mergeCell ref="S136:U136"/>
    <mergeCell ref="I137:J137"/>
    <mergeCell ref="K137:M137"/>
    <mergeCell ref="Q137:R137"/>
    <mergeCell ref="S137:U137"/>
    <mergeCell ref="I134:J134"/>
    <mergeCell ref="K134:M134"/>
    <mergeCell ref="Q134:R134"/>
    <mergeCell ref="S134:U134"/>
    <mergeCell ref="I135:J135"/>
    <mergeCell ref="K135:M135"/>
    <mergeCell ref="Q135:R135"/>
    <mergeCell ref="S135:U135"/>
    <mergeCell ref="I132:J132"/>
    <mergeCell ref="K132:M132"/>
    <mergeCell ref="Q132:R132"/>
    <mergeCell ref="S132:U132"/>
    <mergeCell ref="I133:J133"/>
    <mergeCell ref="K133:M133"/>
    <mergeCell ref="Q133:R133"/>
    <mergeCell ref="S133:U133"/>
    <mergeCell ref="I130:J130"/>
    <mergeCell ref="K130:M130"/>
    <mergeCell ref="Q130:R130"/>
    <mergeCell ref="S130:U130"/>
    <mergeCell ref="I131:J131"/>
    <mergeCell ref="K131:M131"/>
    <mergeCell ref="Q131:R131"/>
    <mergeCell ref="S131:U131"/>
    <mergeCell ref="I128:J128"/>
    <mergeCell ref="K128:M128"/>
    <mergeCell ref="Q128:R128"/>
    <mergeCell ref="S128:U128"/>
    <mergeCell ref="I129:J129"/>
    <mergeCell ref="K129:M129"/>
    <mergeCell ref="Q129:R129"/>
    <mergeCell ref="S129:U129"/>
    <mergeCell ref="I126:J126"/>
    <mergeCell ref="K126:M126"/>
    <mergeCell ref="Q126:R126"/>
    <mergeCell ref="S126:U126"/>
    <mergeCell ref="I127:J127"/>
    <mergeCell ref="K127:M127"/>
    <mergeCell ref="Q127:R127"/>
    <mergeCell ref="S127:U127"/>
    <mergeCell ref="I124:J124"/>
    <mergeCell ref="K124:M124"/>
    <mergeCell ref="Q124:R124"/>
    <mergeCell ref="S124:U124"/>
    <mergeCell ref="I125:J125"/>
    <mergeCell ref="K125:M125"/>
    <mergeCell ref="Q125:R125"/>
    <mergeCell ref="S125:U125"/>
    <mergeCell ref="I122:J122"/>
    <mergeCell ref="K122:M122"/>
    <mergeCell ref="Q122:R122"/>
    <mergeCell ref="S122:U122"/>
    <mergeCell ref="I123:J123"/>
    <mergeCell ref="K123:M123"/>
    <mergeCell ref="Q123:R123"/>
    <mergeCell ref="S123:U123"/>
    <mergeCell ref="I120:J120"/>
    <mergeCell ref="K120:M120"/>
    <mergeCell ref="Q120:R120"/>
    <mergeCell ref="S120:U120"/>
    <mergeCell ref="I121:J121"/>
    <mergeCell ref="K121:M121"/>
    <mergeCell ref="Q121:R121"/>
    <mergeCell ref="S121:U121"/>
    <mergeCell ref="I118:J118"/>
    <mergeCell ref="K118:M118"/>
    <mergeCell ref="Q118:R118"/>
    <mergeCell ref="S118:U118"/>
    <mergeCell ref="I119:J119"/>
    <mergeCell ref="K119:M119"/>
    <mergeCell ref="Q119:R119"/>
    <mergeCell ref="S119:U119"/>
    <mergeCell ref="I116:J116"/>
    <mergeCell ref="K116:M116"/>
    <mergeCell ref="Q116:R116"/>
    <mergeCell ref="S116:U116"/>
    <mergeCell ref="I117:J117"/>
    <mergeCell ref="K117:M117"/>
    <mergeCell ref="Q117:R117"/>
    <mergeCell ref="S117:U117"/>
    <mergeCell ref="I114:J114"/>
    <mergeCell ref="K114:M114"/>
    <mergeCell ref="Q114:R114"/>
    <mergeCell ref="S114:U114"/>
    <mergeCell ref="I115:J115"/>
    <mergeCell ref="K115:M115"/>
    <mergeCell ref="Q115:R115"/>
    <mergeCell ref="S115:U115"/>
    <mergeCell ref="I112:J112"/>
    <mergeCell ref="K112:M112"/>
    <mergeCell ref="Q112:R112"/>
    <mergeCell ref="S112:U112"/>
    <mergeCell ref="I113:J113"/>
    <mergeCell ref="K113:M113"/>
    <mergeCell ref="Q113:R113"/>
    <mergeCell ref="S113:U113"/>
    <mergeCell ref="I110:J110"/>
    <mergeCell ref="K110:M110"/>
    <mergeCell ref="Q110:R110"/>
    <mergeCell ref="S110:U110"/>
    <mergeCell ref="I111:J111"/>
    <mergeCell ref="K111:M111"/>
    <mergeCell ref="Q111:R111"/>
    <mergeCell ref="S111:U111"/>
    <mergeCell ref="I108:J108"/>
    <mergeCell ref="K108:M108"/>
    <mergeCell ref="Q108:R108"/>
    <mergeCell ref="S108:U108"/>
    <mergeCell ref="I109:J109"/>
    <mergeCell ref="K109:M109"/>
    <mergeCell ref="Q109:R109"/>
    <mergeCell ref="S109:U109"/>
    <mergeCell ref="I106:J106"/>
    <mergeCell ref="K106:M106"/>
    <mergeCell ref="Q106:R106"/>
    <mergeCell ref="S106:U106"/>
    <mergeCell ref="I107:J107"/>
    <mergeCell ref="K107:M107"/>
    <mergeCell ref="Q107:R107"/>
    <mergeCell ref="S107:U107"/>
    <mergeCell ref="I104:J104"/>
    <mergeCell ref="K104:M104"/>
    <mergeCell ref="Q104:R104"/>
    <mergeCell ref="S104:U104"/>
    <mergeCell ref="I105:J105"/>
    <mergeCell ref="K105:M105"/>
    <mergeCell ref="Q105:R105"/>
    <mergeCell ref="S105:U105"/>
    <mergeCell ref="I102:J102"/>
    <mergeCell ref="K102:M102"/>
    <mergeCell ref="Q102:R102"/>
    <mergeCell ref="S102:U102"/>
    <mergeCell ref="I103:J103"/>
    <mergeCell ref="K103:M103"/>
    <mergeCell ref="Q103:R103"/>
    <mergeCell ref="S103:U103"/>
    <mergeCell ref="I100:J100"/>
    <mergeCell ref="K100:M100"/>
    <mergeCell ref="Q100:R100"/>
    <mergeCell ref="S100:U100"/>
    <mergeCell ref="I101:J101"/>
    <mergeCell ref="K101:M101"/>
    <mergeCell ref="Q101:R101"/>
    <mergeCell ref="S101:U101"/>
    <mergeCell ref="I98:J98"/>
    <mergeCell ref="K98:M98"/>
    <mergeCell ref="Q98:R98"/>
    <mergeCell ref="S98:U98"/>
    <mergeCell ref="I99:J99"/>
    <mergeCell ref="K99:M99"/>
    <mergeCell ref="Q99:R99"/>
    <mergeCell ref="S99:U99"/>
    <mergeCell ref="I96:J96"/>
    <mergeCell ref="K96:M96"/>
    <mergeCell ref="Q96:R96"/>
    <mergeCell ref="S96:U96"/>
    <mergeCell ref="I97:J97"/>
    <mergeCell ref="K97:M97"/>
    <mergeCell ref="Q97:R97"/>
    <mergeCell ref="S97:U97"/>
    <mergeCell ref="I94:J94"/>
    <mergeCell ref="K94:M94"/>
    <mergeCell ref="Q94:R94"/>
    <mergeCell ref="S94:U94"/>
    <mergeCell ref="I95:J95"/>
    <mergeCell ref="K95:M95"/>
    <mergeCell ref="Q95:R95"/>
    <mergeCell ref="S95:U95"/>
    <mergeCell ref="I92:J92"/>
    <mergeCell ref="K92:M92"/>
    <mergeCell ref="Q92:R92"/>
    <mergeCell ref="S92:U92"/>
    <mergeCell ref="I93:J93"/>
    <mergeCell ref="K93:M93"/>
    <mergeCell ref="Q93:R93"/>
    <mergeCell ref="S93:U93"/>
    <mergeCell ref="I90:J90"/>
    <mergeCell ref="K90:M90"/>
    <mergeCell ref="Q90:R90"/>
    <mergeCell ref="S90:U90"/>
    <mergeCell ref="I91:J91"/>
    <mergeCell ref="K91:M91"/>
    <mergeCell ref="Q91:R91"/>
    <mergeCell ref="S91:U91"/>
    <mergeCell ref="I88:J88"/>
    <mergeCell ref="K88:M88"/>
    <mergeCell ref="Q88:R88"/>
    <mergeCell ref="S88:U88"/>
    <mergeCell ref="I89:J89"/>
    <mergeCell ref="K89:M89"/>
    <mergeCell ref="Q89:R89"/>
    <mergeCell ref="S89:U89"/>
    <mergeCell ref="I86:J86"/>
    <mergeCell ref="K86:M86"/>
    <mergeCell ref="Q86:R86"/>
    <mergeCell ref="S86:U86"/>
    <mergeCell ref="I87:J87"/>
    <mergeCell ref="K87:M87"/>
    <mergeCell ref="Q87:R87"/>
    <mergeCell ref="S87:U87"/>
    <mergeCell ref="I84:J84"/>
    <mergeCell ref="K84:M84"/>
    <mergeCell ref="Q84:R84"/>
    <mergeCell ref="S84:U84"/>
    <mergeCell ref="I85:J85"/>
    <mergeCell ref="K85:M85"/>
    <mergeCell ref="Q85:R85"/>
    <mergeCell ref="S85:U85"/>
    <mergeCell ref="I82:J82"/>
    <mergeCell ref="K82:M82"/>
    <mergeCell ref="Q82:R82"/>
    <mergeCell ref="S82:U82"/>
    <mergeCell ref="I83:J83"/>
    <mergeCell ref="K83:M83"/>
    <mergeCell ref="Q83:R83"/>
    <mergeCell ref="S83:U83"/>
    <mergeCell ref="I80:J80"/>
    <mergeCell ref="K80:M80"/>
    <mergeCell ref="Q80:R80"/>
    <mergeCell ref="S80:U80"/>
    <mergeCell ref="I81:J81"/>
    <mergeCell ref="K81:M81"/>
    <mergeCell ref="Q81:R81"/>
    <mergeCell ref="S81:U81"/>
    <mergeCell ref="I78:J78"/>
    <mergeCell ref="K78:M78"/>
    <mergeCell ref="Q78:R78"/>
    <mergeCell ref="S78:U78"/>
    <mergeCell ref="I79:J79"/>
    <mergeCell ref="K79:M79"/>
    <mergeCell ref="Q79:R79"/>
    <mergeCell ref="S79:U79"/>
    <mergeCell ref="I76:J76"/>
    <mergeCell ref="K76:M76"/>
    <mergeCell ref="Q76:R76"/>
    <mergeCell ref="S76:U76"/>
    <mergeCell ref="I77:J77"/>
    <mergeCell ref="K77:M77"/>
    <mergeCell ref="Q77:R77"/>
    <mergeCell ref="S77:U77"/>
    <mergeCell ref="I74:J74"/>
    <mergeCell ref="K74:M74"/>
    <mergeCell ref="Q74:R74"/>
    <mergeCell ref="S74:U74"/>
    <mergeCell ref="I75:J75"/>
    <mergeCell ref="K75:M75"/>
    <mergeCell ref="Q75:R75"/>
    <mergeCell ref="S75:U75"/>
    <mergeCell ref="I72:J72"/>
    <mergeCell ref="K72:M72"/>
    <mergeCell ref="Q72:R72"/>
    <mergeCell ref="S72:U72"/>
    <mergeCell ref="I73:J73"/>
    <mergeCell ref="K73:M73"/>
    <mergeCell ref="Q73:R73"/>
    <mergeCell ref="S73:U73"/>
    <mergeCell ref="I70:J70"/>
    <mergeCell ref="K70:M70"/>
    <mergeCell ref="Q70:R70"/>
    <mergeCell ref="S70:U70"/>
    <mergeCell ref="I71:J71"/>
    <mergeCell ref="K71:M71"/>
    <mergeCell ref="Q71:R71"/>
    <mergeCell ref="S71:U71"/>
    <mergeCell ref="I68:J68"/>
    <mergeCell ref="K68:M68"/>
    <mergeCell ref="Q68:R68"/>
    <mergeCell ref="S68:U68"/>
    <mergeCell ref="I69:J69"/>
    <mergeCell ref="K69:M69"/>
    <mergeCell ref="Q69:R69"/>
    <mergeCell ref="S69:U69"/>
    <mergeCell ref="I66:J66"/>
    <mergeCell ref="K66:M66"/>
    <mergeCell ref="Q66:R66"/>
    <mergeCell ref="S66:U66"/>
    <mergeCell ref="I67:J67"/>
    <mergeCell ref="K67:M67"/>
    <mergeCell ref="Q67:R67"/>
    <mergeCell ref="S67:U67"/>
    <mergeCell ref="I64:J64"/>
    <mergeCell ref="K64:M64"/>
    <mergeCell ref="Q64:R64"/>
    <mergeCell ref="S64:U64"/>
    <mergeCell ref="I65:J65"/>
    <mergeCell ref="K65:M65"/>
    <mergeCell ref="Q65:R65"/>
    <mergeCell ref="S65:U65"/>
    <mergeCell ref="I62:J62"/>
    <mergeCell ref="K62:M62"/>
    <mergeCell ref="Q62:R62"/>
    <mergeCell ref="S62:U62"/>
    <mergeCell ref="I63:J63"/>
    <mergeCell ref="K63:M63"/>
    <mergeCell ref="Q63:R63"/>
    <mergeCell ref="S63:U63"/>
    <mergeCell ref="I60:J60"/>
    <mergeCell ref="K60:M60"/>
    <mergeCell ref="Q60:R60"/>
    <mergeCell ref="S60:U60"/>
    <mergeCell ref="I61:J61"/>
    <mergeCell ref="K61:M61"/>
    <mergeCell ref="Q61:R61"/>
    <mergeCell ref="S61:U61"/>
    <mergeCell ref="I53:J53"/>
    <mergeCell ref="D56:V56"/>
    <mergeCell ref="I59:J59"/>
    <mergeCell ref="K59:M59"/>
    <mergeCell ref="Q59:R59"/>
    <mergeCell ref="S59:U59"/>
    <mergeCell ref="I47:J47"/>
    <mergeCell ref="I48:J48"/>
    <mergeCell ref="I49:J49"/>
    <mergeCell ref="I50:J50"/>
    <mergeCell ref="I51:J51"/>
    <mergeCell ref="I52:J52"/>
    <mergeCell ref="E34:G34"/>
    <mergeCell ref="H34:I34"/>
    <mergeCell ref="J34:L34"/>
    <mergeCell ref="E35:K35"/>
    <mergeCell ref="D37:V37"/>
    <mergeCell ref="E41:E43"/>
    <mergeCell ref="F31:G31"/>
    <mergeCell ref="H31:I31"/>
    <mergeCell ref="J31:L31"/>
    <mergeCell ref="E32:G32"/>
    <mergeCell ref="H32:I32"/>
    <mergeCell ref="J32:L32"/>
    <mergeCell ref="E29:E31"/>
    <mergeCell ref="F29:G29"/>
    <mergeCell ref="H29:I29"/>
    <mergeCell ref="J29:L29"/>
    <mergeCell ref="F30:G30"/>
    <mergeCell ref="H30:I30"/>
    <mergeCell ref="J30:L30"/>
    <mergeCell ref="E27:G27"/>
    <mergeCell ref="H27:I27"/>
    <mergeCell ref="J27:L27"/>
    <mergeCell ref="D7:V7"/>
    <mergeCell ref="E8:M9"/>
    <mergeCell ref="E10:F10"/>
    <mergeCell ref="H12:I12"/>
    <mergeCell ref="J12:L12"/>
    <mergeCell ref="E13:G13"/>
    <mergeCell ref="H13:I13"/>
    <mergeCell ref="J13:L13"/>
    <mergeCell ref="F25:G25"/>
    <mergeCell ref="H25:I25"/>
    <mergeCell ref="J25:L25"/>
    <mergeCell ref="F26:G26"/>
    <mergeCell ref="H26:I26"/>
    <mergeCell ref="J26:L26"/>
    <mergeCell ref="F23:G23"/>
    <mergeCell ref="H23:I23"/>
    <mergeCell ref="J23:L23"/>
    <mergeCell ref="F24:G24"/>
    <mergeCell ref="H24:I24"/>
    <mergeCell ref="J24:L24"/>
    <mergeCell ref="E21:E26"/>
    <mergeCell ref="F21:G21"/>
    <mergeCell ref="H21:I21"/>
    <mergeCell ref="J21:L21"/>
    <mergeCell ref="F22:G22"/>
    <mergeCell ref="H22:I22"/>
    <mergeCell ref="J22:L22"/>
    <mergeCell ref="C1:W1"/>
    <mergeCell ref="E3:F3"/>
    <mergeCell ref="G3:P3"/>
    <mergeCell ref="Q3:R3"/>
    <mergeCell ref="S3:U3"/>
    <mergeCell ref="E5:F5"/>
    <mergeCell ref="G5:U5"/>
    <mergeCell ref="E18:N18"/>
    <mergeCell ref="H20:I20"/>
    <mergeCell ref="J20:L20"/>
    <mergeCell ref="A14:A15"/>
    <mergeCell ref="E14:G14"/>
    <mergeCell ref="H14:I14"/>
    <mergeCell ref="J14:L14"/>
    <mergeCell ref="E16:G16"/>
    <mergeCell ref="H16:I16"/>
    <mergeCell ref="J16:L16"/>
  </mergeCells>
  <conditionalFormatting sqref="E59">
    <cfRule type="expression" dxfId="21" priority="27">
      <formula>$E$60&lt;&gt;""</formula>
    </cfRule>
  </conditionalFormatting>
  <conditionalFormatting sqref="F59">
    <cfRule type="expression" dxfId="20" priority="26">
      <formula>$E$60&lt;&gt;""</formula>
    </cfRule>
  </conditionalFormatting>
  <conditionalFormatting sqref="G59">
    <cfRule type="expression" dxfId="19" priority="25">
      <formula>$E$60&lt;&gt;""</formula>
    </cfRule>
  </conditionalFormatting>
  <conditionalFormatting sqref="H59">
    <cfRule type="expression" dxfId="18" priority="24">
      <formula>$E$60&lt;&gt;""</formula>
    </cfRule>
  </conditionalFormatting>
  <conditionalFormatting sqref="I59:J59">
    <cfRule type="expression" dxfId="17" priority="23">
      <formula>$E$60&lt;&gt;""</formula>
    </cfRule>
  </conditionalFormatting>
  <conditionalFormatting sqref="K59:M59">
    <cfRule type="expression" dxfId="16" priority="22">
      <formula>$E$60&lt;&gt;""</formula>
    </cfRule>
  </conditionalFormatting>
  <conditionalFormatting sqref="Q59:R59">
    <cfRule type="expression" dxfId="15" priority="21">
      <formula>$E$60&lt;&gt;""</formula>
    </cfRule>
  </conditionalFormatting>
  <conditionalFormatting sqref="S59:U59">
    <cfRule type="expression" dxfId="14" priority="20">
      <formula>$E$60&lt;&gt;""</formula>
    </cfRule>
  </conditionalFormatting>
  <conditionalFormatting sqref="E60:E320">
    <cfRule type="expression" dxfId="13" priority="19">
      <formula>$E60&lt;&gt;""</formula>
    </cfRule>
  </conditionalFormatting>
  <conditionalFormatting sqref="F60:F309">
    <cfRule type="expression" dxfId="12" priority="18">
      <formula>$E60&lt;&gt;""</formula>
    </cfRule>
  </conditionalFormatting>
  <conditionalFormatting sqref="I60:J309">
    <cfRule type="expression" dxfId="11" priority="17">
      <formula>$E60&lt;&gt;""</formula>
    </cfRule>
  </conditionalFormatting>
  <conditionalFormatting sqref="K60:M309">
    <cfRule type="expression" dxfId="10" priority="16">
      <formula>$E60&lt;&gt;""</formula>
    </cfRule>
  </conditionalFormatting>
  <conditionalFormatting sqref="Q60:R309">
    <cfRule type="expression" dxfId="9" priority="15">
      <formula>$E60&lt;&gt;""</formula>
    </cfRule>
  </conditionalFormatting>
  <conditionalFormatting sqref="S60:U309">
    <cfRule type="expression" dxfId="8" priority="14">
      <formula>$E60&lt;&gt;""</formula>
    </cfRule>
  </conditionalFormatting>
  <conditionalFormatting sqref="G60:G309">
    <cfRule type="expression" dxfId="7" priority="13">
      <formula>$E60&lt;&gt;""</formula>
    </cfRule>
  </conditionalFormatting>
  <conditionalFormatting sqref="H60:H309">
    <cfRule type="expression" dxfId="6" priority="12">
      <formula>$E60&lt;&gt;""</formula>
    </cfRule>
  </conditionalFormatting>
  <conditionalFormatting sqref="N59:O59">
    <cfRule type="expression" dxfId="5" priority="11">
      <formula>$E$60&lt;&gt;""</formula>
    </cfRule>
  </conditionalFormatting>
  <conditionalFormatting sqref="P59">
    <cfRule type="expression" dxfId="4" priority="10">
      <formula>$E$60&lt;&gt;""</formula>
    </cfRule>
  </conditionalFormatting>
  <conditionalFormatting sqref="N60:O60">
    <cfRule type="expression" dxfId="3" priority="9">
      <formula>$E60&lt;&gt;""</formula>
    </cfRule>
  </conditionalFormatting>
  <conditionalFormatting sqref="P60">
    <cfRule type="expression" dxfId="2" priority="8">
      <formula>$E60&lt;&gt;""</formula>
    </cfRule>
  </conditionalFormatting>
  <conditionalFormatting sqref="P61:P310">
    <cfRule type="expression" dxfId="1" priority="6">
      <formula>$E61&lt;&gt;""</formula>
    </cfRule>
  </conditionalFormatting>
  <conditionalFormatting sqref="N61:O61 N62:N320 O62:O309">
    <cfRule type="expression" dxfId="0" priority="7">
      <formula>$E61&lt;&gt;""</formula>
    </cfRule>
  </conditionalFormatting>
  <dataValidations disablePrompts="1" count="1">
    <dataValidation type="list" operator="equal" allowBlank="1" showInputMessage="1" showErrorMessage="1" sqref="E38">
      <formula1>$F$22:$F$38</formula1>
      <formula2>0</formula2>
    </dataValidation>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s>
  <pageMargins left="0.25" right="0.25" top="0.75" bottom="0.75" header="0.3" footer="0.3"/>
  <pageSetup paperSize="9" scale="63" firstPageNumber="0" fitToHeight="0" orientation="landscape" horizontalDpi="300" verticalDpi="300" r:id="rId1"/>
  <rowBreaks count="1" manualBreakCount="1">
    <brk id="54" max="16383" man="1"/>
  </rowBreaks>
  <colBreaks count="1" manualBreakCount="1">
    <brk id="4" max="1048575" man="1"/>
  </colBreaks>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B3A2C7"/>
  </sheetPr>
  <dimension ref="A1:BF979"/>
  <sheetViews>
    <sheetView showRowColHeaders="0" zoomScale="70" zoomScaleNormal="70" workbookViewId="0"/>
  </sheetViews>
  <sheetFormatPr baseColWidth="10" defaultColWidth="9.140625" defaultRowHeight="15" x14ac:dyDescent="0.25"/>
  <cols>
    <col min="1" max="1" width="3.7109375" customWidth="1"/>
    <col min="2" max="2" width="4.7109375" customWidth="1"/>
    <col min="3" max="3" width="30.28515625" customWidth="1"/>
    <col min="4" max="4" width="46.85546875" customWidth="1"/>
    <col min="5" max="5" width="35.5703125" customWidth="1"/>
    <col min="6" max="6" width="20.7109375" customWidth="1"/>
    <col min="7" max="11" width="10.7109375" customWidth="1"/>
    <col min="12" max="12" width="14.42578125" customWidth="1"/>
    <col min="13" max="42" width="10.7109375" customWidth="1"/>
    <col min="43" max="43" width="13.5703125" customWidth="1"/>
    <col min="44" max="1026" width="10.7109375" customWidth="1"/>
  </cols>
  <sheetData>
    <row r="1" spans="1:36" x14ac:dyDescent="0.25">
      <c r="P1" s="279"/>
      <c r="Q1" s="279"/>
      <c r="R1" s="279"/>
      <c r="S1" s="279"/>
      <c r="T1" s="279"/>
      <c r="U1" s="279"/>
      <c r="V1" s="279"/>
      <c r="W1" s="279"/>
      <c r="X1" s="279"/>
      <c r="Y1" s="279"/>
      <c r="Z1" s="279"/>
      <c r="AA1" s="279"/>
      <c r="AB1" s="279"/>
      <c r="AC1" s="279"/>
      <c r="AD1" s="279"/>
      <c r="AE1" s="279"/>
      <c r="AF1" s="279"/>
      <c r="AG1" s="279"/>
      <c r="AH1" s="279"/>
      <c r="AI1" s="279"/>
      <c r="AJ1" s="279"/>
    </row>
    <row r="2" spans="1:36" ht="18.75" x14ac:dyDescent="0.3">
      <c r="D2" s="170" t="s">
        <v>4</v>
      </c>
      <c r="E2" s="171"/>
      <c r="F2" s="172">
        <f>'0_Dades generals organització'!G3</f>
        <v>2021</v>
      </c>
      <c r="P2" s="279"/>
      <c r="Q2" s="298"/>
      <c r="R2" s="173"/>
      <c r="S2" s="298"/>
      <c r="T2" s="173"/>
      <c r="U2" s="173"/>
      <c r="V2" s="173"/>
      <c r="W2" s="173"/>
      <c r="X2" s="298"/>
      <c r="Y2" s="173"/>
      <c r="Z2" s="173"/>
      <c r="AA2" s="173"/>
      <c r="AB2" s="173"/>
      <c r="AC2" s="298"/>
      <c r="AD2" s="173"/>
      <c r="AE2" s="173"/>
      <c r="AF2" s="173"/>
      <c r="AG2" s="298"/>
      <c r="AH2" s="173"/>
      <c r="AI2" s="173"/>
      <c r="AJ2" s="279"/>
    </row>
    <row r="3" spans="1:36" x14ac:dyDescent="0.25">
      <c r="P3" s="279"/>
      <c r="Q3" s="173"/>
      <c r="R3" s="173"/>
      <c r="S3" s="173"/>
      <c r="T3" s="173"/>
      <c r="U3" s="173"/>
      <c r="V3" s="173"/>
      <c r="W3" s="173"/>
      <c r="X3" s="173"/>
      <c r="Y3" s="173"/>
      <c r="Z3" s="173"/>
      <c r="AA3" s="173"/>
      <c r="AB3" s="173"/>
      <c r="AC3" s="173"/>
      <c r="AD3" s="173"/>
      <c r="AE3" s="173"/>
      <c r="AF3" s="173"/>
      <c r="AG3" s="173"/>
      <c r="AH3" s="173"/>
      <c r="AI3" s="173"/>
      <c r="AJ3" s="279"/>
    </row>
    <row r="4" spans="1:36" s="322" customFormat="1" ht="21" x14ac:dyDescent="0.35">
      <c r="A4" s="322" t="s">
        <v>928</v>
      </c>
      <c r="P4" s="328"/>
      <c r="Q4" s="325"/>
      <c r="R4" s="325"/>
      <c r="S4" s="325"/>
      <c r="T4" s="325"/>
      <c r="U4" s="325"/>
      <c r="V4" s="325"/>
      <c r="W4" s="325"/>
      <c r="X4" s="325"/>
      <c r="Y4" s="325"/>
      <c r="Z4" s="325"/>
      <c r="AA4" s="325"/>
      <c r="AB4" s="325"/>
      <c r="AC4" s="325"/>
      <c r="AD4" s="325"/>
      <c r="AE4" s="325"/>
      <c r="AF4" s="325"/>
      <c r="AG4" s="325"/>
      <c r="AH4" s="325"/>
      <c r="AI4" s="325"/>
      <c r="AJ4" s="328"/>
    </row>
    <row r="5" spans="1:36" s="174" customFormat="1" x14ac:dyDescent="0.25">
      <c r="P5" s="299"/>
      <c r="Q5" s="173"/>
      <c r="R5" s="173"/>
      <c r="S5" s="173"/>
      <c r="T5" s="173"/>
      <c r="U5" s="173"/>
      <c r="V5" s="173"/>
      <c r="W5" s="173"/>
      <c r="X5" s="173"/>
      <c r="Y5" s="173"/>
      <c r="Z5" s="173"/>
      <c r="AA5" s="173"/>
      <c r="AB5" s="173"/>
      <c r="AC5" s="173"/>
      <c r="AD5" s="173"/>
      <c r="AE5" s="173"/>
      <c r="AF5" s="173"/>
      <c r="AG5" s="173"/>
      <c r="AH5" s="173"/>
      <c r="AI5" s="173"/>
      <c r="AJ5" s="299"/>
    </row>
    <row r="6" spans="1:36" x14ac:dyDescent="0.25">
      <c r="C6" s="174" t="s">
        <v>28</v>
      </c>
      <c r="D6" s="174" t="s">
        <v>29</v>
      </c>
      <c r="E6" s="174" t="s">
        <v>30</v>
      </c>
      <c r="P6" s="279"/>
      <c r="Q6" s="173"/>
      <c r="R6" s="173"/>
      <c r="S6" s="173"/>
      <c r="T6" s="173"/>
      <c r="U6" s="173"/>
      <c r="V6" s="173"/>
      <c r="W6" s="173"/>
      <c r="X6" s="173"/>
      <c r="Y6" s="173"/>
      <c r="Z6" s="173"/>
      <c r="AA6" s="173"/>
      <c r="AB6" s="173"/>
      <c r="AC6" s="173"/>
      <c r="AD6" s="173"/>
      <c r="AE6" s="173"/>
      <c r="AF6" s="173"/>
      <c r="AG6" s="173"/>
      <c r="AH6" s="173"/>
      <c r="AI6" s="173"/>
      <c r="AJ6" s="279"/>
    </row>
    <row r="7" spans="1:36" x14ac:dyDescent="0.25">
      <c r="C7">
        <v>2021</v>
      </c>
      <c r="D7" t="s">
        <v>32</v>
      </c>
      <c r="E7" t="s">
        <v>561</v>
      </c>
      <c r="P7" s="279"/>
      <c r="Q7" s="173"/>
      <c r="R7" s="173"/>
      <c r="S7" s="173"/>
      <c r="T7" s="173"/>
      <c r="U7" s="173"/>
      <c r="V7" s="173"/>
      <c r="W7" s="173"/>
      <c r="X7" s="173"/>
      <c r="Y7" s="173"/>
      <c r="Z7" s="173"/>
      <c r="AA7" s="173"/>
      <c r="AB7" s="173"/>
      <c r="AC7" s="173"/>
      <c r="AD7" s="173"/>
      <c r="AE7" s="173"/>
      <c r="AF7" s="173"/>
      <c r="AG7" s="173"/>
      <c r="AH7" s="173"/>
      <c r="AI7" s="173"/>
      <c r="AJ7" s="279"/>
    </row>
    <row r="8" spans="1:36" x14ac:dyDescent="0.25">
      <c r="C8">
        <v>2020</v>
      </c>
      <c r="D8" t="s">
        <v>556</v>
      </c>
      <c r="E8" t="s">
        <v>580</v>
      </c>
      <c r="P8" s="279"/>
      <c r="Q8" s="173"/>
      <c r="R8" s="173"/>
      <c r="S8" s="173"/>
      <c r="T8" s="173"/>
      <c r="U8" s="173"/>
      <c r="V8" s="173"/>
      <c r="W8" s="173"/>
      <c r="X8" s="173"/>
      <c r="Y8" s="173"/>
      <c r="Z8" s="173"/>
      <c r="AA8" s="173"/>
      <c r="AB8" s="173"/>
      <c r="AC8" s="173"/>
      <c r="AD8" s="173"/>
      <c r="AE8" s="173"/>
      <c r="AF8" s="173"/>
      <c r="AG8" s="173"/>
      <c r="AH8" s="173"/>
      <c r="AI8" s="173"/>
      <c r="AJ8" s="279"/>
    </row>
    <row r="9" spans="1:36" x14ac:dyDescent="0.25">
      <c r="C9">
        <v>2019</v>
      </c>
      <c r="D9" t="s">
        <v>557</v>
      </c>
      <c r="E9" t="s">
        <v>581</v>
      </c>
      <c r="P9" s="279"/>
      <c r="Q9" s="173"/>
      <c r="R9" s="173"/>
      <c r="S9" s="173"/>
      <c r="T9" s="173"/>
      <c r="U9" s="173"/>
      <c r="V9" s="173"/>
      <c r="W9" s="173"/>
      <c r="X9" s="173"/>
      <c r="Y9" s="173"/>
      <c r="Z9" s="173"/>
      <c r="AA9" s="173"/>
      <c r="AB9" s="173"/>
      <c r="AC9" s="173"/>
      <c r="AD9" s="173"/>
      <c r="AE9" s="173"/>
      <c r="AF9" s="173"/>
      <c r="AG9" s="173"/>
      <c r="AH9" s="173"/>
      <c r="AI9" s="173"/>
      <c r="AJ9" s="279"/>
    </row>
    <row r="10" spans="1:36" x14ac:dyDescent="0.25">
      <c r="C10">
        <v>2018</v>
      </c>
      <c r="D10" t="s">
        <v>37</v>
      </c>
      <c r="E10" t="s">
        <v>562</v>
      </c>
      <c r="P10" s="279"/>
      <c r="Q10" s="173"/>
      <c r="R10" s="173"/>
      <c r="S10" s="173"/>
      <c r="T10" s="173"/>
      <c r="U10" s="173"/>
      <c r="V10" s="173"/>
      <c r="W10" s="173"/>
      <c r="X10" s="173"/>
      <c r="Y10" s="173"/>
      <c r="Z10" s="173"/>
      <c r="AA10" s="173"/>
      <c r="AB10" s="173"/>
      <c r="AC10" s="173"/>
      <c r="AD10" s="173"/>
      <c r="AE10" s="173"/>
      <c r="AF10" s="173"/>
      <c r="AG10" s="173"/>
      <c r="AH10" s="173"/>
      <c r="AI10" s="173"/>
      <c r="AJ10" s="279"/>
    </row>
    <row r="11" spans="1:36" x14ac:dyDescent="0.25">
      <c r="C11">
        <v>2017</v>
      </c>
      <c r="D11" t="s">
        <v>558</v>
      </c>
      <c r="E11" t="s">
        <v>563</v>
      </c>
      <c r="P11" s="279"/>
      <c r="Q11" s="173"/>
      <c r="R11" s="173"/>
      <c r="S11" s="173"/>
      <c r="T11" s="173"/>
      <c r="U11" s="173"/>
      <c r="V11" s="173"/>
      <c r="W11" s="173"/>
      <c r="X11" s="173"/>
      <c r="Y11" s="173"/>
      <c r="Z11" s="173"/>
      <c r="AA11" s="173"/>
      <c r="AB11" s="173"/>
      <c r="AC11" s="173"/>
      <c r="AD11" s="173"/>
      <c r="AE11" s="173"/>
      <c r="AF11" s="173"/>
      <c r="AG11" s="173"/>
      <c r="AH11" s="173"/>
      <c r="AI11" s="173"/>
      <c r="AJ11" s="279"/>
    </row>
    <row r="12" spans="1:36" x14ac:dyDescent="0.25">
      <c r="C12">
        <v>2016</v>
      </c>
      <c r="D12" t="s">
        <v>559</v>
      </c>
      <c r="E12" t="s">
        <v>564</v>
      </c>
      <c r="P12" s="279"/>
      <c r="Q12" s="173"/>
      <c r="R12" s="173"/>
      <c r="S12" s="173"/>
      <c r="T12" s="173"/>
      <c r="U12" s="173"/>
      <c r="V12" s="173"/>
      <c r="W12" s="173"/>
      <c r="X12" s="173"/>
      <c r="Y12" s="173"/>
      <c r="Z12" s="173"/>
      <c r="AA12" s="173"/>
      <c r="AB12" s="173"/>
      <c r="AC12" s="173"/>
      <c r="AD12" s="173"/>
      <c r="AE12" s="173"/>
      <c r="AF12" s="173"/>
      <c r="AG12" s="173"/>
      <c r="AH12" s="173"/>
      <c r="AI12" s="173"/>
      <c r="AJ12" s="279"/>
    </row>
    <row r="13" spans="1:36" x14ac:dyDescent="0.25">
      <c r="C13">
        <v>2015</v>
      </c>
      <c r="D13" t="s">
        <v>699</v>
      </c>
      <c r="E13" t="s">
        <v>565</v>
      </c>
      <c r="P13" s="279"/>
      <c r="Q13" s="173"/>
      <c r="R13" s="173"/>
      <c r="S13" s="173"/>
      <c r="T13" s="173"/>
      <c r="U13" s="173"/>
      <c r="V13" s="173"/>
      <c r="W13" s="173"/>
      <c r="X13" s="173"/>
      <c r="Y13" s="173"/>
      <c r="Z13" s="173"/>
      <c r="AA13" s="173"/>
      <c r="AB13" s="173"/>
      <c r="AC13" s="173"/>
      <c r="AD13" s="173"/>
      <c r="AE13" s="173"/>
      <c r="AF13" s="173"/>
      <c r="AG13" s="173"/>
      <c r="AH13" s="173"/>
      <c r="AI13" s="173"/>
      <c r="AJ13" s="279"/>
    </row>
    <row r="14" spans="1:36" x14ac:dyDescent="0.25">
      <c r="C14">
        <v>2014</v>
      </c>
      <c r="D14" t="s">
        <v>560</v>
      </c>
      <c r="E14" t="s">
        <v>566</v>
      </c>
      <c r="P14" s="279"/>
      <c r="Q14" s="173"/>
      <c r="R14" s="173"/>
      <c r="S14" s="173"/>
      <c r="T14" s="173"/>
      <c r="U14" s="173"/>
      <c r="V14" s="173"/>
      <c r="W14" s="173"/>
      <c r="X14" s="173"/>
      <c r="Y14" s="173"/>
      <c r="Z14" s="173"/>
      <c r="AA14" s="173"/>
      <c r="AB14" s="173"/>
      <c r="AC14" s="173"/>
      <c r="AD14" s="173"/>
      <c r="AE14" s="173"/>
      <c r="AF14" s="173"/>
      <c r="AG14" s="173"/>
      <c r="AH14" s="173"/>
      <c r="AI14" s="173"/>
      <c r="AJ14" s="279"/>
    </row>
    <row r="15" spans="1:36" x14ac:dyDescent="0.25">
      <c r="C15">
        <v>2013</v>
      </c>
      <c r="E15" t="s">
        <v>567</v>
      </c>
      <c r="P15" s="279"/>
      <c r="Q15" s="173"/>
      <c r="R15" s="173"/>
      <c r="S15" s="173"/>
      <c r="T15" s="173"/>
      <c r="U15" s="173"/>
      <c r="V15" s="173"/>
      <c r="W15" s="173"/>
      <c r="X15" s="173"/>
      <c r="Y15" s="173"/>
      <c r="Z15" s="173"/>
      <c r="AA15" s="173"/>
      <c r="AB15" s="173"/>
      <c r="AC15" s="173"/>
      <c r="AD15" s="173"/>
      <c r="AE15" s="173"/>
      <c r="AF15" s="173"/>
      <c r="AG15" s="173"/>
      <c r="AH15" s="173"/>
      <c r="AI15" s="173"/>
      <c r="AJ15" s="279"/>
    </row>
    <row r="16" spans="1:36" x14ac:dyDescent="0.25">
      <c r="C16">
        <v>2012</v>
      </c>
      <c r="E16" t="s">
        <v>568</v>
      </c>
      <c r="P16" s="279"/>
      <c r="Q16" s="173"/>
      <c r="R16" s="173"/>
      <c r="S16" s="173"/>
      <c r="T16" s="173"/>
      <c r="U16" s="173"/>
      <c r="V16" s="173"/>
      <c r="W16" s="173"/>
      <c r="X16" s="173"/>
      <c r="Y16" s="173"/>
      <c r="Z16" s="173"/>
      <c r="AA16" s="173"/>
      <c r="AB16" s="173"/>
      <c r="AC16" s="173"/>
      <c r="AD16" s="173"/>
      <c r="AE16" s="173"/>
      <c r="AF16" s="173"/>
      <c r="AG16" s="173"/>
      <c r="AH16" s="173"/>
      <c r="AI16" s="173"/>
      <c r="AJ16" s="279"/>
    </row>
    <row r="17" spans="1:36" x14ac:dyDescent="0.25">
      <c r="E17" t="s">
        <v>569</v>
      </c>
      <c r="P17" s="279"/>
      <c r="Q17" s="173"/>
      <c r="R17" s="173"/>
      <c r="S17" s="173"/>
      <c r="T17" s="173"/>
      <c r="U17" s="173"/>
      <c r="V17" s="173"/>
      <c r="W17" s="173"/>
      <c r="X17" s="173"/>
      <c r="Y17" s="173"/>
      <c r="Z17" s="173"/>
      <c r="AA17" s="173"/>
      <c r="AB17" s="173"/>
      <c r="AC17" s="173"/>
      <c r="AD17" s="173"/>
      <c r="AE17" s="173"/>
      <c r="AF17" s="173"/>
      <c r="AG17" s="173"/>
      <c r="AH17" s="173"/>
      <c r="AI17" s="173"/>
      <c r="AJ17" s="279"/>
    </row>
    <row r="18" spans="1:36" x14ac:dyDescent="0.25">
      <c r="E18" t="s">
        <v>570</v>
      </c>
      <c r="P18" s="279"/>
      <c r="Q18" s="173"/>
      <c r="R18" s="173"/>
      <c r="S18" s="173"/>
      <c r="T18" s="173"/>
      <c r="U18" s="173"/>
      <c r="V18" s="173"/>
      <c r="W18" s="173"/>
      <c r="X18" s="173"/>
      <c r="Y18" s="173"/>
      <c r="Z18" s="173"/>
      <c r="AA18" s="173"/>
      <c r="AB18" s="173"/>
      <c r="AC18" s="173"/>
      <c r="AD18" s="173"/>
      <c r="AE18" s="173"/>
      <c r="AF18" s="173"/>
      <c r="AG18" s="173"/>
      <c r="AH18" s="173"/>
      <c r="AI18" s="173"/>
      <c r="AJ18" s="279"/>
    </row>
    <row r="19" spans="1:36" x14ac:dyDescent="0.25">
      <c r="E19" t="s">
        <v>571</v>
      </c>
      <c r="P19" s="279"/>
      <c r="Q19" s="173"/>
      <c r="R19" s="173"/>
      <c r="S19" s="173"/>
      <c r="T19" s="173"/>
      <c r="U19" s="173"/>
      <c r="V19" s="173"/>
      <c r="W19" s="173"/>
      <c r="X19" s="173"/>
      <c r="Y19" s="173"/>
      <c r="Z19" s="173"/>
      <c r="AA19" s="173"/>
      <c r="AB19" s="173"/>
      <c r="AC19" s="173"/>
      <c r="AD19" s="173"/>
      <c r="AE19" s="173"/>
      <c r="AF19" s="173"/>
      <c r="AG19" s="173"/>
      <c r="AH19" s="173"/>
      <c r="AI19" s="173"/>
      <c r="AJ19" s="279"/>
    </row>
    <row r="20" spans="1:36" x14ac:dyDescent="0.25">
      <c r="E20" t="s">
        <v>572</v>
      </c>
      <c r="P20" s="279"/>
      <c r="Q20" s="173"/>
      <c r="R20" s="173"/>
      <c r="S20" s="173"/>
      <c r="T20" s="173"/>
      <c r="U20" s="173"/>
      <c r="V20" s="173"/>
      <c r="W20" s="173"/>
      <c r="X20" s="173"/>
      <c r="Y20" s="173"/>
      <c r="Z20" s="173"/>
      <c r="AA20" s="173"/>
      <c r="AB20" s="173"/>
      <c r="AC20" s="173"/>
      <c r="AD20" s="173"/>
      <c r="AE20" s="173"/>
      <c r="AF20" s="173"/>
      <c r="AG20" s="173"/>
      <c r="AH20" s="173"/>
      <c r="AI20" s="173"/>
      <c r="AJ20" s="279"/>
    </row>
    <row r="21" spans="1:36" x14ac:dyDescent="0.25">
      <c r="E21" t="s">
        <v>573</v>
      </c>
      <c r="P21" s="279"/>
      <c r="Q21" s="173"/>
      <c r="R21" s="173"/>
      <c r="S21" s="173"/>
      <c r="T21" s="173"/>
      <c r="U21" s="173"/>
      <c r="V21" s="173"/>
      <c r="W21" s="173"/>
      <c r="X21" s="173"/>
      <c r="Y21" s="173"/>
      <c r="Z21" s="173"/>
      <c r="AA21" s="173"/>
      <c r="AB21" s="173"/>
      <c r="AC21" s="300"/>
      <c r="AD21" s="173"/>
      <c r="AE21" s="173"/>
      <c r="AF21" s="173"/>
      <c r="AG21" s="300"/>
      <c r="AH21" s="173"/>
      <c r="AI21" s="173"/>
      <c r="AJ21" s="279"/>
    </row>
    <row r="22" spans="1:36" x14ac:dyDescent="0.25">
      <c r="E22" t="s">
        <v>574</v>
      </c>
      <c r="P22" s="279"/>
      <c r="Q22" s="173"/>
      <c r="R22" s="173"/>
      <c r="S22" s="173"/>
      <c r="T22" s="173"/>
      <c r="U22" s="173"/>
      <c r="V22" s="173"/>
      <c r="W22" s="173"/>
      <c r="X22" s="173"/>
      <c r="Y22" s="173"/>
      <c r="Z22" s="173"/>
      <c r="AA22" s="173"/>
      <c r="AB22" s="173"/>
      <c r="AC22" s="301"/>
      <c r="AD22" s="173"/>
      <c r="AE22" s="173"/>
      <c r="AF22" s="173"/>
      <c r="AG22" s="301"/>
      <c r="AH22" s="173"/>
      <c r="AI22" s="173"/>
      <c r="AJ22" s="279"/>
    </row>
    <row r="23" spans="1:36" x14ac:dyDescent="0.25">
      <c r="E23" t="s">
        <v>575</v>
      </c>
      <c r="P23" s="279"/>
      <c r="Q23" s="173"/>
      <c r="R23" s="173"/>
      <c r="S23" s="173"/>
      <c r="T23" s="173"/>
      <c r="U23" s="173"/>
      <c r="V23" s="173"/>
      <c r="W23" s="173"/>
      <c r="X23" s="300"/>
      <c r="Y23" s="173"/>
      <c r="Z23" s="173"/>
      <c r="AA23" s="173"/>
      <c r="AB23" s="173"/>
      <c r="AC23" s="301"/>
      <c r="AD23" s="173"/>
      <c r="AE23" s="173"/>
      <c r="AF23" s="173"/>
      <c r="AG23" s="301"/>
      <c r="AH23" s="173"/>
      <c r="AI23" s="173"/>
      <c r="AJ23" s="279"/>
    </row>
    <row r="24" spans="1:36" x14ac:dyDescent="0.25">
      <c r="C24" s="175"/>
      <c r="D24" s="175"/>
      <c r="E24" t="s">
        <v>576</v>
      </c>
      <c r="P24" s="279"/>
      <c r="Q24" s="173"/>
      <c r="R24" s="173"/>
      <c r="S24" s="173"/>
      <c r="T24" s="173"/>
      <c r="U24" s="173"/>
      <c r="V24" s="173"/>
      <c r="W24" s="173"/>
      <c r="X24" s="301"/>
      <c r="Y24" s="173"/>
      <c r="Z24" s="173"/>
      <c r="AA24" s="173"/>
      <c r="AB24" s="173"/>
      <c r="AC24" s="173"/>
      <c r="AD24" s="173"/>
      <c r="AE24" s="173"/>
      <c r="AF24" s="173"/>
      <c r="AG24" s="279"/>
      <c r="AH24" s="279"/>
      <c r="AI24" s="279"/>
      <c r="AJ24" s="279"/>
    </row>
    <row r="25" spans="1:36" x14ac:dyDescent="0.25">
      <c r="C25" s="175"/>
      <c r="D25" s="175"/>
      <c r="E25" t="s">
        <v>577</v>
      </c>
      <c r="P25" s="279"/>
      <c r="Q25" s="173"/>
      <c r="R25" s="173"/>
      <c r="S25" s="173"/>
      <c r="T25" s="173"/>
      <c r="U25" s="173"/>
      <c r="V25" s="173"/>
      <c r="W25" s="173"/>
      <c r="X25" s="301"/>
      <c r="Y25" s="173"/>
      <c r="Z25" s="173"/>
      <c r="AA25" s="173"/>
      <c r="AB25" s="173"/>
      <c r="AC25" s="173"/>
      <c r="AD25" s="173"/>
      <c r="AE25" s="173"/>
      <c r="AF25" s="173"/>
      <c r="AG25" s="279"/>
      <c r="AH25" s="279"/>
      <c r="AI25" s="279"/>
      <c r="AJ25" s="279"/>
    </row>
    <row r="26" spans="1:36" x14ac:dyDescent="0.25">
      <c r="C26" s="175"/>
      <c r="D26" s="175"/>
      <c r="E26" t="s">
        <v>578</v>
      </c>
      <c r="P26" s="279"/>
      <c r="Q26" s="279"/>
      <c r="R26" s="279"/>
      <c r="S26" s="300"/>
      <c r="T26" s="173"/>
      <c r="U26" s="173"/>
      <c r="V26" s="173"/>
      <c r="W26" s="173"/>
      <c r="X26" s="301"/>
      <c r="Y26" s="173"/>
      <c r="Z26" s="173"/>
      <c r="AA26" s="177"/>
      <c r="AB26" s="279"/>
      <c r="AC26" s="279"/>
      <c r="AD26" s="279"/>
      <c r="AE26" s="279"/>
      <c r="AF26" s="279"/>
      <c r="AG26" s="279"/>
      <c r="AH26" s="279"/>
      <c r="AI26" s="279"/>
      <c r="AJ26" s="279"/>
    </row>
    <row r="27" spans="1:36" x14ac:dyDescent="0.25">
      <c r="C27" s="175"/>
      <c r="D27" s="175"/>
      <c r="E27" t="s">
        <v>579</v>
      </c>
      <c r="P27" s="279"/>
      <c r="Q27" s="279"/>
      <c r="R27" s="279"/>
      <c r="S27" s="301"/>
      <c r="T27" s="173"/>
      <c r="U27" s="173"/>
      <c r="V27" s="173"/>
      <c r="W27" s="173"/>
      <c r="X27" s="301"/>
      <c r="Y27" s="173"/>
      <c r="Z27" s="173"/>
      <c r="AA27" s="173"/>
      <c r="AB27" s="279"/>
      <c r="AC27" s="279"/>
      <c r="AD27" s="279"/>
      <c r="AE27" s="279"/>
      <c r="AF27" s="279"/>
      <c r="AG27" s="279"/>
      <c r="AH27" s="279"/>
      <c r="AI27" s="279"/>
      <c r="AJ27" s="279"/>
    </row>
    <row r="28" spans="1:36" x14ac:dyDescent="0.25">
      <c r="C28" s="175"/>
      <c r="D28" s="175"/>
      <c r="P28" s="279"/>
      <c r="Q28" s="300"/>
      <c r="R28" s="173"/>
      <c r="S28" s="301"/>
      <c r="T28" s="173"/>
      <c r="U28" s="173"/>
      <c r="V28" s="173"/>
      <c r="W28" s="173"/>
      <c r="X28" s="301"/>
      <c r="Y28" s="173"/>
      <c r="Z28" s="173"/>
      <c r="AA28" s="173"/>
      <c r="AB28" s="173"/>
      <c r="AC28" s="173"/>
      <c r="AD28" s="279"/>
      <c r="AE28" s="279"/>
      <c r="AF28" s="279"/>
      <c r="AG28" s="279"/>
      <c r="AH28" s="279"/>
      <c r="AI28" s="279"/>
      <c r="AJ28" s="279"/>
    </row>
    <row r="29" spans="1:36" x14ac:dyDescent="0.25">
      <c r="C29" s="175"/>
      <c r="D29" s="175"/>
      <c r="P29" s="279"/>
      <c r="Q29" s="300"/>
      <c r="R29" s="173"/>
      <c r="S29" s="301"/>
      <c r="T29" s="173"/>
      <c r="U29" s="173"/>
      <c r="V29" s="173"/>
      <c r="W29" s="173"/>
      <c r="X29" s="301"/>
      <c r="Y29" s="173"/>
      <c r="Z29" s="173"/>
      <c r="AA29" s="173"/>
      <c r="AB29" s="173"/>
      <c r="AC29" s="173"/>
      <c r="AD29" s="279"/>
      <c r="AE29" s="279"/>
      <c r="AF29" s="279"/>
      <c r="AG29" s="279"/>
      <c r="AH29" s="279"/>
      <c r="AI29" s="279"/>
      <c r="AJ29" s="279"/>
    </row>
    <row r="30" spans="1:36" s="323" customFormat="1" ht="21" x14ac:dyDescent="0.35">
      <c r="A30" s="322" t="s">
        <v>927</v>
      </c>
      <c r="C30" s="324"/>
      <c r="D30" s="324"/>
      <c r="P30" s="325"/>
      <c r="Q30" s="326"/>
      <c r="R30" s="325"/>
      <c r="S30" s="327"/>
      <c r="T30" s="325"/>
      <c r="U30" s="325"/>
      <c r="V30" s="325"/>
      <c r="W30" s="325"/>
      <c r="X30" s="327"/>
      <c r="Y30" s="325"/>
      <c r="Z30" s="325"/>
      <c r="AA30" s="325"/>
      <c r="AB30" s="325"/>
      <c r="AC30" s="325"/>
      <c r="AD30" s="325"/>
      <c r="AE30" s="325"/>
      <c r="AF30" s="325"/>
      <c r="AG30" s="325"/>
      <c r="AH30" s="325"/>
      <c r="AI30" s="325"/>
      <c r="AJ30" s="325"/>
    </row>
    <row r="31" spans="1:36" x14ac:dyDescent="0.25">
      <c r="C31" s="175"/>
      <c r="D31" s="175"/>
      <c r="P31" s="279"/>
      <c r="Q31" s="300"/>
      <c r="R31" s="173"/>
      <c r="S31" s="301"/>
      <c r="T31" s="173"/>
      <c r="U31" s="173"/>
      <c r="V31" s="173"/>
      <c r="W31" s="173"/>
      <c r="X31" s="301"/>
      <c r="Y31" s="173"/>
      <c r="Z31" s="173"/>
      <c r="AA31" s="173"/>
      <c r="AB31" s="173"/>
      <c r="AC31" s="173"/>
      <c r="AD31" s="279"/>
      <c r="AE31" s="279"/>
      <c r="AF31" s="279"/>
      <c r="AG31" s="279"/>
      <c r="AH31" s="279"/>
      <c r="AI31" s="279"/>
      <c r="AJ31" s="279"/>
    </row>
    <row r="32" spans="1:36" x14ac:dyDescent="0.25">
      <c r="C32" s="302" t="s">
        <v>929</v>
      </c>
      <c r="D32" s="175"/>
      <c r="P32" s="279"/>
      <c r="Q32" s="300"/>
      <c r="R32" s="173"/>
      <c r="S32" s="301"/>
      <c r="T32" s="173"/>
      <c r="U32" s="173"/>
      <c r="V32" s="173"/>
      <c r="W32" s="173"/>
      <c r="X32" s="301"/>
      <c r="Y32" s="173"/>
      <c r="Z32" s="173"/>
      <c r="AA32" s="173"/>
      <c r="AB32" s="173"/>
      <c r="AC32" s="173"/>
      <c r="AD32" s="279"/>
      <c r="AE32" s="279"/>
      <c r="AF32" s="279"/>
      <c r="AG32" s="279"/>
      <c r="AH32" s="279"/>
      <c r="AI32" s="279"/>
      <c r="AJ32" s="279"/>
    </row>
    <row r="33" spans="2:53" x14ac:dyDescent="0.25">
      <c r="C33" s="175"/>
      <c r="D33" s="175"/>
      <c r="P33" s="279"/>
      <c r="Q33" s="300"/>
      <c r="R33" s="173"/>
      <c r="S33" s="301"/>
      <c r="T33" s="173"/>
      <c r="U33" s="173"/>
      <c r="V33" s="173"/>
      <c r="W33" s="173"/>
      <c r="X33" s="301"/>
      <c r="Y33" s="173"/>
      <c r="Z33" s="173"/>
      <c r="AA33" s="173"/>
      <c r="AB33" s="173"/>
      <c r="AC33" s="173"/>
      <c r="AD33" s="279"/>
      <c r="AE33" s="279"/>
      <c r="AF33" s="279"/>
      <c r="AG33" s="279"/>
      <c r="AH33" s="279"/>
      <c r="AI33" s="279"/>
      <c r="AJ33" s="279"/>
    </row>
    <row r="34" spans="2:53" x14ac:dyDescent="0.25">
      <c r="B34" s="303" t="s">
        <v>930</v>
      </c>
      <c r="C34" s="304"/>
      <c r="D34" s="305"/>
      <c r="F34" s="305"/>
      <c r="G34" s="305"/>
      <c r="H34" s="305"/>
      <c r="J34" s="305"/>
      <c r="K34" s="306"/>
      <c r="L34" s="306"/>
      <c r="M34" s="306"/>
      <c r="N34" s="306"/>
      <c r="O34" s="306"/>
      <c r="W34" s="306"/>
      <c r="X34" s="306"/>
      <c r="Y34" s="306"/>
      <c r="Z34" s="306"/>
      <c r="AA34" s="306"/>
      <c r="AB34" s="306"/>
      <c r="AC34" s="305"/>
      <c r="AD34" s="305"/>
      <c r="AE34" s="305"/>
      <c r="AF34" s="305"/>
      <c r="AG34" s="305"/>
      <c r="AH34" s="305"/>
      <c r="AI34" s="306"/>
      <c r="AJ34" s="306"/>
      <c r="AK34" s="306"/>
      <c r="AL34" s="306"/>
      <c r="AM34" s="306"/>
      <c r="AN34" s="306"/>
      <c r="AP34" s="305"/>
      <c r="AQ34" s="305"/>
      <c r="AR34" s="305"/>
      <c r="AS34" s="305"/>
      <c r="AT34" s="305"/>
      <c r="AU34" s="306"/>
      <c r="AV34" s="306"/>
      <c r="AW34" s="306"/>
      <c r="AX34" s="306"/>
      <c r="AY34" s="306"/>
      <c r="AZ34" s="306"/>
      <c r="BA34" s="305"/>
    </row>
    <row r="35" spans="2:53" x14ac:dyDescent="0.25">
      <c r="B35" s="303"/>
      <c r="C35" s="304"/>
      <c r="D35" s="305"/>
      <c r="F35" s="305"/>
      <c r="G35" s="305"/>
      <c r="H35" s="305"/>
      <c r="J35" s="305"/>
      <c r="K35" s="306"/>
      <c r="L35" s="306"/>
      <c r="M35" s="306"/>
      <c r="N35" s="306"/>
      <c r="O35" s="306"/>
      <c r="W35" s="306"/>
      <c r="X35" s="306"/>
      <c r="Y35" s="306"/>
      <c r="Z35" s="306"/>
      <c r="AA35" s="306"/>
      <c r="AB35" s="306"/>
      <c r="AC35" s="305"/>
      <c r="AD35" s="305"/>
      <c r="AE35" s="305"/>
      <c r="AF35" s="305"/>
      <c r="AG35" s="305"/>
      <c r="AH35" s="305"/>
      <c r="AI35" s="306"/>
      <c r="AJ35" s="306"/>
      <c r="AK35" s="306"/>
      <c r="AL35" s="306"/>
      <c r="AM35" s="306"/>
      <c r="AN35" s="306"/>
      <c r="AP35" s="305"/>
      <c r="AQ35" s="305"/>
      <c r="AR35" s="305"/>
      <c r="AS35" s="305"/>
      <c r="AT35" s="305"/>
      <c r="AU35" s="306"/>
      <c r="AV35" s="306"/>
      <c r="AW35" s="306"/>
      <c r="AX35" s="306"/>
      <c r="AY35" s="306"/>
      <c r="AZ35" s="306"/>
      <c r="BA35" s="305"/>
    </row>
    <row r="36" spans="2:53" x14ac:dyDescent="0.25">
      <c r="B36" s="303"/>
      <c r="D36" s="305" t="s">
        <v>931</v>
      </c>
      <c r="F36" s="305"/>
      <c r="G36" s="305"/>
      <c r="H36" s="305"/>
      <c r="J36" s="305"/>
      <c r="K36" s="306"/>
      <c r="L36" s="306"/>
      <c r="M36" s="306"/>
      <c r="N36" s="306"/>
      <c r="O36" s="306"/>
      <c r="W36" s="306"/>
      <c r="X36" s="306"/>
      <c r="Y36" s="306"/>
      <c r="Z36" s="306"/>
      <c r="AA36" s="306"/>
      <c r="AB36" s="306"/>
      <c r="AC36" s="305"/>
      <c r="AD36" s="305"/>
      <c r="AE36" s="305"/>
      <c r="AF36" s="305"/>
      <c r="AG36" s="305"/>
      <c r="AH36" s="305"/>
      <c r="AI36" s="306"/>
      <c r="AJ36" s="306"/>
      <c r="AK36" s="306"/>
      <c r="AL36" s="306"/>
      <c r="AM36" s="306"/>
      <c r="AN36" s="306"/>
      <c r="AP36" s="305"/>
      <c r="AQ36" s="305"/>
      <c r="AR36" s="305"/>
      <c r="AS36" s="305"/>
      <c r="AT36" s="305"/>
      <c r="AU36" s="306"/>
      <c r="AV36" s="306"/>
      <c r="AW36" s="306"/>
      <c r="AX36" s="306"/>
      <c r="AY36" s="306"/>
      <c r="AZ36" s="306"/>
      <c r="BA36" s="305"/>
    </row>
    <row r="37" spans="2:53" x14ac:dyDescent="0.25">
      <c r="B37" s="305"/>
      <c r="C37" s="307"/>
      <c r="D37" s="305"/>
      <c r="F37" s="308">
        <v>2007</v>
      </c>
      <c r="G37" s="308">
        <v>2007</v>
      </c>
      <c r="H37" s="308">
        <v>2007</v>
      </c>
      <c r="I37" s="308">
        <v>2008</v>
      </c>
      <c r="J37" s="308">
        <v>2008</v>
      </c>
      <c r="K37" s="308">
        <v>2008</v>
      </c>
      <c r="L37" s="308">
        <v>2009</v>
      </c>
      <c r="M37" s="308">
        <v>2009</v>
      </c>
      <c r="N37" s="308">
        <v>2009</v>
      </c>
      <c r="O37" s="308">
        <v>2010</v>
      </c>
      <c r="P37" s="308">
        <v>2010</v>
      </c>
      <c r="Q37" s="308">
        <v>2010</v>
      </c>
      <c r="R37" s="308">
        <v>2011</v>
      </c>
      <c r="S37" s="308">
        <v>2011</v>
      </c>
      <c r="T37" s="308">
        <v>2011</v>
      </c>
      <c r="U37" s="308">
        <v>2012</v>
      </c>
      <c r="V37" s="308">
        <v>2012</v>
      </c>
      <c r="W37" s="308">
        <v>2012</v>
      </c>
      <c r="X37" s="308">
        <v>2013</v>
      </c>
      <c r="Y37" s="308">
        <v>2013</v>
      </c>
      <c r="Z37" s="308">
        <v>2013</v>
      </c>
      <c r="AA37" s="308">
        <v>2014</v>
      </c>
      <c r="AB37" s="308">
        <v>2014</v>
      </c>
      <c r="AC37" s="308">
        <v>2014</v>
      </c>
      <c r="AD37" s="308">
        <v>2015</v>
      </c>
      <c r="AE37" s="308">
        <v>2015</v>
      </c>
      <c r="AF37" s="308">
        <v>2015</v>
      </c>
      <c r="AG37" s="308">
        <v>2016</v>
      </c>
      <c r="AH37" s="308">
        <v>2016</v>
      </c>
      <c r="AI37" s="308">
        <v>2016</v>
      </c>
      <c r="AJ37" s="308">
        <v>2017</v>
      </c>
      <c r="AK37" s="308">
        <v>2017</v>
      </c>
      <c r="AL37" s="308">
        <v>2017</v>
      </c>
      <c r="AM37" s="308">
        <v>2018</v>
      </c>
      <c r="AN37" s="308">
        <v>2018</v>
      </c>
      <c r="AO37" s="308">
        <v>2018</v>
      </c>
      <c r="AP37" s="308">
        <v>2019</v>
      </c>
      <c r="AQ37" s="308">
        <v>2019</v>
      </c>
      <c r="AR37" s="308">
        <v>2019</v>
      </c>
      <c r="AS37" s="308">
        <v>2020</v>
      </c>
      <c r="AT37" s="308">
        <v>2020</v>
      </c>
      <c r="AU37" s="308">
        <v>2020</v>
      </c>
      <c r="AV37" s="308">
        <v>2021</v>
      </c>
      <c r="AW37" s="308">
        <v>2021</v>
      </c>
      <c r="AX37" s="308">
        <v>2021</v>
      </c>
      <c r="AY37" s="308">
        <v>2022</v>
      </c>
      <c r="AZ37" s="308">
        <v>2022</v>
      </c>
      <c r="BA37" s="308">
        <v>2022</v>
      </c>
    </row>
    <row r="38" spans="2:53" ht="18" customHeight="1" x14ac:dyDescent="0.25">
      <c r="B38" s="305"/>
      <c r="C38" s="305"/>
      <c r="D38" s="305"/>
      <c r="F38" s="308" t="s">
        <v>932</v>
      </c>
      <c r="G38" s="308" t="s">
        <v>933</v>
      </c>
      <c r="H38" s="308" t="s">
        <v>934</v>
      </c>
      <c r="I38" s="308" t="s">
        <v>932</v>
      </c>
      <c r="J38" s="308" t="s">
        <v>933</v>
      </c>
      <c r="K38" s="308" t="s">
        <v>934</v>
      </c>
      <c r="L38" s="308" t="s">
        <v>932</v>
      </c>
      <c r="M38" s="308" t="s">
        <v>933</v>
      </c>
      <c r="N38" s="308" t="s">
        <v>934</v>
      </c>
      <c r="O38" s="308" t="s">
        <v>932</v>
      </c>
      <c r="P38" s="308" t="s">
        <v>933</v>
      </c>
      <c r="Q38" s="308" t="s">
        <v>934</v>
      </c>
      <c r="R38" s="308" t="s">
        <v>932</v>
      </c>
      <c r="S38" s="308" t="s">
        <v>933</v>
      </c>
      <c r="T38" s="308" t="s">
        <v>934</v>
      </c>
      <c r="U38" s="308" t="s">
        <v>932</v>
      </c>
      <c r="V38" s="308" t="s">
        <v>933</v>
      </c>
      <c r="W38" s="308" t="s">
        <v>934</v>
      </c>
      <c r="X38" s="308" t="s">
        <v>932</v>
      </c>
      <c r="Y38" s="308" t="s">
        <v>933</v>
      </c>
      <c r="Z38" s="308" t="s">
        <v>934</v>
      </c>
      <c r="AA38" s="308" t="s">
        <v>932</v>
      </c>
      <c r="AB38" s="308" t="s">
        <v>933</v>
      </c>
      <c r="AC38" s="308" t="s">
        <v>934</v>
      </c>
      <c r="AD38" s="308" t="s">
        <v>932</v>
      </c>
      <c r="AE38" s="308" t="s">
        <v>933</v>
      </c>
      <c r="AF38" s="308" t="s">
        <v>934</v>
      </c>
      <c r="AG38" s="308" t="s">
        <v>932</v>
      </c>
      <c r="AH38" s="308" t="s">
        <v>933</v>
      </c>
      <c r="AI38" s="308" t="s">
        <v>934</v>
      </c>
      <c r="AJ38" s="308" t="s">
        <v>932</v>
      </c>
      <c r="AK38" s="308" t="s">
        <v>933</v>
      </c>
      <c r="AL38" s="308" t="s">
        <v>934</v>
      </c>
      <c r="AM38" s="308" t="s">
        <v>932</v>
      </c>
      <c r="AN38" s="308" t="s">
        <v>933</v>
      </c>
      <c r="AO38" s="308" t="s">
        <v>934</v>
      </c>
      <c r="AP38" s="308" t="s">
        <v>932</v>
      </c>
      <c r="AQ38" s="308" t="s">
        <v>933</v>
      </c>
      <c r="AR38" s="308" t="s">
        <v>934</v>
      </c>
      <c r="AS38" s="308" t="s">
        <v>932</v>
      </c>
      <c r="AT38" s="308" t="s">
        <v>933</v>
      </c>
      <c r="AU38" s="308" t="s">
        <v>934</v>
      </c>
      <c r="AV38" s="308" t="s">
        <v>932</v>
      </c>
      <c r="AW38" s="308" t="s">
        <v>933</v>
      </c>
      <c r="AX38" s="308" t="s">
        <v>934</v>
      </c>
      <c r="AY38" s="308" t="s">
        <v>935</v>
      </c>
      <c r="AZ38" s="308" t="s">
        <v>936</v>
      </c>
      <c r="BA38" s="308" t="s">
        <v>937</v>
      </c>
    </row>
    <row r="39" spans="2:53" x14ac:dyDescent="0.25">
      <c r="B39" s="305"/>
      <c r="C39" s="305"/>
      <c r="D39" s="305"/>
      <c r="F39" s="309" t="s">
        <v>938</v>
      </c>
      <c r="G39" s="309" t="s">
        <v>939</v>
      </c>
      <c r="H39" s="309" t="s">
        <v>940</v>
      </c>
      <c r="I39" s="309" t="s">
        <v>941</v>
      </c>
      <c r="J39" s="309" t="s">
        <v>942</v>
      </c>
      <c r="K39" s="309" t="s">
        <v>943</v>
      </c>
      <c r="L39" s="309" t="s">
        <v>944</v>
      </c>
      <c r="M39" s="309" t="s">
        <v>945</v>
      </c>
      <c r="N39" s="309" t="s">
        <v>946</v>
      </c>
      <c r="O39" s="309" t="s">
        <v>947</v>
      </c>
      <c r="P39" s="309" t="s">
        <v>948</v>
      </c>
      <c r="Q39" s="309" t="s">
        <v>949</v>
      </c>
      <c r="R39" s="309" t="s">
        <v>950</v>
      </c>
      <c r="S39" s="309" t="s">
        <v>951</v>
      </c>
      <c r="T39" s="309" t="s">
        <v>952</v>
      </c>
      <c r="U39" s="309" t="s">
        <v>953</v>
      </c>
      <c r="V39" s="309" t="s">
        <v>954</v>
      </c>
      <c r="W39" s="309" t="s">
        <v>955</v>
      </c>
      <c r="X39" s="309" t="s">
        <v>956</v>
      </c>
      <c r="Y39" s="309" t="s">
        <v>957</v>
      </c>
      <c r="Z39" s="309" t="s">
        <v>958</v>
      </c>
      <c r="AA39" s="309" t="s">
        <v>959</v>
      </c>
      <c r="AB39" s="309" t="s">
        <v>960</v>
      </c>
      <c r="AC39" s="309" t="s">
        <v>961</v>
      </c>
      <c r="AD39" s="309" t="s">
        <v>962</v>
      </c>
      <c r="AE39" s="309" t="s">
        <v>963</v>
      </c>
      <c r="AF39" s="309" t="s">
        <v>964</v>
      </c>
      <c r="AG39" s="309" t="s">
        <v>965</v>
      </c>
      <c r="AH39" s="309" t="s">
        <v>966</v>
      </c>
      <c r="AI39" s="309" t="s">
        <v>967</v>
      </c>
      <c r="AJ39" s="309" t="s">
        <v>968</v>
      </c>
      <c r="AK39" s="309" t="s">
        <v>969</v>
      </c>
      <c r="AL39" s="309" t="s">
        <v>970</v>
      </c>
      <c r="AM39" s="309" t="s">
        <v>971</v>
      </c>
      <c r="AN39" s="309" t="s">
        <v>972</v>
      </c>
      <c r="AO39" s="309" t="s">
        <v>973</v>
      </c>
      <c r="AP39" s="309" t="s">
        <v>974</v>
      </c>
      <c r="AQ39" s="309" t="s">
        <v>975</v>
      </c>
      <c r="AR39" s="309" t="s">
        <v>976</v>
      </c>
      <c r="AS39" s="309" t="s">
        <v>977</v>
      </c>
      <c r="AT39" s="309" t="s">
        <v>978</v>
      </c>
      <c r="AU39" s="309" t="s">
        <v>979</v>
      </c>
      <c r="AV39" s="309" t="s">
        <v>980</v>
      </c>
      <c r="AW39" s="309" t="s">
        <v>981</v>
      </c>
      <c r="AX39" s="309" t="s">
        <v>982</v>
      </c>
      <c r="AY39" s="309" t="s">
        <v>983</v>
      </c>
      <c r="AZ39" s="309" t="s">
        <v>984</v>
      </c>
      <c r="BA39" s="309" t="s">
        <v>985</v>
      </c>
    </row>
    <row r="40" spans="2:53" x14ac:dyDescent="0.25">
      <c r="B40" s="310"/>
      <c r="C40" s="305"/>
      <c r="D40" s="305"/>
      <c r="E40" s="311" t="s">
        <v>611</v>
      </c>
      <c r="F40" s="312">
        <v>2.8809999999999998</v>
      </c>
      <c r="G40" s="312">
        <v>0.38900000000000001</v>
      </c>
      <c r="H40" s="312">
        <v>2.3E-2</v>
      </c>
      <c r="I40" s="312">
        <v>2.8809999999999998</v>
      </c>
      <c r="J40" s="312">
        <v>0.38900000000000001</v>
      </c>
      <c r="K40" s="312">
        <v>2.3E-2</v>
      </c>
      <c r="L40" s="312">
        <v>2.8809999999999998</v>
      </c>
      <c r="M40" s="312">
        <v>0.38900000000000001</v>
      </c>
      <c r="N40" s="312">
        <v>2.3E-2</v>
      </c>
      <c r="O40" s="312">
        <v>2.8809999999999998</v>
      </c>
      <c r="P40" s="312">
        <v>0.38900000000000001</v>
      </c>
      <c r="Q40" s="312">
        <v>2.3E-2</v>
      </c>
      <c r="R40" s="312">
        <v>2.8809999999999998</v>
      </c>
      <c r="S40" s="312">
        <v>0.38900000000000001</v>
      </c>
      <c r="T40" s="312">
        <v>2.3E-2</v>
      </c>
      <c r="U40" s="312">
        <v>2.8809999999999998</v>
      </c>
      <c r="V40" s="312">
        <v>0.38900000000000001</v>
      </c>
      <c r="W40" s="312">
        <v>2.3E-2</v>
      </c>
      <c r="X40" s="312">
        <v>2.8809999999999998</v>
      </c>
      <c r="Y40" s="312">
        <v>0.38900000000000001</v>
      </c>
      <c r="Z40" s="312">
        <v>2.3E-2</v>
      </c>
      <c r="AA40" s="312">
        <v>2.8809999999999998</v>
      </c>
      <c r="AB40" s="312">
        <v>0.38900000000000001</v>
      </c>
      <c r="AC40" s="312">
        <v>2.3E-2</v>
      </c>
      <c r="AD40" s="312">
        <v>2.8809999999999998</v>
      </c>
      <c r="AE40" s="312">
        <v>0.38900000000000001</v>
      </c>
      <c r="AF40" s="312">
        <v>2.3E-2</v>
      </c>
      <c r="AG40" s="312">
        <v>2.8809999999999998</v>
      </c>
      <c r="AH40" s="312">
        <v>0.38900000000000001</v>
      </c>
      <c r="AI40" s="312">
        <v>2.3E-2</v>
      </c>
      <c r="AJ40" s="312">
        <v>2.8809999999999998</v>
      </c>
      <c r="AK40" s="312">
        <v>0.38900000000000001</v>
      </c>
      <c r="AL40" s="312">
        <v>2.3E-2</v>
      </c>
      <c r="AM40" s="312">
        <v>2.8809999999999998</v>
      </c>
      <c r="AN40" s="312">
        <v>0.38900000000000001</v>
      </c>
      <c r="AO40" s="312">
        <v>2.3E-2</v>
      </c>
      <c r="AP40" s="312">
        <v>2.8809999999999998</v>
      </c>
      <c r="AQ40" s="312">
        <v>0.38900000000000001</v>
      </c>
      <c r="AR40" s="312">
        <v>2.3E-2</v>
      </c>
      <c r="AS40" s="312">
        <v>2.8809999999999998</v>
      </c>
      <c r="AT40" s="312">
        <v>0.38900000000000001</v>
      </c>
      <c r="AU40" s="312">
        <v>2.3E-2</v>
      </c>
      <c r="AV40" s="312">
        <v>2.8809999999999998</v>
      </c>
      <c r="AW40" s="312">
        <v>0.38900000000000001</v>
      </c>
      <c r="AX40" s="312">
        <v>2.3E-2</v>
      </c>
      <c r="AY40" s="312"/>
      <c r="AZ40" s="312"/>
      <c r="BA40" s="312"/>
    </row>
    <row r="41" spans="2:53" x14ac:dyDescent="0.25">
      <c r="B41" s="310"/>
      <c r="C41" s="305"/>
      <c r="D41" s="305"/>
      <c r="E41" s="311" t="s">
        <v>612</v>
      </c>
      <c r="F41" s="312">
        <v>2.7210000000000001</v>
      </c>
      <c r="G41" s="312">
        <v>0.123</v>
      </c>
      <c r="H41" s="312">
        <v>7.0000000000000001E-3</v>
      </c>
      <c r="I41" s="312">
        <v>2.7210000000000001</v>
      </c>
      <c r="J41" s="312">
        <v>0.123</v>
      </c>
      <c r="K41" s="312">
        <v>7.0000000000000001E-3</v>
      </c>
      <c r="L41" s="312">
        <v>2.7210000000000001</v>
      </c>
      <c r="M41" s="312">
        <v>0.123</v>
      </c>
      <c r="N41" s="312">
        <v>7.0000000000000001E-3</v>
      </c>
      <c r="O41" s="312">
        <v>2.7210000000000001</v>
      </c>
      <c r="P41" s="312">
        <v>0.123</v>
      </c>
      <c r="Q41" s="312">
        <v>7.0000000000000001E-3</v>
      </c>
      <c r="R41" s="312">
        <v>2.7210000000000001</v>
      </c>
      <c r="S41" s="312">
        <v>0.123</v>
      </c>
      <c r="T41" s="312">
        <v>7.0000000000000001E-3</v>
      </c>
      <c r="U41" s="312">
        <v>2.7210000000000001</v>
      </c>
      <c r="V41" s="312">
        <v>0.123</v>
      </c>
      <c r="W41" s="312">
        <v>7.0000000000000001E-3</v>
      </c>
      <c r="X41" s="312">
        <v>2.7210000000000001</v>
      </c>
      <c r="Y41" s="312">
        <v>0.123</v>
      </c>
      <c r="Z41" s="312">
        <v>7.0000000000000001E-3</v>
      </c>
      <c r="AA41" s="312">
        <v>2.7210000000000001</v>
      </c>
      <c r="AB41" s="312">
        <v>0.123</v>
      </c>
      <c r="AC41" s="312">
        <v>7.0000000000000001E-3</v>
      </c>
      <c r="AD41" s="312">
        <v>2.7210000000000001</v>
      </c>
      <c r="AE41" s="312">
        <v>0.123</v>
      </c>
      <c r="AF41" s="312">
        <v>7.0000000000000001E-3</v>
      </c>
      <c r="AG41" s="312">
        <v>2.7210000000000001</v>
      </c>
      <c r="AH41" s="312">
        <v>0.123</v>
      </c>
      <c r="AI41" s="312">
        <v>7.0000000000000001E-3</v>
      </c>
      <c r="AJ41" s="312">
        <v>2.7210000000000001</v>
      </c>
      <c r="AK41" s="312">
        <v>0.123</v>
      </c>
      <c r="AL41" s="312">
        <v>7.0000000000000001E-3</v>
      </c>
      <c r="AM41" s="312">
        <v>2.7210000000000001</v>
      </c>
      <c r="AN41" s="312">
        <v>0.123</v>
      </c>
      <c r="AO41" s="312">
        <v>7.0000000000000001E-3</v>
      </c>
      <c r="AP41" s="312">
        <v>2.7210000000000001</v>
      </c>
      <c r="AQ41" s="312">
        <v>0.123</v>
      </c>
      <c r="AR41" s="312">
        <v>7.0000000000000001E-3</v>
      </c>
      <c r="AS41" s="312">
        <v>2.7210000000000001</v>
      </c>
      <c r="AT41" s="312">
        <v>0.123</v>
      </c>
      <c r="AU41" s="312">
        <v>7.0000000000000001E-3</v>
      </c>
      <c r="AV41" s="312">
        <v>2.7210000000000001</v>
      </c>
      <c r="AW41" s="312">
        <v>0.123</v>
      </c>
      <c r="AX41" s="312">
        <v>7.0000000000000001E-3</v>
      </c>
      <c r="AY41" s="312"/>
      <c r="AZ41" s="312"/>
      <c r="BA41" s="312"/>
    </row>
    <row r="42" spans="2:53" x14ac:dyDescent="0.25">
      <c r="B42" s="310"/>
      <c r="C42" s="305"/>
      <c r="D42" s="305"/>
      <c r="E42" s="311" t="s">
        <v>986</v>
      </c>
      <c r="F42" s="312">
        <v>0.182</v>
      </c>
      <c r="G42" s="312">
        <v>1.6E-2</v>
      </c>
      <c r="H42" s="312">
        <v>0</v>
      </c>
      <c r="I42" s="312">
        <v>0.182</v>
      </c>
      <c r="J42" s="312">
        <v>1.6E-2</v>
      </c>
      <c r="K42" s="312">
        <v>0</v>
      </c>
      <c r="L42" s="312">
        <v>0.182</v>
      </c>
      <c r="M42" s="312">
        <v>1.6E-2</v>
      </c>
      <c r="N42" s="312">
        <v>0</v>
      </c>
      <c r="O42" s="312">
        <v>0.182</v>
      </c>
      <c r="P42" s="312">
        <v>1.6E-2</v>
      </c>
      <c r="Q42" s="312">
        <v>0</v>
      </c>
      <c r="R42" s="312">
        <v>0.182</v>
      </c>
      <c r="S42" s="312">
        <v>1.6E-2</v>
      </c>
      <c r="T42" s="312">
        <v>0</v>
      </c>
      <c r="U42" s="312">
        <v>8.9999999999999993E-3</v>
      </c>
      <c r="V42" s="312">
        <v>1.6E-2</v>
      </c>
      <c r="W42" s="312">
        <v>0</v>
      </c>
      <c r="X42" s="312">
        <v>0.182</v>
      </c>
      <c r="Y42" s="312">
        <v>1.6E-2</v>
      </c>
      <c r="Z42" s="312">
        <v>0</v>
      </c>
      <c r="AA42" s="312">
        <v>0.156</v>
      </c>
      <c r="AB42" s="312">
        <v>0.182</v>
      </c>
      <c r="AC42" s="312">
        <v>0</v>
      </c>
      <c r="AD42" s="312">
        <v>0.182</v>
      </c>
      <c r="AE42" s="312">
        <v>1.6E-2</v>
      </c>
      <c r="AF42" s="312">
        <v>0</v>
      </c>
      <c r="AG42" s="312">
        <v>0.182</v>
      </c>
      <c r="AH42" s="312">
        <v>1.6E-2</v>
      </c>
      <c r="AI42" s="312">
        <v>0</v>
      </c>
      <c r="AJ42" s="312">
        <v>0.183</v>
      </c>
      <c r="AK42" s="312">
        <v>1.6E-2</v>
      </c>
      <c r="AL42" s="312">
        <v>0</v>
      </c>
      <c r="AM42" s="312">
        <v>0.183</v>
      </c>
      <c r="AN42" s="312">
        <v>1.6E-2</v>
      </c>
      <c r="AO42" s="312">
        <v>0</v>
      </c>
      <c r="AP42" s="312">
        <v>0.18099999999999999</v>
      </c>
      <c r="AQ42" s="312">
        <v>1.6E-2</v>
      </c>
      <c r="AR42" s="312">
        <v>0</v>
      </c>
      <c r="AS42" s="312">
        <v>0.182</v>
      </c>
      <c r="AT42" s="312">
        <v>1.6E-2</v>
      </c>
      <c r="AU42" s="312">
        <v>0</v>
      </c>
      <c r="AV42" s="312">
        <v>0.182</v>
      </c>
      <c r="AW42" s="312">
        <v>1.6E-2</v>
      </c>
      <c r="AX42" s="312">
        <v>0</v>
      </c>
      <c r="AY42" s="312"/>
      <c r="AZ42" s="312"/>
      <c r="BA42" s="312"/>
    </row>
    <row r="43" spans="2:53" x14ac:dyDescent="0.25">
      <c r="B43" s="310"/>
      <c r="C43" s="305"/>
      <c r="D43" s="305"/>
      <c r="E43" s="311" t="s">
        <v>994</v>
      </c>
      <c r="F43" s="312">
        <v>3.0169999999999999</v>
      </c>
      <c r="G43" s="312">
        <v>0.39</v>
      </c>
      <c r="H43" s="312">
        <v>1.2E-2</v>
      </c>
      <c r="I43" s="312">
        <v>3.0169999999999999</v>
      </c>
      <c r="J43" s="312">
        <v>0.39</v>
      </c>
      <c r="K43" s="312">
        <v>1.2E-2</v>
      </c>
      <c r="L43" s="312">
        <v>3.0169999999999999</v>
      </c>
      <c r="M43" s="312">
        <v>0.39</v>
      </c>
      <c r="N43" s="312">
        <v>1.2E-2</v>
      </c>
      <c r="O43" s="312">
        <v>3.0169999999999999</v>
      </c>
      <c r="P43" s="312">
        <v>0.39</v>
      </c>
      <c r="Q43" s="312">
        <v>1.2E-2</v>
      </c>
      <c r="R43" s="312">
        <v>3.0169999999999999</v>
      </c>
      <c r="S43" s="312">
        <v>0.39</v>
      </c>
      <c r="T43" s="312">
        <v>1.2E-2</v>
      </c>
      <c r="U43" s="312">
        <v>3.0169999999999999</v>
      </c>
      <c r="V43" s="312">
        <v>0.39</v>
      </c>
      <c r="W43" s="312">
        <v>1.2E-2</v>
      </c>
      <c r="X43" s="312">
        <v>3.0169999999999999</v>
      </c>
      <c r="Y43" s="312">
        <v>0.39</v>
      </c>
      <c r="Z43" s="312">
        <v>1.2E-2</v>
      </c>
      <c r="AA43" s="312">
        <v>3.0169999999999999</v>
      </c>
      <c r="AB43" s="312">
        <v>0.39</v>
      </c>
      <c r="AC43" s="312">
        <v>1.2E-2</v>
      </c>
      <c r="AD43" s="312">
        <v>3.0169999999999999</v>
      </c>
      <c r="AE43" s="312">
        <v>0.39</v>
      </c>
      <c r="AF43" s="312">
        <v>1.2E-2</v>
      </c>
      <c r="AG43" s="312">
        <v>3.0169999999999999</v>
      </c>
      <c r="AH43" s="312">
        <v>0.39</v>
      </c>
      <c r="AI43" s="312">
        <v>1.2E-2</v>
      </c>
      <c r="AJ43" s="312">
        <v>3.0169999999999999</v>
      </c>
      <c r="AK43" s="312">
        <v>0.39</v>
      </c>
      <c r="AL43" s="312">
        <v>1.2E-2</v>
      </c>
      <c r="AM43" s="312">
        <v>3.0169999999999999</v>
      </c>
      <c r="AN43" s="312">
        <v>0.39</v>
      </c>
      <c r="AO43" s="312">
        <v>1.2E-2</v>
      </c>
      <c r="AP43" s="312">
        <v>3.0169999999999999</v>
      </c>
      <c r="AQ43" s="312">
        <v>0.39</v>
      </c>
      <c r="AR43" s="312">
        <v>1.2E-2</v>
      </c>
      <c r="AS43" s="312">
        <v>3.0169999999999999</v>
      </c>
      <c r="AT43" s="312">
        <v>0.39</v>
      </c>
      <c r="AU43" s="312">
        <v>1.2E-2</v>
      </c>
      <c r="AV43" s="312">
        <v>3.0169999999999999</v>
      </c>
      <c r="AW43" s="312">
        <v>0.39</v>
      </c>
      <c r="AX43" s="312">
        <v>1.2E-2</v>
      </c>
      <c r="AY43" s="312"/>
      <c r="AZ43" s="312"/>
      <c r="BA43" s="312"/>
    </row>
    <row r="44" spans="2:53" x14ac:dyDescent="0.25">
      <c r="B44" s="310"/>
      <c r="C44" s="305"/>
      <c r="D44" s="305"/>
      <c r="E44" s="311" t="s">
        <v>34</v>
      </c>
      <c r="F44" s="312">
        <v>1.5409999999999999</v>
      </c>
      <c r="G44" s="312">
        <v>0.122</v>
      </c>
      <c r="H44" s="312">
        <v>2E-3</v>
      </c>
      <c r="I44" s="312">
        <v>1.5409999999999999</v>
      </c>
      <c r="J44" s="312">
        <v>0.122</v>
      </c>
      <c r="K44" s="312">
        <v>2E-3</v>
      </c>
      <c r="L44" s="312">
        <v>1.5409999999999999</v>
      </c>
      <c r="M44" s="312">
        <v>0.122</v>
      </c>
      <c r="N44" s="312">
        <v>2E-3</v>
      </c>
      <c r="O44" s="312">
        <v>1.5409999999999999</v>
      </c>
      <c r="P44" s="312">
        <v>0.122</v>
      </c>
      <c r="Q44" s="312">
        <v>2E-3</v>
      </c>
      <c r="R44" s="312">
        <v>1.5409999999999999</v>
      </c>
      <c r="S44" s="312">
        <v>0.122</v>
      </c>
      <c r="T44" s="312">
        <v>2E-3</v>
      </c>
      <c r="U44" s="312">
        <v>1.5409999999999999</v>
      </c>
      <c r="V44" s="312">
        <v>0.122</v>
      </c>
      <c r="W44" s="312">
        <v>2E-3</v>
      </c>
      <c r="X44" s="312">
        <v>1.5409999999999999</v>
      </c>
      <c r="Y44" s="312">
        <v>0.122</v>
      </c>
      <c r="Z44" s="312">
        <v>2E-3</v>
      </c>
      <c r="AA44" s="312">
        <v>1.5409999999999999</v>
      </c>
      <c r="AB44" s="312">
        <v>0.122</v>
      </c>
      <c r="AC44" s="312">
        <v>2E-3</v>
      </c>
      <c r="AD44" s="312">
        <v>1.5409999999999999</v>
      </c>
      <c r="AE44" s="312">
        <v>0.122</v>
      </c>
      <c r="AF44" s="312">
        <v>2E-3</v>
      </c>
      <c r="AG44" s="312">
        <v>1.5409999999999999</v>
      </c>
      <c r="AH44" s="312">
        <v>0.122</v>
      </c>
      <c r="AI44" s="312">
        <v>2E-3</v>
      </c>
      <c r="AJ44" s="312">
        <v>1.5409999999999999</v>
      </c>
      <c r="AK44" s="312">
        <v>0.122</v>
      </c>
      <c r="AL44" s="312">
        <v>2E-3</v>
      </c>
      <c r="AM44" s="312">
        <v>1.5409999999999999</v>
      </c>
      <c r="AN44" s="312">
        <v>0.122</v>
      </c>
      <c r="AO44" s="312">
        <v>2E-3</v>
      </c>
      <c r="AP44" s="312">
        <v>1.5409999999999999</v>
      </c>
      <c r="AQ44" s="312">
        <v>0.122</v>
      </c>
      <c r="AR44" s="312">
        <v>2E-3</v>
      </c>
      <c r="AS44" s="312">
        <v>1.5409999999999999</v>
      </c>
      <c r="AT44" s="312">
        <v>0.122</v>
      </c>
      <c r="AU44" s="312">
        <v>2E-3</v>
      </c>
      <c r="AV44" s="312">
        <v>1.5409999999999999</v>
      </c>
      <c r="AW44" s="312">
        <v>0.122</v>
      </c>
      <c r="AX44" s="312">
        <v>2E-3</v>
      </c>
      <c r="AY44" s="312"/>
      <c r="AZ44" s="312"/>
      <c r="BA44" s="312"/>
    </row>
    <row r="45" spans="2:53" x14ac:dyDescent="0.25">
      <c r="B45" s="310"/>
      <c r="C45" s="305"/>
      <c r="D45" s="305"/>
      <c r="E45" s="311" t="s">
        <v>615</v>
      </c>
      <c r="F45" s="312">
        <v>2.9660000000000002</v>
      </c>
      <c r="G45" s="312">
        <v>0</v>
      </c>
      <c r="H45" s="312">
        <v>0</v>
      </c>
      <c r="I45" s="312">
        <v>2.9660000000000002</v>
      </c>
      <c r="J45" s="312">
        <v>0</v>
      </c>
      <c r="K45" s="312">
        <v>0</v>
      </c>
      <c r="L45" s="312">
        <v>2.9660000000000002</v>
      </c>
      <c r="M45" s="312">
        <v>0</v>
      </c>
      <c r="N45" s="312">
        <v>0</v>
      </c>
      <c r="O45" s="312">
        <v>2.9660000000000002</v>
      </c>
      <c r="P45" s="312">
        <v>0</v>
      </c>
      <c r="Q45" s="312">
        <v>0</v>
      </c>
      <c r="R45" s="312">
        <v>2.9660000000000002</v>
      </c>
      <c r="S45" s="312">
        <v>0</v>
      </c>
      <c r="T45" s="312">
        <v>0</v>
      </c>
      <c r="U45" s="312">
        <v>2.9660000000000002</v>
      </c>
      <c r="V45" s="312">
        <v>0</v>
      </c>
      <c r="W45" s="312">
        <v>0</v>
      </c>
      <c r="X45" s="312">
        <v>2.9660000000000002</v>
      </c>
      <c r="Y45" s="312">
        <v>0</v>
      </c>
      <c r="Z45" s="312">
        <v>0</v>
      </c>
      <c r="AA45" s="312">
        <v>2.9660000000000002</v>
      </c>
      <c r="AB45" s="312">
        <v>0</v>
      </c>
      <c r="AC45" s="312">
        <v>0</v>
      </c>
      <c r="AD45" s="312">
        <v>2.9660000000000002</v>
      </c>
      <c r="AE45" s="312">
        <v>0</v>
      </c>
      <c r="AF45" s="312">
        <v>0</v>
      </c>
      <c r="AG45" s="312">
        <v>2.9660000000000002</v>
      </c>
      <c r="AH45" s="312">
        <v>0</v>
      </c>
      <c r="AI45" s="312">
        <v>0</v>
      </c>
      <c r="AJ45" s="312">
        <v>2.9660000000000002</v>
      </c>
      <c r="AK45" s="312">
        <v>0</v>
      </c>
      <c r="AL45" s="312">
        <v>0</v>
      </c>
      <c r="AM45" s="312">
        <v>2.9660000000000002</v>
      </c>
      <c r="AN45" s="312">
        <v>0</v>
      </c>
      <c r="AO45" s="312">
        <v>0</v>
      </c>
      <c r="AP45" s="312">
        <v>2.9660000000000002</v>
      </c>
      <c r="AQ45" s="312">
        <v>0</v>
      </c>
      <c r="AR45" s="312">
        <v>0</v>
      </c>
      <c r="AS45" s="312">
        <v>2.9660000000000002</v>
      </c>
      <c r="AT45" s="312">
        <v>0</v>
      </c>
      <c r="AU45" s="312">
        <v>0</v>
      </c>
      <c r="AV45" s="312">
        <v>2.9660000000000002</v>
      </c>
      <c r="AW45" s="312">
        <v>0</v>
      </c>
      <c r="AX45" s="312">
        <v>0</v>
      </c>
      <c r="AY45" s="312"/>
      <c r="AZ45" s="312"/>
      <c r="BA45" s="312"/>
    </row>
    <row r="46" spans="2:53" x14ac:dyDescent="0.25">
      <c r="B46" s="310"/>
      <c r="C46" s="305"/>
      <c r="D46" s="305"/>
      <c r="E46" s="311" t="s">
        <v>613</v>
      </c>
      <c r="F46" s="312">
        <v>2.996</v>
      </c>
      <c r="G46" s="312">
        <v>0</v>
      </c>
      <c r="H46" s="312">
        <v>0</v>
      </c>
      <c r="I46" s="312">
        <v>2.996</v>
      </c>
      <c r="J46" s="312">
        <v>0</v>
      </c>
      <c r="K46" s="312">
        <v>0</v>
      </c>
      <c r="L46" s="312">
        <v>2.996</v>
      </c>
      <c r="M46" s="312">
        <v>0</v>
      </c>
      <c r="N46" s="312">
        <v>0</v>
      </c>
      <c r="O46" s="312">
        <v>2.996</v>
      </c>
      <c r="P46" s="312">
        <v>0</v>
      </c>
      <c r="Q46" s="312">
        <v>0</v>
      </c>
      <c r="R46" s="312">
        <v>2.996</v>
      </c>
      <c r="S46" s="312">
        <v>0</v>
      </c>
      <c r="T46" s="312">
        <v>0</v>
      </c>
      <c r="U46" s="312">
        <v>2.996</v>
      </c>
      <c r="V46" s="312">
        <v>0</v>
      </c>
      <c r="W46" s="312">
        <v>0</v>
      </c>
      <c r="X46" s="312">
        <v>2.996</v>
      </c>
      <c r="Y46" s="312">
        <v>0</v>
      </c>
      <c r="Z46" s="312">
        <v>0</v>
      </c>
      <c r="AA46" s="312">
        <v>2.996</v>
      </c>
      <c r="AB46" s="312">
        <v>0</v>
      </c>
      <c r="AC46" s="312">
        <v>0</v>
      </c>
      <c r="AD46" s="312">
        <v>2.996</v>
      </c>
      <c r="AE46" s="312">
        <v>0</v>
      </c>
      <c r="AF46" s="312">
        <v>0</v>
      </c>
      <c r="AG46" s="312">
        <v>2.996</v>
      </c>
      <c r="AH46" s="312">
        <v>0</v>
      </c>
      <c r="AI46" s="312">
        <v>0</v>
      </c>
      <c r="AJ46" s="312">
        <v>2.996</v>
      </c>
      <c r="AK46" s="312">
        <v>0</v>
      </c>
      <c r="AL46" s="312">
        <v>0</v>
      </c>
      <c r="AM46" s="312">
        <v>2.996</v>
      </c>
      <c r="AN46" s="312">
        <v>0</v>
      </c>
      <c r="AO46" s="312">
        <v>0</v>
      </c>
      <c r="AP46" s="312">
        <v>2.996</v>
      </c>
      <c r="AQ46" s="312">
        <v>0</v>
      </c>
      <c r="AR46" s="312">
        <v>0</v>
      </c>
      <c r="AS46" s="312">
        <v>2.996</v>
      </c>
      <c r="AT46" s="312">
        <v>0</v>
      </c>
      <c r="AU46" s="312">
        <v>0</v>
      </c>
      <c r="AV46" s="312">
        <v>2.996</v>
      </c>
      <c r="AW46" s="312">
        <v>0</v>
      </c>
      <c r="AX46" s="312">
        <v>0</v>
      </c>
      <c r="AY46" s="312"/>
      <c r="AZ46" s="312"/>
      <c r="BA46" s="312"/>
    </row>
    <row r="47" spans="2:53" x14ac:dyDescent="0.25">
      <c r="B47" s="310"/>
      <c r="C47" s="305"/>
      <c r="D47" s="305"/>
      <c r="E47" s="311" t="s">
        <v>995</v>
      </c>
      <c r="F47" s="312">
        <v>0.878</v>
      </c>
      <c r="G47" s="312">
        <v>9.9000000000000005E-2</v>
      </c>
      <c r="H47" s="312">
        <v>2E-3</v>
      </c>
      <c r="I47" s="312">
        <v>0.878</v>
      </c>
      <c r="J47" s="312">
        <v>9.9000000000000005E-2</v>
      </c>
      <c r="K47" s="312">
        <v>2E-3</v>
      </c>
      <c r="L47" s="312">
        <v>0.878</v>
      </c>
      <c r="M47" s="312">
        <v>9.9000000000000005E-2</v>
      </c>
      <c r="N47" s="312">
        <v>2E-3</v>
      </c>
      <c r="O47" s="312">
        <v>0.878</v>
      </c>
      <c r="P47" s="312">
        <v>9.9000000000000005E-2</v>
      </c>
      <c r="Q47" s="312">
        <v>2E-3</v>
      </c>
      <c r="R47" s="312">
        <v>0.878</v>
      </c>
      <c r="S47" s="312">
        <v>9.9000000000000005E-2</v>
      </c>
      <c r="T47" s="312">
        <v>2E-3</v>
      </c>
      <c r="U47" s="312">
        <v>0.878</v>
      </c>
      <c r="V47" s="312">
        <v>9.9000000000000005E-2</v>
      </c>
      <c r="W47" s="312">
        <v>2E-3</v>
      </c>
      <c r="X47" s="312">
        <v>0.878</v>
      </c>
      <c r="Y47" s="312">
        <v>9.9000000000000005E-2</v>
      </c>
      <c r="Z47" s="312">
        <v>2E-3</v>
      </c>
      <c r="AA47" s="312">
        <v>0.878</v>
      </c>
      <c r="AB47" s="312">
        <v>9.9000000000000005E-2</v>
      </c>
      <c r="AC47" s="312">
        <v>2E-3</v>
      </c>
      <c r="AD47" s="312">
        <v>0.878</v>
      </c>
      <c r="AE47" s="312">
        <v>9.9000000000000005E-2</v>
      </c>
      <c r="AF47" s="312">
        <v>2E-3</v>
      </c>
      <c r="AG47" s="312">
        <v>0.878</v>
      </c>
      <c r="AH47" s="312">
        <v>9.9000000000000005E-2</v>
      </c>
      <c r="AI47" s="312">
        <v>2E-3</v>
      </c>
      <c r="AJ47" s="312">
        <v>0.878</v>
      </c>
      <c r="AK47" s="312">
        <v>9.9000000000000005E-2</v>
      </c>
      <c r="AL47" s="312">
        <v>2E-3</v>
      </c>
      <c r="AM47" s="312">
        <v>0.878</v>
      </c>
      <c r="AN47" s="312">
        <v>9.9000000000000005E-2</v>
      </c>
      <c r="AO47" s="312">
        <v>2E-3</v>
      </c>
      <c r="AP47" s="312">
        <v>0.878</v>
      </c>
      <c r="AQ47" s="312">
        <v>9.9000000000000005E-2</v>
      </c>
      <c r="AR47" s="312">
        <v>2E-3</v>
      </c>
      <c r="AS47" s="312">
        <v>0.878</v>
      </c>
      <c r="AT47" s="312">
        <v>9.9000000000000005E-2</v>
      </c>
      <c r="AU47" s="312">
        <v>2E-3</v>
      </c>
      <c r="AV47" s="312">
        <v>0.878</v>
      </c>
      <c r="AW47" s="312">
        <v>9.9000000000000005E-2</v>
      </c>
      <c r="AX47" s="312">
        <v>2E-3</v>
      </c>
      <c r="AY47" s="312"/>
      <c r="AZ47" s="312"/>
      <c r="BA47" s="312"/>
    </row>
    <row r="48" spans="2:53" x14ac:dyDescent="0.25">
      <c r="B48" s="310"/>
      <c r="C48" s="305"/>
      <c r="D48" s="305"/>
      <c r="E48" s="311" t="s">
        <v>996</v>
      </c>
      <c r="F48" s="312">
        <v>1.369</v>
      </c>
      <c r="G48" s="312">
        <v>2.5000000000000001E-2</v>
      </c>
      <c r="H48" s="312">
        <v>3.0000000000000001E-3</v>
      </c>
      <c r="I48" s="312">
        <v>1.369</v>
      </c>
      <c r="J48" s="312">
        <v>2.5000000000000001E-2</v>
      </c>
      <c r="K48" s="312">
        <v>3.0000000000000001E-3</v>
      </c>
      <c r="L48" s="312">
        <v>1.369</v>
      </c>
      <c r="M48" s="312">
        <v>2.5000000000000001E-2</v>
      </c>
      <c r="N48" s="312">
        <v>3.0000000000000001E-3</v>
      </c>
      <c r="O48" s="312">
        <v>1.369</v>
      </c>
      <c r="P48" s="312">
        <v>2.5000000000000001E-2</v>
      </c>
      <c r="Q48" s="312">
        <v>3.0000000000000001E-3</v>
      </c>
      <c r="R48" s="312">
        <v>1.369</v>
      </c>
      <c r="S48" s="312">
        <v>2.5000000000000001E-2</v>
      </c>
      <c r="T48" s="312">
        <v>3.0000000000000001E-3</v>
      </c>
      <c r="U48" s="312">
        <v>1.369</v>
      </c>
      <c r="V48" s="312">
        <v>2.5000000000000001E-2</v>
      </c>
      <c r="W48" s="312">
        <v>3.0000000000000001E-3</v>
      </c>
      <c r="X48" s="312">
        <v>1.369</v>
      </c>
      <c r="Y48" s="312">
        <v>2.5000000000000001E-2</v>
      </c>
      <c r="Z48" s="312">
        <v>3.0000000000000001E-3</v>
      </c>
      <c r="AA48" s="312">
        <v>1.369</v>
      </c>
      <c r="AB48" s="312">
        <v>2.5000000000000001E-2</v>
      </c>
      <c r="AC48" s="312">
        <v>3.0000000000000001E-3</v>
      </c>
      <c r="AD48" s="312">
        <v>1.369</v>
      </c>
      <c r="AE48" s="312">
        <v>2.5000000000000001E-2</v>
      </c>
      <c r="AF48" s="312">
        <v>3.0000000000000001E-3</v>
      </c>
      <c r="AG48" s="312">
        <v>1.369</v>
      </c>
      <c r="AH48" s="312">
        <v>2.5000000000000001E-2</v>
      </c>
      <c r="AI48" s="312">
        <v>3.0000000000000001E-3</v>
      </c>
      <c r="AJ48" s="312">
        <v>1.369</v>
      </c>
      <c r="AK48" s="312">
        <v>2.5000000000000001E-2</v>
      </c>
      <c r="AL48" s="312">
        <v>3.0000000000000001E-3</v>
      </c>
      <c r="AM48" s="312">
        <v>1.369</v>
      </c>
      <c r="AN48" s="312">
        <v>2.5000000000000001E-2</v>
      </c>
      <c r="AO48" s="312">
        <v>3.0000000000000001E-3</v>
      </c>
      <c r="AP48" s="312">
        <v>1.369</v>
      </c>
      <c r="AQ48" s="312">
        <v>2.5000000000000001E-2</v>
      </c>
      <c r="AR48" s="312">
        <v>3.0000000000000001E-3</v>
      </c>
      <c r="AS48" s="312">
        <v>1.369</v>
      </c>
      <c r="AT48" s="312">
        <v>2.5000000000000001E-2</v>
      </c>
      <c r="AU48" s="312">
        <v>3.0000000000000001E-3</v>
      </c>
      <c r="AV48" s="312">
        <v>1.369</v>
      </c>
      <c r="AW48" s="312">
        <v>2.5000000000000001E-2</v>
      </c>
      <c r="AX48" s="312">
        <v>3.0000000000000001E-3</v>
      </c>
      <c r="AY48" s="312"/>
      <c r="AZ48" s="312"/>
      <c r="BA48" s="312"/>
    </row>
    <row r="49" spans="2:54" x14ac:dyDescent="0.25">
      <c r="B49" s="310"/>
      <c r="C49" s="305"/>
      <c r="D49" s="305"/>
      <c r="E49" s="311" t="s">
        <v>997</v>
      </c>
      <c r="F49" s="312">
        <v>1.617</v>
      </c>
      <c r="G49" s="312">
        <v>4.3319999999999999</v>
      </c>
      <c r="H49" s="312">
        <v>5.8000000000000003E-2</v>
      </c>
      <c r="I49" s="312">
        <v>1.617</v>
      </c>
      <c r="J49" s="312">
        <v>4.3319999999999999</v>
      </c>
      <c r="K49" s="312">
        <v>5.8000000000000003E-2</v>
      </c>
      <c r="L49" s="312">
        <v>1.617</v>
      </c>
      <c r="M49" s="312">
        <v>4.3319999999999999</v>
      </c>
      <c r="N49" s="312">
        <v>5.8000000000000003E-2</v>
      </c>
      <c r="O49" s="312">
        <v>1.617</v>
      </c>
      <c r="P49" s="312">
        <v>4.3319999999999999</v>
      </c>
      <c r="Q49" s="312">
        <v>5.8000000000000003E-2</v>
      </c>
      <c r="R49" s="312">
        <v>1.617</v>
      </c>
      <c r="S49" s="312">
        <v>4.3319999999999999</v>
      </c>
      <c r="T49" s="312">
        <v>5.8000000000000003E-2</v>
      </c>
      <c r="U49" s="312">
        <v>1.617</v>
      </c>
      <c r="V49" s="312">
        <v>4.3319999999999999</v>
      </c>
      <c r="W49" s="312">
        <v>5.8000000000000003E-2</v>
      </c>
      <c r="X49" s="312">
        <v>1.617</v>
      </c>
      <c r="Y49" s="312">
        <v>4.3319999999999999</v>
      </c>
      <c r="Z49" s="312">
        <v>5.8000000000000003E-2</v>
      </c>
      <c r="AA49" s="312">
        <v>1.617</v>
      </c>
      <c r="AB49" s="312">
        <v>4.3319999999999999</v>
      </c>
      <c r="AC49" s="312">
        <v>5.8000000000000003E-2</v>
      </c>
      <c r="AD49" s="312">
        <v>1.617</v>
      </c>
      <c r="AE49" s="312">
        <v>4.3319999999999999</v>
      </c>
      <c r="AF49" s="312">
        <v>5.8000000000000003E-2</v>
      </c>
      <c r="AG49" s="312">
        <v>1.617</v>
      </c>
      <c r="AH49" s="312">
        <v>4.3319999999999999</v>
      </c>
      <c r="AI49" s="312">
        <v>5.8000000000000003E-2</v>
      </c>
      <c r="AJ49" s="312">
        <v>1.617</v>
      </c>
      <c r="AK49" s="312">
        <v>4.3319999999999999</v>
      </c>
      <c r="AL49" s="312">
        <v>5.8000000000000003E-2</v>
      </c>
      <c r="AM49" s="312">
        <v>1.617</v>
      </c>
      <c r="AN49" s="312">
        <v>4.3319999999999999</v>
      </c>
      <c r="AO49" s="312">
        <v>5.8000000000000003E-2</v>
      </c>
      <c r="AP49" s="312">
        <v>1.617</v>
      </c>
      <c r="AQ49" s="312">
        <v>4.3319999999999999</v>
      </c>
      <c r="AR49" s="312">
        <v>5.8000000000000003E-2</v>
      </c>
      <c r="AS49" s="312">
        <v>1.617</v>
      </c>
      <c r="AT49" s="312">
        <v>4.3319999999999999</v>
      </c>
      <c r="AU49" s="312">
        <v>5.8000000000000003E-2</v>
      </c>
      <c r="AV49" s="312">
        <v>1.617</v>
      </c>
      <c r="AW49" s="312">
        <v>4.3319999999999999</v>
      </c>
      <c r="AX49" s="312">
        <v>5.8000000000000003E-2</v>
      </c>
      <c r="AY49" s="312"/>
      <c r="AZ49" s="312"/>
      <c r="BA49" s="312"/>
    </row>
    <row r="50" spans="2:54" x14ac:dyDescent="0.25">
      <c r="B50" s="310"/>
      <c r="C50" s="305"/>
      <c r="D50" s="305"/>
      <c r="E50" s="311" t="s">
        <v>998</v>
      </c>
      <c r="F50" s="312">
        <v>2.0249999999999999</v>
      </c>
      <c r="G50" s="312">
        <v>5.4240000000000004</v>
      </c>
      <c r="H50" s="312">
        <v>7.1999999999999995E-2</v>
      </c>
      <c r="I50" s="312">
        <v>2.0249999999999999</v>
      </c>
      <c r="J50" s="312">
        <v>5.4240000000000004</v>
      </c>
      <c r="K50" s="312">
        <v>7.1999999999999995E-2</v>
      </c>
      <c r="L50" s="312">
        <v>2.0249999999999999</v>
      </c>
      <c r="M50" s="312">
        <v>5.4240000000000004</v>
      </c>
      <c r="N50" s="312">
        <v>7.1999999999999995E-2</v>
      </c>
      <c r="O50" s="312">
        <v>2.0249999999999999</v>
      </c>
      <c r="P50" s="312">
        <v>5.4240000000000004</v>
      </c>
      <c r="Q50" s="312">
        <v>7.1999999999999995E-2</v>
      </c>
      <c r="R50" s="312">
        <v>2.0249999999999999</v>
      </c>
      <c r="S50" s="312">
        <v>5.4240000000000004</v>
      </c>
      <c r="T50" s="312">
        <v>7.1999999999999995E-2</v>
      </c>
      <c r="U50" s="312">
        <v>2.0249999999999999</v>
      </c>
      <c r="V50" s="312">
        <v>5.4240000000000004</v>
      </c>
      <c r="W50" s="312">
        <v>7.1999999999999995E-2</v>
      </c>
      <c r="X50" s="312">
        <v>2.0249999999999999</v>
      </c>
      <c r="Y50" s="312">
        <v>5.4240000000000004</v>
      </c>
      <c r="Z50" s="312">
        <v>7.1999999999999995E-2</v>
      </c>
      <c r="AA50" s="312">
        <v>2.0249999999999999</v>
      </c>
      <c r="AB50" s="312">
        <v>5.4240000000000004</v>
      </c>
      <c r="AC50" s="312">
        <v>7.1999999999999995E-2</v>
      </c>
      <c r="AD50" s="312">
        <v>2.0249999999999999</v>
      </c>
      <c r="AE50" s="312">
        <v>5.4240000000000004</v>
      </c>
      <c r="AF50" s="312">
        <v>7.1999999999999995E-2</v>
      </c>
      <c r="AG50" s="312">
        <v>2.0249999999999999</v>
      </c>
      <c r="AH50" s="312">
        <v>5.4240000000000004</v>
      </c>
      <c r="AI50" s="312">
        <v>7.1999999999999995E-2</v>
      </c>
      <c r="AJ50" s="312">
        <v>2.0249999999999999</v>
      </c>
      <c r="AK50" s="312">
        <v>5.4240000000000004</v>
      </c>
      <c r="AL50" s="312">
        <v>7.1999999999999995E-2</v>
      </c>
      <c r="AM50" s="312">
        <v>2.0249999999999999</v>
      </c>
      <c r="AN50" s="312">
        <v>5.4240000000000004</v>
      </c>
      <c r="AO50" s="312">
        <v>7.1999999999999995E-2</v>
      </c>
      <c r="AP50" s="312">
        <v>2.0249999999999999</v>
      </c>
      <c r="AQ50" s="312">
        <v>5.4240000000000004</v>
      </c>
      <c r="AR50" s="312">
        <v>7.1999999999999995E-2</v>
      </c>
      <c r="AS50" s="312">
        <v>2.0249999999999999</v>
      </c>
      <c r="AT50" s="312">
        <v>5.4240000000000004</v>
      </c>
      <c r="AU50" s="312">
        <v>7.1999999999999995E-2</v>
      </c>
      <c r="AV50" s="312">
        <v>2.0249999999999999</v>
      </c>
      <c r="AW50" s="312">
        <v>5.4240000000000004</v>
      </c>
      <c r="AX50" s="312">
        <v>7.1999999999999995E-2</v>
      </c>
      <c r="AY50" s="312"/>
      <c r="AZ50" s="312"/>
      <c r="BA50" s="312"/>
    </row>
    <row r="51" spans="2:54" x14ac:dyDescent="0.25">
      <c r="B51" s="310"/>
      <c r="C51" s="305"/>
      <c r="D51" s="305"/>
      <c r="E51" s="311" t="s">
        <v>614</v>
      </c>
      <c r="F51" s="312">
        <v>3.169</v>
      </c>
      <c r="G51" s="312">
        <v>0.32500000000000001</v>
      </c>
      <c r="H51" s="312">
        <v>0.02</v>
      </c>
      <c r="I51" s="312">
        <v>3.169</v>
      </c>
      <c r="J51" s="312">
        <v>0.32500000000000001</v>
      </c>
      <c r="K51" s="312">
        <v>0.02</v>
      </c>
      <c r="L51" s="312">
        <v>3.169</v>
      </c>
      <c r="M51" s="312">
        <v>0.32500000000000001</v>
      </c>
      <c r="N51" s="312">
        <v>0.02</v>
      </c>
      <c r="O51" s="312">
        <v>3.169</v>
      </c>
      <c r="P51" s="312">
        <v>0.32500000000000001</v>
      </c>
      <c r="Q51" s="312">
        <v>0.02</v>
      </c>
      <c r="R51" s="312">
        <v>3.169</v>
      </c>
      <c r="S51" s="312">
        <v>0.32500000000000001</v>
      </c>
      <c r="T51" s="312">
        <v>0.02</v>
      </c>
      <c r="U51" s="312">
        <v>3.169</v>
      </c>
      <c r="V51" s="312">
        <v>0.32500000000000001</v>
      </c>
      <c r="W51" s="312">
        <v>0.02</v>
      </c>
      <c r="X51" s="312">
        <v>3.169</v>
      </c>
      <c r="Y51" s="312">
        <v>0.32500000000000001</v>
      </c>
      <c r="Z51" s="312">
        <v>0.02</v>
      </c>
      <c r="AA51" s="312">
        <v>3.169</v>
      </c>
      <c r="AB51" s="312">
        <v>0.32500000000000001</v>
      </c>
      <c r="AC51" s="312">
        <v>0.02</v>
      </c>
      <c r="AD51" s="312">
        <v>3.169</v>
      </c>
      <c r="AE51" s="312">
        <v>0.32500000000000001</v>
      </c>
      <c r="AF51" s="312">
        <v>0.02</v>
      </c>
      <c r="AG51" s="312">
        <v>3.169</v>
      </c>
      <c r="AH51" s="312">
        <v>0.32500000000000001</v>
      </c>
      <c r="AI51" s="312">
        <v>0.02</v>
      </c>
      <c r="AJ51" s="312">
        <v>3.169</v>
      </c>
      <c r="AK51" s="312">
        <v>0.32500000000000001</v>
      </c>
      <c r="AL51" s="312">
        <v>0.02</v>
      </c>
      <c r="AM51" s="312">
        <v>3.169</v>
      </c>
      <c r="AN51" s="312">
        <v>0.32500000000000001</v>
      </c>
      <c r="AO51" s="312">
        <v>0.02</v>
      </c>
      <c r="AP51" s="312">
        <v>3.169</v>
      </c>
      <c r="AQ51" s="312">
        <v>0.32500000000000001</v>
      </c>
      <c r="AR51" s="312">
        <v>0.02</v>
      </c>
      <c r="AS51" s="312">
        <v>3.169</v>
      </c>
      <c r="AT51" s="312">
        <v>0.32500000000000001</v>
      </c>
      <c r="AU51" s="312">
        <v>0.02</v>
      </c>
      <c r="AV51" s="312">
        <v>3.169</v>
      </c>
      <c r="AW51" s="312">
        <v>0.32500000000000001</v>
      </c>
      <c r="AX51" s="312">
        <v>0.02</v>
      </c>
      <c r="AY51" s="312"/>
      <c r="AZ51" s="312"/>
      <c r="BA51" s="312"/>
    </row>
    <row r="52" spans="2:54" x14ac:dyDescent="0.25">
      <c r="B52" s="310"/>
      <c r="C52" s="305"/>
      <c r="D52" s="305"/>
      <c r="E52" s="311" t="s">
        <v>999</v>
      </c>
      <c r="F52" s="312">
        <v>3.0169999999999999</v>
      </c>
      <c r="G52" s="312">
        <v>0.28199999999999997</v>
      </c>
      <c r="H52" s="312">
        <v>4.2000000000000003E-2</v>
      </c>
      <c r="I52" s="312">
        <v>3.0169999999999999</v>
      </c>
      <c r="J52" s="312">
        <v>0.28199999999999997</v>
      </c>
      <c r="K52" s="312">
        <v>4.2000000000000003E-2</v>
      </c>
      <c r="L52" s="312">
        <v>3.0169999999999999</v>
      </c>
      <c r="M52" s="312">
        <v>0.28199999999999997</v>
      </c>
      <c r="N52" s="312">
        <v>4.2000000000000003E-2</v>
      </c>
      <c r="O52" s="312">
        <v>3.0169999999999999</v>
      </c>
      <c r="P52" s="312">
        <v>0.28199999999999997</v>
      </c>
      <c r="Q52" s="312">
        <v>4.2000000000000003E-2</v>
      </c>
      <c r="R52" s="312">
        <v>3.0169999999999999</v>
      </c>
      <c r="S52" s="312">
        <v>0.28199999999999997</v>
      </c>
      <c r="T52" s="312">
        <v>4.2000000000000003E-2</v>
      </c>
      <c r="U52" s="312">
        <v>3.0169999999999999</v>
      </c>
      <c r="V52" s="312">
        <v>0.28199999999999997</v>
      </c>
      <c r="W52" s="312">
        <v>4.2000000000000003E-2</v>
      </c>
      <c r="X52" s="312">
        <v>3.0169999999999999</v>
      </c>
      <c r="Y52" s="312">
        <v>0.28199999999999997</v>
      </c>
      <c r="Z52" s="312">
        <v>4.2000000000000003E-2</v>
      </c>
      <c r="AA52" s="312">
        <v>3.0169999999999999</v>
      </c>
      <c r="AB52" s="312">
        <v>0.28199999999999997</v>
      </c>
      <c r="AC52" s="312">
        <v>4.2000000000000003E-2</v>
      </c>
      <c r="AD52" s="312">
        <v>3.0169999999999999</v>
      </c>
      <c r="AE52" s="312">
        <v>0.28199999999999997</v>
      </c>
      <c r="AF52" s="312">
        <v>4.2000000000000003E-2</v>
      </c>
      <c r="AG52" s="312">
        <v>3.0169999999999999</v>
      </c>
      <c r="AH52" s="312">
        <v>0.28199999999999997</v>
      </c>
      <c r="AI52" s="312">
        <v>4.2000000000000003E-2</v>
      </c>
      <c r="AJ52" s="312">
        <v>3.0169999999999999</v>
      </c>
      <c r="AK52" s="312">
        <v>0.28199999999999997</v>
      </c>
      <c r="AL52" s="312">
        <v>4.2000000000000003E-2</v>
      </c>
      <c r="AM52" s="312">
        <v>3.0169999999999999</v>
      </c>
      <c r="AN52" s="312">
        <v>0.28199999999999997</v>
      </c>
      <c r="AO52" s="312">
        <v>4.2000000000000003E-2</v>
      </c>
      <c r="AP52" s="312">
        <v>3.0169999999999999</v>
      </c>
      <c r="AQ52" s="312">
        <v>0.28199999999999997</v>
      </c>
      <c r="AR52" s="312">
        <v>4.2000000000000003E-2</v>
      </c>
      <c r="AS52" s="312">
        <v>3.0169999999999999</v>
      </c>
      <c r="AT52" s="312">
        <v>0.28199999999999997</v>
      </c>
      <c r="AU52" s="312">
        <v>4.2000000000000003E-2</v>
      </c>
      <c r="AV52" s="312">
        <v>3.0169999999999999</v>
      </c>
      <c r="AW52" s="312">
        <v>0.28199999999999997</v>
      </c>
      <c r="AX52" s="312">
        <v>4.2000000000000003E-2</v>
      </c>
      <c r="AY52" s="312"/>
      <c r="AZ52" s="312"/>
      <c r="BA52" s="312"/>
    </row>
    <row r="53" spans="2:54" x14ac:dyDescent="0.25">
      <c r="B53" s="310"/>
      <c r="C53" s="305"/>
      <c r="D53" s="305"/>
      <c r="E53" s="311" t="s">
        <v>1000</v>
      </c>
      <c r="F53" s="312">
        <v>3.117</v>
      </c>
      <c r="G53" s="312">
        <v>0.30299999999999999</v>
      </c>
      <c r="H53" s="312">
        <v>4.5999999999999999E-2</v>
      </c>
      <c r="I53" s="312">
        <v>3.117</v>
      </c>
      <c r="J53" s="312">
        <v>0.30299999999999999</v>
      </c>
      <c r="K53" s="312">
        <v>4.5999999999999999E-2</v>
      </c>
      <c r="L53" s="312">
        <v>3.117</v>
      </c>
      <c r="M53" s="312">
        <v>0.30299999999999999</v>
      </c>
      <c r="N53" s="312">
        <v>4.5999999999999999E-2</v>
      </c>
      <c r="O53" s="312">
        <v>3.117</v>
      </c>
      <c r="P53" s="312">
        <v>0.30299999999999999</v>
      </c>
      <c r="Q53" s="312">
        <v>4.5999999999999999E-2</v>
      </c>
      <c r="R53" s="312">
        <v>3.117</v>
      </c>
      <c r="S53" s="312">
        <v>0.30299999999999999</v>
      </c>
      <c r="T53" s="312">
        <v>4.5999999999999999E-2</v>
      </c>
      <c r="U53" s="312">
        <v>3.117</v>
      </c>
      <c r="V53" s="312">
        <v>0.30299999999999999</v>
      </c>
      <c r="W53" s="312">
        <v>4.5999999999999999E-2</v>
      </c>
      <c r="X53" s="312">
        <v>3.117</v>
      </c>
      <c r="Y53" s="312">
        <v>0.30299999999999999</v>
      </c>
      <c r="Z53" s="312">
        <v>4.5999999999999999E-2</v>
      </c>
      <c r="AA53" s="312">
        <v>3.117</v>
      </c>
      <c r="AB53" s="312">
        <v>0.30299999999999999</v>
      </c>
      <c r="AC53" s="312">
        <v>4.5999999999999999E-2</v>
      </c>
      <c r="AD53" s="312">
        <v>3.117</v>
      </c>
      <c r="AE53" s="312">
        <v>0.30299999999999999</v>
      </c>
      <c r="AF53" s="312">
        <v>4.5999999999999999E-2</v>
      </c>
      <c r="AG53" s="312">
        <v>3.117</v>
      </c>
      <c r="AH53" s="312">
        <v>0.30299999999999999</v>
      </c>
      <c r="AI53" s="312">
        <v>4.5999999999999999E-2</v>
      </c>
      <c r="AJ53" s="312">
        <v>3.117</v>
      </c>
      <c r="AK53" s="312">
        <v>0.30299999999999999</v>
      </c>
      <c r="AL53" s="312">
        <v>4.5999999999999999E-2</v>
      </c>
      <c r="AM53" s="312">
        <v>3.117</v>
      </c>
      <c r="AN53" s="312">
        <v>0.30299999999999999</v>
      </c>
      <c r="AO53" s="312">
        <v>4.5999999999999999E-2</v>
      </c>
      <c r="AP53" s="312">
        <v>3.117</v>
      </c>
      <c r="AQ53" s="312">
        <v>0.30299999999999999</v>
      </c>
      <c r="AR53" s="312">
        <v>4.5999999999999999E-2</v>
      </c>
      <c r="AS53" s="312">
        <v>3.117</v>
      </c>
      <c r="AT53" s="312">
        <v>0.30299999999999999</v>
      </c>
      <c r="AU53" s="312">
        <v>4.5999999999999999E-2</v>
      </c>
      <c r="AV53" s="312">
        <v>3.117</v>
      </c>
      <c r="AW53" s="312">
        <v>0.30299999999999999</v>
      </c>
      <c r="AX53" s="312">
        <v>4.5999999999999999E-2</v>
      </c>
      <c r="AY53" s="312"/>
      <c r="AZ53" s="312"/>
      <c r="BA53" s="312"/>
    </row>
    <row r="54" spans="2:54" x14ac:dyDescent="0.25">
      <c r="B54" s="310"/>
      <c r="C54" s="305"/>
      <c r="D54" s="305"/>
      <c r="E54" s="313" t="s">
        <v>1001</v>
      </c>
      <c r="F54" s="312">
        <v>1.331</v>
      </c>
      <c r="G54" s="312">
        <v>0.13400000000000001</v>
      </c>
      <c r="H54" s="312">
        <v>0.02</v>
      </c>
      <c r="I54" s="312">
        <v>1.331</v>
      </c>
      <c r="J54" s="312">
        <v>0.13400000000000001</v>
      </c>
      <c r="K54" s="312">
        <v>0.02</v>
      </c>
      <c r="L54" s="312">
        <v>1.331</v>
      </c>
      <c r="M54" s="312">
        <v>0.13400000000000001</v>
      </c>
      <c r="N54" s="312">
        <v>0.02</v>
      </c>
      <c r="O54" s="312">
        <v>1.331</v>
      </c>
      <c r="P54" s="312">
        <v>0.13400000000000001</v>
      </c>
      <c r="Q54" s="312">
        <v>0.02</v>
      </c>
      <c r="R54" s="312">
        <v>1.331</v>
      </c>
      <c r="S54" s="312">
        <v>0.13400000000000001</v>
      </c>
      <c r="T54" s="312">
        <v>0.02</v>
      </c>
      <c r="U54" s="312">
        <v>1.331</v>
      </c>
      <c r="V54" s="312">
        <v>0.13400000000000001</v>
      </c>
      <c r="W54" s="312">
        <v>0.02</v>
      </c>
      <c r="X54" s="312">
        <v>1.331</v>
      </c>
      <c r="Y54" s="312">
        <v>0.13400000000000001</v>
      </c>
      <c r="Z54" s="312">
        <v>0.02</v>
      </c>
      <c r="AA54" s="312">
        <v>1.331</v>
      </c>
      <c r="AB54" s="312">
        <v>0.13400000000000001</v>
      </c>
      <c r="AC54" s="312">
        <v>0.02</v>
      </c>
      <c r="AD54" s="312">
        <v>1.331</v>
      </c>
      <c r="AE54" s="312">
        <v>0.13400000000000001</v>
      </c>
      <c r="AF54" s="312">
        <v>0.02</v>
      </c>
      <c r="AG54" s="312">
        <v>1.331</v>
      </c>
      <c r="AH54" s="312">
        <v>0.13400000000000001</v>
      </c>
      <c r="AI54" s="312">
        <v>0.02</v>
      </c>
      <c r="AJ54" s="312">
        <v>1.331</v>
      </c>
      <c r="AK54" s="312">
        <v>0.13400000000000001</v>
      </c>
      <c r="AL54" s="312">
        <v>0.02</v>
      </c>
      <c r="AM54" s="312">
        <v>1.331</v>
      </c>
      <c r="AN54" s="312">
        <v>0.13400000000000001</v>
      </c>
      <c r="AO54" s="312">
        <v>0.02</v>
      </c>
      <c r="AP54" s="312">
        <v>1.331</v>
      </c>
      <c r="AQ54" s="312">
        <v>0.13400000000000001</v>
      </c>
      <c r="AR54" s="312">
        <v>0.02</v>
      </c>
      <c r="AS54" s="312">
        <v>1.331</v>
      </c>
      <c r="AT54" s="312">
        <v>0.13400000000000001</v>
      </c>
      <c r="AU54" s="312">
        <v>0.02</v>
      </c>
      <c r="AV54" s="312">
        <v>1.331</v>
      </c>
      <c r="AW54" s="312">
        <v>0.13400000000000001</v>
      </c>
      <c r="AX54" s="312">
        <v>0.02</v>
      </c>
      <c r="AY54" s="312"/>
      <c r="AZ54" s="312"/>
      <c r="BA54" s="312"/>
    </row>
    <row r="55" spans="2:54" x14ac:dyDescent="0.25">
      <c r="B55" s="310"/>
      <c r="C55" s="305"/>
      <c r="D55" s="305"/>
      <c r="E55" s="313" t="s">
        <v>616</v>
      </c>
      <c r="F55" s="314" t="s">
        <v>42</v>
      </c>
      <c r="G55" s="314" t="s">
        <v>42</v>
      </c>
      <c r="H55" s="314" t="s">
        <v>42</v>
      </c>
      <c r="I55" s="314" t="s">
        <v>42</v>
      </c>
      <c r="J55" s="314" t="s">
        <v>42</v>
      </c>
      <c r="K55" s="314" t="s">
        <v>42</v>
      </c>
      <c r="L55" s="314" t="s">
        <v>42</v>
      </c>
      <c r="M55" s="314" t="s">
        <v>42</v>
      </c>
      <c r="N55" s="314" t="s">
        <v>42</v>
      </c>
      <c r="O55" s="314" t="s">
        <v>42</v>
      </c>
      <c r="P55" s="314" t="s">
        <v>42</v>
      </c>
      <c r="Q55" s="314" t="s">
        <v>42</v>
      </c>
      <c r="R55" s="314" t="s">
        <v>42</v>
      </c>
      <c r="S55" s="314" t="s">
        <v>42</v>
      </c>
      <c r="T55" s="314" t="s">
        <v>42</v>
      </c>
      <c r="U55" s="314" t="s">
        <v>42</v>
      </c>
      <c r="V55" s="314" t="s">
        <v>42</v>
      </c>
      <c r="W55" s="314" t="s">
        <v>42</v>
      </c>
      <c r="X55" s="314" t="s">
        <v>42</v>
      </c>
      <c r="Y55" s="314" t="s">
        <v>42</v>
      </c>
      <c r="Z55" s="314" t="s">
        <v>42</v>
      </c>
      <c r="AA55" s="314" t="s">
        <v>42</v>
      </c>
      <c r="AB55" s="314" t="s">
        <v>42</v>
      </c>
      <c r="AC55" s="314" t="s">
        <v>42</v>
      </c>
      <c r="AD55" s="314" t="s">
        <v>42</v>
      </c>
      <c r="AE55" s="314" t="s">
        <v>42</v>
      </c>
      <c r="AF55" s="314" t="s">
        <v>42</v>
      </c>
      <c r="AG55" s="314" t="s">
        <v>42</v>
      </c>
      <c r="AH55" s="314" t="s">
        <v>42</v>
      </c>
      <c r="AI55" s="314" t="s">
        <v>42</v>
      </c>
      <c r="AJ55" s="314" t="s">
        <v>42</v>
      </c>
      <c r="AK55" s="314" t="s">
        <v>42</v>
      </c>
      <c r="AL55" s="314" t="s">
        <v>42</v>
      </c>
      <c r="AM55" s="314" t="s">
        <v>42</v>
      </c>
      <c r="AN55" s="314" t="s">
        <v>42</v>
      </c>
      <c r="AO55" s="314" t="s">
        <v>42</v>
      </c>
      <c r="AP55" s="314" t="s">
        <v>42</v>
      </c>
      <c r="AQ55" s="314" t="s">
        <v>42</v>
      </c>
      <c r="AR55" s="314" t="s">
        <v>42</v>
      </c>
      <c r="AS55" s="314" t="s">
        <v>42</v>
      </c>
      <c r="AT55" s="314" t="s">
        <v>42</v>
      </c>
      <c r="AU55" s="314" t="s">
        <v>42</v>
      </c>
      <c r="AV55" s="314" t="s">
        <v>42</v>
      </c>
      <c r="AW55" s="314" t="s">
        <v>42</v>
      </c>
      <c r="AX55" s="314" t="s">
        <v>42</v>
      </c>
      <c r="AY55" s="314"/>
      <c r="AZ55" s="314"/>
      <c r="BA55" s="314"/>
    </row>
    <row r="56" spans="2:54" x14ac:dyDescent="0.25">
      <c r="B56" s="310"/>
      <c r="C56" s="305"/>
      <c r="D56" s="305"/>
      <c r="E56" s="305"/>
      <c r="F56" s="305"/>
      <c r="G56" s="305"/>
      <c r="H56" s="305"/>
      <c r="I56" s="305"/>
      <c r="J56" s="305"/>
      <c r="K56" s="305"/>
      <c r="L56" s="305"/>
      <c r="M56" s="305"/>
      <c r="N56" s="305"/>
      <c r="O56" s="305"/>
      <c r="P56" s="305"/>
      <c r="Q56" s="305"/>
      <c r="R56" s="305"/>
      <c r="S56" s="305"/>
      <c r="T56" s="305"/>
      <c r="U56" s="305"/>
      <c r="V56" s="305"/>
      <c r="W56" s="305"/>
      <c r="X56" s="305"/>
      <c r="Y56" s="305"/>
      <c r="Z56" s="305"/>
      <c r="AA56" s="305"/>
      <c r="AB56" s="305"/>
      <c r="AC56" s="305"/>
      <c r="AD56" s="305"/>
      <c r="AE56" s="305"/>
      <c r="AF56" s="305"/>
      <c r="AG56" s="305"/>
      <c r="AH56" s="305"/>
      <c r="AI56" s="305"/>
      <c r="AJ56" s="305"/>
      <c r="AK56" s="305"/>
      <c r="AL56" s="305"/>
      <c r="AM56" s="305"/>
      <c r="AN56" s="305"/>
      <c r="AO56" s="305"/>
      <c r="AP56" s="305"/>
      <c r="AQ56" s="305"/>
      <c r="AR56" s="305"/>
      <c r="AS56" s="305"/>
      <c r="AT56" s="305"/>
      <c r="AU56" s="305"/>
      <c r="AV56" s="305"/>
      <c r="AW56" s="305"/>
      <c r="AX56" s="305"/>
      <c r="AY56" s="305"/>
      <c r="AZ56" s="305"/>
      <c r="BA56" s="305"/>
      <c r="BB56" s="305"/>
    </row>
    <row r="57" spans="2:54" x14ac:dyDescent="0.25">
      <c r="B57" s="310"/>
      <c r="C57" s="315"/>
      <c r="D57" s="305" t="s">
        <v>987</v>
      </c>
      <c r="F57" s="308">
        <v>2007</v>
      </c>
      <c r="G57" s="308">
        <v>2007</v>
      </c>
      <c r="H57" s="308">
        <v>2007</v>
      </c>
      <c r="I57" s="308">
        <v>2008</v>
      </c>
      <c r="J57" s="308">
        <v>2008</v>
      </c>
      <c r="K57" s="308">
        <v>2008</v>
      </c>
      <c r="L57" s="308">
        <v>2009</v>
      </c>
      <c r="M57" s="308">
        <v>2009</v>
      </c>
      <c r="N57" s="308">
        <v>2009</v>
      </c>
      <c r="O57" s="308">
        <v>2010</v>
      </c>
      <c r="P57" s="308">
        <v>2010</v>
      </c>
      <c r="Q57" s="308">
        <v>2010</v>
      </c>
      <c r="R57" s="308">
        <v>2011</v>
      </c>
      <c r="S57" s="308">
        <v>2011</v>
      </c>
      <c r="T57" s="308">
        <v>2011</v>
      </c>
      <c r="U57" s="308">
        <v>2012</v>
      </c>
      <c r="V57" s="308">
        <v>2012</v>
      </c>
      <c r="W57" s="308">
        <v>2012</v>
      </c>
      <c r="X57" s="308">
        <v>2013</v>
      </c>
      <c r="Y57" s="308">
        <v>2013</v>
      </c>
      <c r="Z57" s="308">
        <v>2013</v>
      </c>
      <c r="AA57" s="308">
        <v>2014</v>
      </c>
      <c r="AB57" s="308">
        <v>2014</v>
      </c>
      <c r="AC57" s="308">
        <v>2014</v>
      </c>
      <c r="AD57" s="308">
        <v>2015</v>
      </c>
      <c r="AE57" s="308">
        <v>2015</v>
      </c>
      <c r="AF57" s="308">
        <v>2015</v>
      </c>
      <c r="AG57" s="308">
        <v>2016</v>
      </c>
      <c r="AH57" s="308">
        <v>2016</v>
      </c>
      <c r="AI57" s="308">
        <v>2016</v>
      </c>
      <c r="AJ57" s="308">
        <v>2017</v>
      </c>
      <c r="AK57" s="308">
        <v>2017</v>
      </c>
      <c r="AL57" s="308">
        <v>2017</v>
      </c>
      <c r="AM57" s="308">
        <v>2018</v>
      </c>
      <c r="AN57" s="308">
        <v>2018</v>
      </c>
      <c r="AO57" s="308">
        <v>2018</v>
      </c>
      <c r="AP57" s="308">
        <v>2019</v>
      </c>
      <c r="AQ57" s="308">
        <v>2019</v>
      </c>
      <c r="AR57" s="308">
        <v>2019</v>
      </c>
      <c r="AS57" s="308">
        <v>2020</v>
      </c>
      <c r="AT57" s="308">
        <v>2020</v>
      </c>
      <c r="AU57" s="308">
        <v>2020</v>
      </c>
      <c r="AV57" s="308">
        <v>2021</v>
      </c>
      <c r="AW57" s="308">
        <v>2021</v>
      </c>
      <c r="AX57" s="308">
        <v>2021</v>
      </c>
      <c r="AY57" s="308">
        <v>2022</v>
      </c>
      <c r="AZ57" s="308">
        <v>2022</v>
      </c>
      <c r="BA57" s="308">
        <v>2022</v>
      </c>
      <c r="BB57" s="305"/>
    </row>
    <row r="58" spans="2:54" ht="16.5" customHeight="1" x14ac:dyDescent="0.25">
      <c r="B58" s="310"/>
      <c r="C58" s="305"/>
      <c r="D58" s="305"/>
      <c r="F58" s="308" t="s">
        <v>932</v>
      </c>
      <c r="G58" s="308" t="s">
        <v>933</v>
      </c>
      <c r="H58" s="308" t="s">
        <v>934</v>
      </c>
      <c r="I58" s="308" t="s">
        <v>932</v>
      </c>
      <c r="J58" s="308" t="s">
        <v>933</v>
      </c>
      <c r="K58" s="308" t="s">
        <v>934</v>
      </c>
      <c r="L58" s="308" t="s">
        <v>932</v>
      </c>
      <c r="M58" s="308" t="s">
        <v>933</v>
      </c>
      <c r="N58" s="308" t="s">
        <v>934</v>
      </c>
      <c r="O58" s="308" t="s">
        <v>932</v>
      </c>
      <c r="P58" s="308" t="s">
        <v>933</v>
      </c>
      <c r="Q58" s="308" t="s">
        <v>934</v>
      </c>
      <c r="R58" s="308" t="s">
        <v>932</v>
      </c>
      <c r="S58" s="308" t="s">
        <v>933</v>
      </c>
      <c r="T58" s="308" t="s">
        <v>934</v>
      </c>
      <c r="U58" s="308" t="s">
        <v>932</v>
      </c>
      <c r="V58" s="308" t="s">
        <v>933</v>
      </c>
      <c r="W58" s="308" t="s">
        <v>934</v>
      </c>
      <c r="X58" s="308" t="s">
        <v>932</v>
      </c>
      <c r="Y58" s="308" t="s">
        <v>933</v>
      </c>
      <c r="Z58" s="308" t="s">
        <v>934</v>
      </c>
      <c r="AA58" s="308" t="s">
        <v>932</v>
      </c>
      <c r="AB58" s="308" t="s">
        <v>933</v>
      </c>
      <c r="AC58" s="308" t="s">
        <v>934</v>
      </c>
      <c r="AD58" s="308" t="s">
        <v>932</v>
      </c>
      <c r="AE58" s="308" t="s">
        <v>933</v>
      </c>
      <c r="AF58" s="308" t="s">
        <v>934</v>
      </c>
      <c r="AG58" s="308" t="s">
        <v>932</v>
      </c>
      <c r="AH58" s="308" t="s">
        <v>933</v>
      </c>
      <c r="AI58" s="308" t="s">
        <v>934</v>
      </c>
      <c r="AJ58" s="308" t="s">
        <v>932</v>
      </c>
      <c r="AK58" s="308" t="s">
        <v>933</v>
      </c>
      <c r="AL58" s="308" t="s">
        <v>934</v>
      </c>
      <c r="AM58" s="308" t="s">
        <v>932</v>
      </c>
      <c r="AN58" s="308" t="s">
        <v>933</v>
      </c>
      <c r="AO58" s="308" t="s">
        <v>934</v>
      </c>
      <c r="AP58" s="308" t="s">
        <v>932</v>
      </c>
      <c r="AQ58" s="308" t="s">
        <v>933</v>
      </c>
      <c r="AR58" s="308" t="s">
        <v>934</v>
      </c>
      <c r="AS58" s="308" t="s">
        <v>932</v>
      </c>
      <c r="AT58" s="308" t="s">
        <v>933</v>
      </c>
      <c r="AU58" s="308" t="s">
        <v>934</v>
      </c>
      <c r="AV58" s="308" t="s">
        <v>932</v>
      </c>
      <c r="AW58" s="308" t="s">
        <v>933</v>
      </c>
      <c r="AX58" s="308" t="s">
        <v>934</v>
      </c>
      <c r="AY58" s="308" t="s">
        <v>935</v>
      </c>
      <c r="AZ58" s="308" t="s">
        <v>936</v>
      </c>
      <c r="BA58" s="308" t="s">
        <v>937</v>
      </c>
      <c r="BB58" s="305"/>
    </row>
    <row r="59" spans="2:54" x14ac:dyDescent="0.25">
      <c r="B59" s="310"/>
      <c r="C59" s="305"/>
      <c r="D59" s="305"/>
      <c r="F59" s="309" t="s">
        <v>938</v>
      </c>
      <c r="G59" s="309" t="s">
        <v>939</v>
      </c>
      <c r="H59" s="309" t="s">
        <v>940</v>
      </c>
      <c r="I59" s="309" t="s">
        <v>941</v>
      </c>
      <c r="J59" s="309" t="s">
        <v>942</v>
      </c>
      <c r="K59" s="309" t="s">
        <v>943</v>
      </c>
      <c r="L59" s="309" t="s">
        <v>944</v>
      </c>
      <c r="M59" s="309" t="s">
        <v>945</v>
      </c>
      <c r="N59" s="309" t="s">
        <v>946</v>
      </c>
      <c r="O59" s="309" t="s">
        <v>947</v>
      </c>
      <c r="P59" s="309" t="s">
        <v>948</v>
      </c>
      <c r="Q59" s="309" t="s">
        <v>949</v>
      </c>
      <c r="R59" s="309" t="s">
        <v>950</v>
      </c>
      <c r="S59" s="309" t="s">
        <v>951</v>
      </c>
      <c r="T59" s="309" t="s">
        <v>952</v>
      </c>
      <c r="U59" s="309" t="s">
        <v>953</v>
      </c>
      <c r="V59" s="309" t="s">
        <v>954</v>
      </c>
      <c r="W59" s="309" t="s">
        <v>955</v>
      </c>
      <c r="X59" s="309" t="s">
        <v>956</v>
      </c>
      <c r="Y59" s="309" t="s">
        <v>957</v>
      </c>
      <c r="Z59" s="309" t="s">
        <v>958</v>
      </c>
      <c r="AA59" s="309" t="s">
        <v>959</v>
      </c>
      <c r="AB59" s="309" t="s">
        <v>960</v>
      </c>
      <c r="AC59" s="309" t="s">
        <v>961</v>
      </c>
      <c r="AD59" s="309" t="s">
        <v>962</v>
      </c>
      <c r="AE59" s="309" t="s">
        <v>963</v>
      </c>
      <c r="AF59" s="309" t="s">
        <v>964</v>
      </c>
      <c r="AG59" s="309" t="s">
        <v>965</v>
      </c>
      <c r="AH59" s="309" t="s">
        <v>966</v>
      </c>
      <c r="AI59" s="309" t="s">
        <v>967</v>
      </c>
      <c r="AJ59" s="309" t="s">
        <v>968</v>
      </c>
      <c r="AK59" s="309" t="s">
        <v>969</v>
      </c>
      <c r="AL59" s="309" t="s">
        <v>970</v>
      </c>
      <c r="AM59" s="309" t="s">
        <v>971</v>
      </c>
      <c r="AN59" s="309" t="s">
        <v>972</v>
      </c>
      <c r="AO59" s="309" t="s">
        <v>973</v>
      </c>
      <c r="AP59" s="309" t="s">
        <v>974</v>
      </c>
      <c r="AQ59" s="309" t="s">
        <v>975</v>
      </c>
      <c r="AR59" s="309" t="s">
        <v>976</v>
      </c>
      <c r="AS59" s="309" t="s">
        <v>977</v>
      </c>
      <c r="AT59" s="309" t="s">
        <v>978</v>
      </c>
      <c r="AU59" s="309" t="s">
        <v>979</v>
      </c>
      <c r="AV59" s="309" t="s">
        <v>980</v>
      </c>
      <c r="AW59" s="309" t="s">
        <v>981</v>
      </c>
      <c r="AX59" s="309" t="s">
        <v>982</v>
      </c>
      <c r="AY59" s="309" t="s">
        <v>983</v>
      </c>
      <c r="AZ59" s="309" t="s">
        <v>984</v>
      </c>
      <c r="BA59" s="309" t="s">
        <v>985</v>
      </c>
      <c r="BB59" s="305"/>
    </row>
    <row r="60" spans="2:54" x14ac:dyDescent="0.25">
      <c r="B60" s="310"/>
      <c r="C60" s="305"/>
      <c r="D60" s="305"/>
      <c r="E60" s="311" t="s">
        <v>611</v>
      </c>
      <c r="F60" s="312">
        <v>2.8809999999999998</v>
      </c>
      <c r="G60" s="312">
        <v>0.13</v>
      </c>
      <c r="H60" s="312">
        <v>8.0000000000000002E-3</v>
      </c>
      <c r="I60" s="312">
        <v>2.8809999999999998</v>
      </c>
      <c r="J60" s="312">
        <v>0.13</v>
      </c>
      <c r="K60" s="312">
        <v>8.0000000000000002E-3</v>
      </c>
      <c r="L60" s="312">
        <v>2.8809999999999998</v>
      </c>
      <c r="M60" s="312">
        <v>0.13</v>
      </c>
      <c r="N60" s="312">
        <v>8.0000000000000002E-3</v>
      </c>
      <c r="O60" s="312">
        <v>2.8809999999999998</v>
      </c>
      <c r="P60" s="312">
        <v>0.13</v>
      </c>
      <c r="Q60" s="312">
        <v>8.0000000000000002E-3</v>
      </c>
      <c r="R60" s="312">
        <v>2.8809999999999998</v>
      </c>
      <c r="S60" s="312">
        <v>0.13</v>
      </c>
      <c r="T60" s="312">
        <v>8.0000000000000002E-3</v>
      </c>
      <c r="U60" s="312">
        <v>2.8809999999999998</v>
      </c>
      <c r="V60" s="312">
        <v>0.13</v>
      </c>
      <c r="W60" s="312">
        <v>8.0000000000000002E-3</v>
      </c>
      <c r="X60" s="312">
        <v>2.8809999999999998</v>
      </c>
      <c r="Y60" s="312">
        <v>0.13</v>
      </c>
      <c r="Z60" s="312">
        <v>8.0000000000000002E-3</v>
      </c>
      <c r="AA60" s="312">
        <v>2.8809999999999998</v>
      </c>
      <c r="AB60" s="312">
        <v>0.13</v>
      </c>
      <c r="AC60" s="312">
        <v>8.0000000000000002E-3</v>
      </c>
      <c r="AD60" s="312">
        <v>2.8809999999999998</v>
      </c>
      <c r="AE60" s="312">
        <v>0.13</v>
      </c>
      <c r="AF60" s="312">
        <v>8.0000000000000002E-3</v>
      </c>
      <c r="AG60" s="312">
        <v>2.8809999999999998</v>
      </c>
      <c r="AH60" s="312">
        <v>0.13</v>
      </c>
      <c r="AI60" s="312">
        <v>8.0000000000000002E-3</v>
      </c>
      <c r="AJ60" s="312">
        <v>2.8809999999999998</v>
      </c>
      <c r="AK60" s="312">
        <v>0.13</v>
      </c>
      <c r="AL60" s="312">
        <v>8.0000000000000002E-3</v>
      </c>
      <c r="AM60" s="312">
        <v>2.8809999999999998</v>
      </c>
      <c r="AN60" s="312">
        <v>0.13</v>
      </c>
      <c r="AO60" s="312">
        <v>8.0000000000000002E-3</v>
      </c>
      <c r="AP60" s="312">
        <v>2.8809999999999998</v>
      </c>
      <c r="AQ60" s="312">
        <v>0.13</v>
      </c>
      <c r="AR60" s="312">
        <v>8.0000000000000002E-3</v>
      </c>
      <c r="AS60" s="312">
        <v>2.8809999999999998</v>
      </c>
      <c r="AT60" s="312">
        <v>0.13</v>
      </c>
      <c r="AU60" s="312">
        <v>8.0000000000000002E-3</v>
      </c>
      <c r="AV60" s="312">
        <v>2.8809999999999998</v>
      </c>
      <c r="AW60" s="312">
        <v>0.13</v>
      </c>
      <c r="AX60" s="312">
        <v>8.0000000000000002E-3</v>
      </c>
      <c r="AY60" s="312"/>
      <c r="AZ60" s="312"/>
      <c r="BA60" s="312"/>
      <c r="BB60" s="305"/>
    </row>
    <row r="61" spans="2:54" x14ac:dyDescent="0.25">
      <c r="B61" s="310"/>
      <c r="C61" s="305"/>
      <c r="D61" s="305"/>
      <c r="E61" s="311" t="s">
        <v>986</v>
      </c>
      <c r="F61" s="312">
        <v>0.182</v>
      </c>
      <c r="G61" s="312">
        <v>5.0000000000000001E-3</v>
      </c>
      <c r="H61" s="312">
        <v>0</v>
      </c>
      <c r="I61" s="312">
        <v>0.183</v>
      </c>
      <c r="J61" s="312">
        <v>5.0000000000000001E-3</v>
      </c>
      <c r="K61" s="312">
        <v>0</v>
      </c>
      <c r="L61" s="312">
        <v>0.183</v>
      </c>
      <c r="M61" s="312">
        <v>5.0000000000000001E-3</v>
      </c>
      <c r="N61" s="312">
        <v>0</v>
      </c>
      <c r="O61" s="312">
        <v>0.183</v>
      </c>
      <c r="P61" s="312">
        <v>5.0000000000000001E-3</v>
      </c>
      <c r="Q61" s="312">
        <v>0</v>
      </c>
      <c r="R61" s="312">
        <v>0.183</v>
      </c>
      <c r="S61" s="312">
        <v>5.0000000000000001E-3</v>
      </c>
      <c r="T61" s="312">
        <v>0</v>
      </c>
      <c r="U61" s="312">
        <v>0.183</v>
      </c>
      <c r="V61" s="312">
        <v>5.0000000000000001E-3</v>
      </c>
      <c r="W61" s="312">
        <v>0</v>
      </c>
      <c r="X61" s="312">
        <v>0.182</v>
      </c>
      <c r="Y61" s="312">
        <v>5.0000000000000001E-3</v>
      </c>
      <c r="Z61" s="312">
        <v>0</v>
      </c>
      <c r="AA61" s="312">
        <v>0.183</v>
      </c>
      <c r="AB61" s="312">
        <v>5.0000000000000001E-3</v>
      </c>
      <c r="AC61" s="312">
        <v>0</v>
      </c>
      <c r="AD61" s="312">
        <v>0.183</v>
      </c>
      <c r="AE61" s="312">
        <v>5.0000000000000001E-3</v>
      </c>
      <c r="AF61" s="312">
        <v>0</v>
      </c>
      <c r="AG61" s="312">
        <v>0.182</v>
      </c>
      <c r="AH61" s="312">
        <v>5.0000000000000001E-3</v>
      </c>
      <c r="AI61" s="312">
        <v>0</v>
      </c>
      <c r="AJ61" s="312">
        <v>0.183</v>
      </c>
      <c r="AK61" s="312">
        <v>5.0000000000000001E-3</v>
      </c>
      <c r="AL61" s="312">
        <v>0</v>
      </c>
      <c r="AM61" s="312">
        <v>0.182</v>
      </c>
      <c r="AN61" s="312">
        <v>5.0000000000000001E-3</v>
      </c>
      <c r="AO61" s="312">
        <v>0</v>
      </c>
      <c r="AP61" s="312">
        <v>0.18099999999999999</v>
      </c>
      <c r="AQ61" s="312">
        <v>5.0000000000000001E-3</v>
      </c>
      <c r="AR61" s="312">
        <v>0</v>
      </c>
      <c r="AS61" s="312">
        <v>0.182</v>
      </c>
      <c r="AT61" s="312">
        <v>5.0000000000000001E-3</v>
      </c>
      <c r="AU61" s="312">
        <v>0</v>
      </c>
      <c r="AV61" s="312">
        <v>0.182</v>
      </c>
      <c r="AW61" s="312">
        <v>5.0000000000000001E-3</v>
      </c>
      <c r="AX61" s="312">
        <v>0</v>
      </c>
      <c r="AY61" s="312"/>
      <c r="AZ61" s="312"/>
      <c r="BA61" s="312"/>
      <c r="BB61" s="305"/>
    </row>
    <row r="62" spans="2:54" x14ac:dyDescent="0.25">
      <c r="B62" s="310"/>
      <c r="C62" s="305"/>
      <c r="D62" s="305"/>
      <c r="E62" s="311" t="s">
        <v>994</v>
      </c>
      <c r="F62" s="312">
        <v>3.0169999999999999</v>
      </c>
      <c r="G62" s="312">
        <v>0.14000000000000001</v>
      </c>
      <c r="H62" s="312">
        <v>4.0000000000000001E-3</v>
      </c>
      <c r="I62" s="312">
        <v>3.0169999999999999</v>
      </c>
      <c r="J62" s="312">
        <v>0.14000000000000001</v>
      </c>
      <c r="K62" s="312">
        <v>4.0000000000000001E-3</v>
      </c>
      <c r="L62" s="312">
        <v>3.0169999999999999</v>
      </c>
      <c r="M62" s="312">
        <v>0.14000000000000001</v>
      </c>
      <c r="N62" s="312">
        <v>4.0000000000000001E-3</v>
      </c>
      <c r="O62" s="312">
        <v>3.0169999999999999</v>
      </c>
      <c r="P62" s="312">
        <v>0.14000000000000001</v>
      </c>
      <c r="Q62" s="312">
        <v>4.0000000000000001E-3</v>
      </c>
      <c r="R62" s="312">
        <v>3.0169999999999999</v>
      </c>
      <c r="S62" s="312">
        <v>0.14000000000000001</v>
      </c>
      <c r="T62" s="312">
        <v>4.0000000000000001E-3</v>
      </c>
      <c r="U62" s="312">
        <v>3.0169999999999999</v>
      </c>
      <c r="V62" s="312">
        <v>0.14000000000000001</v>
      </c>
      <c r="W62" s="312">
        <v>4.0000000000000001E-3</v>
      </c>
      <c r="X62" s="312">
        <v>3.0169999999999999</v>
      </c>
      <c r="Y62" s="312">
        <v>0.14000000000000001</v>
      </c>
      <c r="Z62" s="312">
        <v>4.0000000000000001E-3</v>
      </c>
      <c r="AA62" s="312">
        <v>3.0169999999999999</v>
      </c>
      <c r="AB62" s="312">
        <v>0.14000000000000001</v>
      </c>
      <c r="AC62" s="312">
        <v>4.0000000000000001E-3</v>
      </c>
      <c r="AD62" s="312">
        <v>3.0169999999999999</v>
      </c>
      <c r="AE62" s="312">
        <v>0.14000000000000001</v>
      </c>
      <c r="AF62" s="312">
        <v>4.0000000000000001E-3</v>
      </c>
      <c r="AG62" s="312">
        <v>3.0169999999999999</v>
      </c>
      <c r="AH62" s="312">
        <v>0.14000000000000001</v>
      </c>
      <c r="AI62" s="312">
        <v>4.0000000000000001E-3</v>
      </c>
      <c r="AJ62" s="312">
        <v>3.0169999999999999</v>
      </c>
      <c r="AK62" s="312">
        <v>0.14000000000000001</v>
      </c>
      <c r="AL62" s="312">
        <v>4.0000000000000001E-3</v>
      </c>
      <c r="AM62" s="312">
        <v>3.0169999999999999</v>
      </c>
      <c r="AN62" s="312">
        <v>0.14000000000000001</v>
      </c>
      <c r="AO62" s="312">
        <v>4.0000000000000001E-3</v>
      </c>
      <c r="AP62" s="312">
        <v>3.0169999999999999</v>
      </c>
      <c r="AQ62" s="312">
        <v>0.14000000000000001</v>
      </c>
      <c r="AR62" s="312">
        <v>4.0000000000000001E-3</v>
      </c>
      <c r="AS62" s="312">
        <v>3.0169999999999999</v>
      </c>
      <c r="AT62" s="312">
        <v>0.14000000000000001</v>
      </c>
      <c r="AU62" s="312">
        <v>4.0000000000000001E-3</v>
      </c>
      <c r="AV62" s="312">
        <v>3.0169999999999999</v>
      </c>
      <c r="AW62" s="312">
        <v>0.14000000000000001</v>
      </c>
      <c r="AX62" s="312">
        <v>4.0000000000000001E-3</v>
      </c>
      <c r="AY62" s="312"/>
      <c r="AZ62" s="312"/>
      <c r="BA62" s="312"/>
      <c r="BB62" s="305"/>
    </row>
    <row r="63" spans="2:54" x14ac:dyDescent="0.25">
      <c r="B63" s="315"/>
      <c r="C63" s="305"/>
      <c r="D63" s="305"/>
      <c r="E63" s="311" t="s">
        <v>34</v>
      </c>
      <c r="F63" s="312">
        <v>1.5409999999999999</v>
      </c>
      <c r="G63" s="312">
        <v>3.9E-2</v>
      </c>
      <c r="H63" s="312">
        <v>1E-3</v>
      </c>
      <c r="I63" s="312">
        <v>1.5409999999999999</v>
      </c>
      <c r="J63" s="312">
        <v>3.9E-2</v>
      </c>
      <c r="K63" s="312">
        <v>1E-3</v>
      </c>
      <c r="L63" s="312">
        <v>1.5409999999999999</v>
      </c>
      <c r="M63" s="312">
        <v>3.9E-2</v>
      </c>
      <c r="N63" s="312">
        <v>1E-3</v>
      </c>
      <c r="O63" s="312">
        <v>1.5409999999999999</v>
      </c>
      <c r="P63" s="312">
        <v>3.9E-2</v>
      </c>
      <c r="Q63" s="312">
        <v>1E-3</v>
      </c>
      <c r="R63" s="312">
        <v>1.5409999999999999</v>
      </c>
      <c r="S63" s="312">
        <v>3.9E-2</v>
      </c>
      <c r="T63" s="312">
        <v>1E-3</v>
      </c>
      <c r="U63" s="312">
        <v>1.5409999999999999</v>
      </c>
      <c r="V63" s="312">
        <v>3.9E-2</v>
      </c>
      <c r="W63" s="312">
        <v>1E-3</v>
      </c>
      <c r="X63" s="312">
        <v>1.5409999999999999</v>
      </c>
      <c r="Y63" s="312">
        <v>3.9E-2</v>
      </c>
      <c r="Z63" s="312">
        <v>1E-3</v>
      </c>
      <c r="AA63" s="312">
        <v>1.5409999999999999</v>
      </c>
      <c r="AB63" s="312">
        <v>3.9E-2</v>
      </c>
      <c r="AC63" s="312">
        <v>1E-3</v>
      </c>
      <c r="AD63" s="312">
        <v>1.5409999999999999</v>
      </c>
      <c r="AE63" s="312">
        <v>3.9E-2</v>
      </c>
      <c r="AF63" s="312">
        <v>1E-3</v>
      </c>
      <c r="AG63" s="312">
        <v>1.5409999999999999</v>
      </c>
      <c r="AH63" s="312">
        <v>3.9E-2</v>
      </c>
      <c r="AI63" s="312">
        <v>1E-3</v>
      </c>
      <c r="AJ63" s="312">
        <v>1.5409999999999999</v>
      </c>
      <c r="AK63" s="312">
        <v>3.9E-2</v>
      </c>
      <c r="AL63" s="312">
        <v>1E-3</v>
      </c>
      <c r="AM63" s="312">
        <v>1.5409999999999999</v>
      </c>
      <c r="AN63" s="312">
        <v>3.9E-2</v>
      </c>
      <c r="AO63" s="312">
        <v>1E-3</v>
      </c>
      <c r="AP63" s="312">
        <v>1.5409999999999999</v>
      </c>
      <c r="AQ63" s="312">
        <v>3.9E-2</v>
      </c>
      <c r="AR63" s="312">
        <v>1E-3</v>
      </c>
      <c r="AS63" s="312">
        <v>1.5409999999999999</v>
      </c>
      <c r="AT63" s="312">
        <v>3.9E-2</v>
      </c>
      <c r="AU63" s="312">
        <v>1E-3</v>
      </c>
      <c r="AV63" s="312">
        <v>1.5409999999999999</v>
      </c>
      <c r="AW63" s="312">
        <v>3.9E-2</v>
      </c>
      <c r="AX63" s="312">
        <v>1E-3</v>
      </c>
      <c r="AY63" s="312"/>
      <c r="AZ63" s="312"/>
      <c r="BA63" s="312"/>
    </row>
    <row r="64" spans="2:54" x14ac:dyDescent="0.25">
      <c r="E64" s="311" t="s">
        <v>1002</v>
      </c>
      <c r="F64" s="312">
        <v>1.369</v>
      </c>
      <c r="G64" s="312">
        <v>1.4E-2</v>
      </c>
      <c r="H64" s="312">
        <v>1E-3</v>
      </c>
      <c r="I64" s="312">
        <v>1.369</v>
      </c>
      <c r="J64" s="312">
        <v>1.4E-2</v>
      </c>
      <c r="K64" s="312">
        <v>1E-3</v>
      </c>
      <c r="L64" s="312">
        <v>1.369</v>
      </c>
      <c r="M64" s="312">
        <v>1.4E-2</v>
      </c>
      <c r="N64" s="312">
        <v>1E-3</v>
      </c>
      <c r="O64" s="312">
        <v>1.369</v>
      </c>
      <c r="P64" s="312">
        <v>1.4E-2</v>
      </c>
      <c r="Q64" s="312">
        <v>1E-3</v>
      </c>
      <c r="R64" s="312">
        <v>1.369</v>
      </c>
      <c r="S64" s="312">
        <v>1.4E-2</v>
      </c>
      <c r="T64" s="312">
        <v>1E-3</v>
      </c>
      <c r="U64" s="312">
        <v>1.369</v>
      </c>
      <c r="V64" s="312">
        <v>1.4E-2</v>
      </c>
      <c r="W64" s="312">
        <v>1E-3</v>
      </c>
      <c r="X64" s="312">
        <v>1.369</v>
      </c>
      <c r="Y64" s="312">
        <v>1.4E-2</v>
      </c>
      <c r="Z64" s="312">
        <v>1E-3</v>
      </c>
      <c r="AA64" s="312">
        <v>1.369</v>
      </c>
      <c r="AB64" s="312">
        <v>1.4E-2</v>
      </c>
      <c r="AC64" s="312">
        <v>1E-3</v>
      </c>
      <c r="AD64" s="312">
        <v>1.369</v>
      </c>
      <c r="AE64" s="312">
        <v>1.4E-2</v>
      </c>
      <c r="AF64" s="312">
        <v>1E-3</v>
      </c>
      <c r="AG64" s="312">
        <v>1.369</v>
      </c>
      <c r="AH64" s="312">
        <v>1.4E-2</v>
      </c>
      <c r="AI64" s="312">
        <v>1E-3</v>
      </c>
      <c r="AJ64" s="312">
        <v>1.369</v>
      </c>
      <c r="AK64" s="312">
        <v>1.4E-2</v>
      </c>
      <c r="AL64" s="312">
        <v>1E-3</v>
      </c>
      <c r="AM64" s="312">
        <v>1.369</v>
      </c>
      <c r="AN64" s="312">
        <v>1.4E-2</v>
      </c>
      <c r="AO64" s="312">
        <v>1E-3</v>
      </c>
      <c r="AP64" s="312">
        <v>1.369</v>
      </c>
      <c r="AQ64" s="312">
        <v>1.4E-2</v>
      </c>
      <c r="AR64" s="312">
        <v>1E-3</v>
      </c>
      <c r="AS64" s="312">
        <v>1.369</v>
      </c>
      <c r="AT64" s="312">
        <v>1.4E-2</v>
      </c>
      <c r="AU64" s="312">
        <v>1E-3</v>
      </c>
      <c r="AV64" s="312">
        <v>1.369</v>
      </c>
      <c r="AW64" s="312">
        <v>1.4E-2</v>
      </c>
      <c r="AX64" s="312">
        <v>1E-3</v>
      </c>
      <c r="AY64" s="312"/>
      <c r="AZ64" s="312"/>
      <c r="BA64" s="312"/>
    </row>
    <row r="65" spans="2:53" x14ac:dyDescent="0.25">
      <c r="E65" s="311" t="s">
        <v>997</v>
      </c>
      <c r="F65" s="312">
        <v>1.617</v>
      </c>
      <c r="G65" s="312">
        <v>4.3319999999999999</v>
      </c>
      <c r="H65" s="312">
        <v>5.8000000000000003E-2</v>
      </c>
      <c r="I65" s="312">
        <v>1.617</v>
      </c>
      <c r="J65" s="312">
        <v>4.3319999999999999</v>
      </c>
      <c r="K65" s="312">
        <v>5.8000000000000003E-2</v>
      </c>
      <c r="L65" s="312">
        <v>1.617</v>
      </c>
      <c r="M65" s="312">
        <v>4.3319999999999999</v>
      </c>
      <c r="N65" s="312">
        <v>5.8000000000000003E-2</v>
      </c>
      <c r="O65" s="312">
        <v>1.617</v>
      </c>
      <c r="P65" s="312">
        <v>4.3319999999999999</v>
      </c>
      <c r="Q65" s="312">
        <v>5.8000000000000003E-2</v>
      </c>
      <c r="R65" s="312">
        <v>1.617</v>
      </c>
      <c r="S65" s="312">
        <v>4.3319999999999999</v>
      </c>
      <c r="T65" s="312">
        <v>5.8000000000000003E-2</v>
      </c>
      <c r="U65" s="312">
        <v>1.617</v>
      </c>
      <c r="V65" s="312">
        <v>4.3319999999999999</v>
      </c>
      <c r="W65" s="312">
        <v>5.8000000000000003E-2</v>
      </c>
      <c r="X65" s="312">
        <v>1.617</v>
      </c>
      <c r="Y65" s="312">
        <v>4.3319999999999999</v>
      </c>
      <c r="Z65" s="312">
        <v>5.8000000000000003E-2</v>
      </c>
      <c r="AA65" s="312">
        <v>1.617</v>
      </c>
      <c r="AB65" s="312">
        <v>4.3319999999999999</v>
      </c>
      <c r="AC65" s="312">
        <v>5.8000000000000003E-2</v>
      </c>
      <c r="AD65" s="312">
        <v>1.617</v>
      </c>
      <c r="AE65" s="312">
        <v>4.3319999999999999</v>
      </c>
      <c r="AF65" s="312">
        <v>5.8000000000000003E-2</v>
      </c>
      <c r="AG65" s="312">
        <v>1.617</v>
      </c>
      <c r="AH65" s="312">
        <v>4.3319999999999999</v>
      </c>
      <c r="AI65" s="312">
        <v>5.8000000000000003E-2</v>
      </c>
      <c r="AJ65" s="312">
        <v>1.617</v>
      </c>
      <c r="AK65" s="312">
        <v>4.3319999999999999</v>
      </c>
      <c r="AL65" s="312">
        <v>5.8000000000000003E-2</v>
      </c>
      <c r="AM65" s="312">
        <v>1.617</v>
      </c>
      <c r="AN65" s="312">
        <v>4.3319999999999999</v>
      </c>
      <c r="AO65" s="312">
        <v>5.8000000000000003E-2</v>
      </c>
      <c r="AP65" s="312">
        <v>1.617</v>
      </c>
      <c r="AQ65" s="312">
        <v>4.3319999999999999</v>
      </c>
      <c r="AR65" s="312">
        <v>5.8000000000000003E-2</v>
      </c>
      <c r="AS65" s="312">
        <v>1.617</v>
      </c>
      <c r="AT65" s="312">
        <v>4.3319999999999999</v>
      </c>
      <c r="AU65" s="312">
        <v>5.8000000000000003E-2</v>
      </c>
      <c r="AV65" s="312">
        <v>1.617</v>
      </c>
      <c r="AW65" s="312">
        <v>4.3319999999999999</v>
      </c>
      <c r="AX65" s="312">
        <v>5.8000000000000003E-2</v>
      </c>
      <c r="AY65" s="312"/>
      <c r="AZ65" s="312"/>
      <c r="BA65" s="312"/>
    </row>
    <row r="66" spans="2:53" x14ac:dyDescent="0.25">
      <c r="E66" s="311" t="s">
        <v>1003</v>
      </c>
      <c r="F66" s="312">
        <v>3.149</v>
      </c>
      <c r="G66" s="312">
        <v>0.438</v>
      </c>
      <c r="H66" s="312">
        <v>2.5999999999999999E-2</v>
      </c>
      <c r="I66" s="312">
        <v>3.149</v>
      </c>
      <c r="J66" s="312">
        <v>0.438</v>
      </c>
      <c r="K66" s="312">
        <v>2.5999999999999999E-2</v>
      </c>
      <c r="L66" s="312">
        <v>3.149</v>
      </c>
      <c r="M66" s="312">
        <v>0.438</v>
      </c>
      <c r="N66" s="312">
        <v>2.5999999999999999E-2</v>
      </c>
      <c r="O66" s="312">
        <v>3.149</v>
      </c>
      <c r="P66" s="312">
        <v>0.438</v>
      </c>
      <c r="Q66" s="312">
        <v>2.5999999999999999E-2</v>
      </c>
      <c r="R66" s="312">
        <v>3.149</v>
      </c>
      <c r="S66" s="312">
        <v>0.438</v>
      </c>
      <c r="T66" s="312">
        <v>2.5999999999999999E-2</v>
      </c>
      <c r="U66" s="312">
        <v>3.149</v>
      </c>
      <c r="V66" s="312">
        <v>0.438</v>
      </c>
      <c r="W66" s="312">
        <v>2.5999999999999999E-2</v>
      </c>
      <c r="X66" s="312">
        <v>3.149</v>
      </c>
      <c r="Y66" s="312">
        <v>0.438</v>
      </c>
      <c r="Z66" s="312">
        <v>2.5999999999999999E-2</v>
      </c>
      <c r="AA66" s="312">
        <v>3.149</v>
      </c>
      <c r="AB66" s="312">
        <v>0.438</v>
      </c>
      <c r="AC66" s="312">
        <v>2.5999999999999999E-2</v>
      </c>
      <c r="AD66" s="312">
        <v>3.149</v>
      </c>
      <c r="AE66" s="312">
        <v>0.438</v>
      </c>
      <c r="AF66" s="312">
        <v>2.5999999999999999E-2</v>
      </c>
      <c r="AG66" s="312">
        <v>3.149</v>
      </c>
      <c r="AH66" s="312">
        <v>0.438</v>
      </c>
      <c r="AI66" s="312">
        <v>2.5999999999999999E-2</v>
      </c>
      <c r="AJ66" s="312">
        <v>3.149</v>
      </c>
      <c r="AK66" s="312">
        <v>0.438</v>
      </c>
      <c r="AL66" s="312">
        <v>2.5999999999999999E-2</v>
      </c>
      <c r="AM66" s="312">
        <v>3.149</v>
      </c>
      <c r="AN66" s="312">
        <v>0.438</v>
      </c>
      <c r="AO66" s="312">
        <v>2.5999999999999999E-2</v>
      </c>
      <c r="AP66" s="312">
        <v>3.149</v>
      </c>
      <c r="AQ66" s="312">
        <v>0.438</v>
      </c>
      <c r="AR66" s="312">
        <v>2.5999999999999999E-2</v>
      </c>
      <c r="AS66" s="312">
        <v>3.149</v>
      </c>
      <c r="AT66" s="312">
        <v>0.438</v>
      </c>
      <c r="AU66" s="312">
        <v>2.5999999999999999E-2</v>
      </c>
      <c r="AV66" s="312">
        <v>3.149</v>
      </c>
      <c r="AW66" s="312">
        <v>0.438</v>
      </c>
      <c r="AX66" s="312">
        <v>2.5999999999999999E-2</v>
      </c>
      <c r="AY66" s="312"/>
      <c r="AZ66" s="312"/>
      <c r="BA66" s="312"/>
    </row>
    <row r="67" spans="2:53" x14ac:dyDescent="0.25">
      <c r="E67" s="313" t="s">
        <v>616</v>
      </c>
      <c r="F67" s="316" t="s">
        <v>42</v>
      </c>
      <c r="G67" s="316" t="s">
        <v>42</v>
      </c>
      <c r="H67" s="316" t="s">
        <v>42</v>
      </c>
      <c r="I67" s="316" t="s">
        <v>42</v>
      </c>
      <c r="J67" s="316" t="s">
        <v>42</v>
      </c>
      <c r="K67" s="316" t="s">
        <v>42</v>
      </c>
      <c r="L67" s="316" t="s">
        <v>42</v>
      </c>
      <c r="M67" s="316" t="s">
        <v>42</v>
      </c>
      <c r="N67" s="316" t="s">
        <v>42</v>
      </c>
      <c r="O67" s="316" t="s">
        <v>42</v>
      </c>
      <c r="P67" s="316" t="s">
        <v>42</v>
      </c>
      <c r="Q67" s="316" t="s">
        <v>42</v>
      </c>
      <c r="R67" s="316" t="s">
        <v>42</v>
      </c>
      <c r="S67" s="316" t="s">
        <v>42</v>
      </c>
      <c r="T67" s="316" t="s">
        <v>42</v>
      </c>
      <c r="U67" s="316" t="s">
        <v>42</v>
      </c>
      <c r="V67" s="316" t="s">
        <v>42</v>
      </c>
      <c r="W67" s="316" t="s">
        <v>42</v>
      </c>
      <c r="X67" s="316" t="s">
        <v>42</v>
      </c>
      <c r="Y67" s="316" t="s">
        <v>42</v>
      </c>
      <c r="Z67" s="316" t="s">
        <v>42</v>
      </c>
      <c r="AA67" s="316" t="s">
        <v>42</v>
      </c>
      <c r="AB67" s="316" t="s">
        <v>42</v>
      </c>
      <c r="AC67" s="316" t="s">
        <v>42</v>
      </c>
      <c r="AD67" s="316" t="s">
        <v>42</v>
      </c>
      <c r="AE67" s="316" t="s">
        <v>42</v>
      </c>
      <c r="AF67" s="316" t="s">
        <v>42</v>
      </c>
      <c r="AG67" s="316" t="s">
        <v>42</v>
      </c>
      <c r="AH67" s="316" t="s">
        <v>42</v>
      </c>
      <c r="AI67" s="316" t="s">
        <v>42</v>
      </c>
      <c r="AJ67" s="316" t="s">
        <v>42</v>
      </c>
      <c r="AK67" s="316" t="s">
        <v>42</v>
      </c>
      <c r="AL67" s="316" t="s">
        <v>42</v>
      </c>
      <c r="AM67" s="316" t="s">
        <v>42</v>
      </c>
      <c r="AN67" s="316" t="s">
        <v>42</v>
      </c>
      <c r="AO67" s="316" t="s">
        <v>42</v>
      </c>
      <c r="AP67" s="316" t="s">
        <v>42</v>
      </c>
      <c r="AQ67" s="316" t="s">
        <v>42</v>
      </c>
      <c r="AR67" s="316" t="s">
        <v>42</v>
      </c>
      <c r="AS67" s="316" t="s">
        <v>42</v>
      </c>
      <c r="AT67" s="316" t="s">
        <v>42</v>
      </c>
      <c r="AU67" s="316" t="s">
        <v>42</v>
      </c>
      <c r="AV67" s="316" t="s">
        <v>42</v>
      </c>
      <c r="AW67" s="316" t="s">
        <v>42</v>
      </c>
      <c r="AX67" s="316" t="s">
        <v>42</v>
      </c>
      <c r="AY67" s="316"/>
      <c r="AZ67" s="316"/>
      <c r="BA67" s="316"/>
    </row>
    <row r="68" spans="2:53" x14ac:dyDescent="0.25">
      <c r="B68" s="303" t="s">
        <v>988</v>
      </c>
    </row>
    <row r="69" spans="2:53" x14ac:dyDescent="0.25">
      <c r="B69" s="303"/>
    </row>
    <row r="70" spans="2:53" ht="15.75" x14ac:dyDescent="0.25">
      <c r="C70" s="317" t="s">
        <v>989</v>
      </c>
      <c r="E70" s="318" t="s">
        <v>990</v>
      </c>
    </row>
    <row r="71" spans="2:53" x14ac:dyDescent="0.25">
      <c r="C71" s="319"/>
    </row>
    <row r="72" spans="2:53" x14ac:dyDescent="0.25">
      <c r="C72" s="320" t="s">
        <v>611</v>
      </c>
    </row>
    <row r="73" spans="2:53" x14ac:dyDescent="0.25">
      <c r="C73" s="320" t="s">
        <v>612</v>
      </c>
    </row>
    <row r="74" spans="2:53" x14ac:dyDescent="0.25">
      <c r="C74" s="320" t="s">
        <v>986</v>
      </c>
    </row>
    <row r="75" spans="2:53" x14ac:dyDescent="0.25">
      <c r="C75" s="320" t="s">
        <v>994</v>
      </c>
    </row>
    <row r="76" spans="2:53" x14ac:dyDescent="0.25">
      <c r="C76" s="320" t="s">
        <v>34</v>
      </c>
    </row>
    <row r="77" spans="2:53" x14ac:dyDescent="0.25">
      <c r="C77" s="320" t="s">
        <v>615</v>
      </c>
    </row>
    <row r="78" spans="2:53" x14ac:dyDescent="0.25">
      <c r="C78" s="320" t="s">
        <v>613</v>
      </c>
    </row>
    <row r="79" spans="2:53" x14ac:dyDescent="0.25">
      <c r="C79" s="320" t="s">
        <v>995</v>
      </c>
    </row>
    <row r="80" spans="2:53" x14ac:dyDescent="0.25">
      <c r="C80" s="320" t="s">
        <v>996</v>
      </c>
    </row>
    <row r="81" spans="2:36" x14ac:dyDescent="0.25">
      <c r="C81" s="320" t="s">
        <v>997</v>
      </c>
    </row>
    <row r="82" spans="2:36" x14ac:dyDescent="0.25">
      <c r="C82" s="320" t="s">
        <v>998</v>
      </c>
    </row>
    <row r="83" spans="2:36" x14ac:dyDescent="0.25">
      <c r="C83" s="320" t="s">
        <v>614</v>
      </c>
    </row>
    <row r="84" spans="2:36" x14ac:dyDescent="0.25">
      <c r="C84" s="320" t="s">
        <v>999</v>
      </c>
    </row>
    <row r="85" spans="2:36" x14ac:dyDescent="0.25">
      <c r="C85" s="320" t="s">
        <v>1000</v>
      </c>
    </row>
    <row r="86" spans="2:36" x14ac:dyDescent="0.25">
      <c r="C86" s="320" t="s">
        <v>1001</v>
      </c>
    </row>
    <row r="87" spans="2:36" x14ac:dyDescent="0.25">
      <c r="C87" s="321" t="s">
        <v>616</v>
      </c>
    </row>
    <row r="88" spans="2:36" x14ac:dyDescent="0.25">
      <c r="C88" s="175"/>
      <c r="D88" s="175"/>
      <c r="P88" s="279"/>
      <c r="Q88" s="300"/>
      <c r="R88" s="173"/>
      <c r="S88" s="301"/>
      <c r="T88" s="173"/>
      <c r="U88" s="173"/>
      <c r="V88" s="173"/>
      <c r="W88" s="173"/>
      <c r="X88" s="301"/>
      <c r="Y88" s="173"/>
      <c r="Z88" s="173"/>
      <c r="AA88" s="173"/>
      <c r="AB88" s="173"/>
      <c r="AC88" s="173"/>
      <c r="AD88" s="279"/>
      <c r="AE88" s="279"/>
      <c r="AF88" s="279"/>
      <c r="AG88" s="279"/>
      <c r="AH88" s="279"/>
      <c r="AI88" s="279"/>
      <c r="AJ88" s="279"/>
    </row>
    <row r="89" spans="2:36" x14ac:dyDescent="0.25">
      <c r="C89" s="175"/>
      <c r="D89" s="175"/>
      <c r="P89" s="279"/>
      <c r="Q89" s="300"/>
      <c r="R89" s="173"/>
      <c r="S89" s="301"/>
      <c r="T89" s="173"/>
      <c r="U89" s="173"/>
      <c r="V89" s="173"/>
      <c r="W89" s="173"/>
      <c r="X89" s="301"/>
      <c r="Y89" s="173"/>
      <c r="Z89" s="173"/>
      <c r="AA89" s="173"/>
      <c r="AB89" s="173"/>
      <c r="AC89" s="173"/>
      <c r="AD89" s="279"/>
      <c r="AE89" s="279"/>
      <c r="AF89" s="279"/>
      <c r="AG89" s="279"/>
      <c r="AH89" s="279"/>
      <c r="AI89" s="279"/>
      <c r="AJ89" s="279"/>
    </row>
    <row r="90" spans="2:36" x14ac:dyDescent="0.25">
      <c r="C90" s="302" t="s">
        <v>1006</v>
      </c>
      <c r="D90" s="175"/>
      <c r="P90" s="279"/>
      <c r="Q90" s="300"/>
      <c r="R90" s="173"/>
      <c r="S90" s="301"/>
      <c r="T90" s="173"/>
      <c r="U90" s="173"/>
      <c r="V90" s="173"/>
      <c r="W90" s="173"/>
      <c r="X90" s="301"/>
      <c r="Y90" s="173"/>
      <c r="Z90" s="173"/>
      <c r="AA90" s="173"/>
      <c r="AB90" s="173"/>
      <c r="AC90" s="173"/>
      <c r="AD90" s="279"/>
      <c r="AE90" s="279"/>
      <c r="AF90" s="279"/>
      <c r="AG90" s="279"/>
      <c r="AH90" s="279"/>
      <c r="AI90" s="279"/>
      <c r="AJ90" s="279"/>
    </row>
    <row r="91" spans="2:36" x14ac:dyDescent="0.25">
      <c r="C91" s="175"/>
      <c r="D91" s="175"/>
      <c r="P91" s="279"/>
      <c r="Q91" s="300"/>
      <c r="R91" s="173"/>
      <c r="S91" s="301"/>
      <c r="T91" s="173"/>
      <c r="U91" s="173"/>
      <c r="V91" s="173"/>
      <c r="W91" s="173"/>
      <c r="X91" s="301"/>
      <c r="Y91" s="173"/>
      <c r="Z91" s="173"/>
      <c r="AA91" s="173"/>
      <c r="AB91" s="173"/>
      <c r="AC91" s="173"/>
      <c r="AD91" s="279"/>
      <c r="AE91" s="279"/>
      <c r="AF91" s="279"/>
      <c r="AG91" s="279"/>
      <c r="AH91" s="279"/>
      <c r="AI91" s="279"/>
      <c r="AJ91" s="279"/>
    </row>
    <row r="92" spans="2:36" x14ac:dyDescent="0.25">
      <c r="B92" s="303" t="s">
        <v>988</v>
      </c>
      <c r="G92" s="331"/>
      <c r="P92" s="279"/>
      <c r="Q92" s="300"/>
      <c r="R92" s="173"/>
      <c r="S92" s="301"/>
      <c r="T92" s="173"/>
      <c r="U92" s="173"/>
      <c r="V92" s="173"/>
      <c r="W92" s="173"/>
      <c r="X92" s="301"/>
      <c r="Y92" s="173"/>
      <c r="Z92" s="173"/>
      <c r="AA92" s="173"/>
      <c r="AB92" s="173"/>
      <c r="AC92" s="173"/>
      <c r="AD92" s="279"/>
      <c r="AE92" s="279"/>
      <c r="AF92" s="279"/>
      <c r="AG92" s="279"/>
      <c r="AH92" s="279"/>
      <c r="AI92" s="279"/>
      <c r="AJ92" s="279"/>
    </row>
    <row r="93" spans="2:36" x14ac:dyDescent="0.25">
      <c r="B93" s="303"/>
      <c r="G93" s="331"/>
      <c r="P93" s="279"/>
      <c r="Q93" s="300"/>
      <c r="R93" s="173"/>
      <c r="S93" s="301"/>
      <c r="T93" s="173"/>
      <c r="U93" s="173"/>
      <c r="V93" s="173"/>
      <c r="W93" s="173"/>
      <c r="X93" s="301"/>
      <c r="Y93" s="173"/>
      <c r="Z93" s="173"/>
      <c r="AA93" s="173"/>
      <c r="AB93" s="173"/>
      <c r="AC93" s="173"/>
      <c r="AD93" s="279"/>
      <c r="AE93" s="279"/>
      <c r="AF93" s="279"/>
      <c r="AG93" s="279"/>
      <c r="AH93" s="279"/>
      <c r="AI93" s="279"/>
      <c r="AJ93" s="279"/>
    </row>
    <row r="94" spans="2:36" x14ac:dyDescent="0.25">
      <c r="B94" s="303"/>
      <c r="C94" s="317" t="s">
        <v>1007</v>
      </c>
      <c r="G94" s="331"/>
      <c r="P94" s="279"/>
      <c r="Q94" s="300"/>
      <c r="R94" s="173"/>
      <c r="S94" s="301"/>
      <c r="T94" s="173"/>
      <c r="U94" s="173"/>
      <c r="V94" s="173"/>
      <c r="W94" s="173"/>
      <c r="X94" s="301"/>
      <c r="Y94" s="173"/>
      <c r="Z94" s="173"/>
      <c r="AA94" s="173"/>
      <c r="AB94" s="173"/>
      <c r="AC94" s="173"/>
      <c r="AD94" s="279"/>
      <c r="AE94" s="279"/>
      <c r="AF94" s="279"/>
      <c r="AG94" s="279"/>
      <c r="AH94" s="279"/>
      <c r="AI94" s="279"/>
      <c r="AJ94" s="279"/>
    </row>
    <row r="95" spans="2:36" x14ac:dyDescent="0.25">
      <c r="C95" s="332"/>
      <c r="P95" s="279"/>
      <c r="Q95" s="300"/>
      <c r="R95" s="173"/>
      <c r="S95" s="301"/>
      <c r="T95" s="173"/>
      <c r="U95" s="173"/>
      <c r="V95" s="173"/>
      <c r="W95" s="173"/>
      <c r="X95" s="301"/>
      <c r="Y95" s="173"/>
      <c r="Z95" s="173"/>
      <c r="AA95" s="173"/>
      <c r="AB95" s="173"/>
      <c r="AC95" s="173"/>
      <c r="AD95" s="279"/>
      <c r="AE95" s="279"/>
      <c r="AF95" s="279"/>
      <c r="AG95" s="279"/>
      <c r="AH95" s="279"/>
      <c r="AI95" s="279"/>
      <c r="AJ95" s="279"/>
    </row>
    <row r="96" spans="2:36" x14ac:dyDescent="0.25">
      <c r="C96" s="333" t="s">
        <v>1008</v>
      </c>
      <c r="P96" s="279"/>
      <c r="Q96" s="300"/>
      <c r="R96" s="173"/>
      <c r="S96" s="301"/>
      <c r="T96" s="173"/>
      <c r="U96" s="173"/>
      <c r="V96" s="173"/>
      <c r="W96" s="173"/>
      <c r="X96" s="301"/>
      <c r="Y96" s="173"/>
      <c r="Z96" s="173"/>
      <c r="AA96" s="173"/>
      <c r="AB96" s="173"/>
      <c r="AC96" s="173"/>
      <c r="AD96" s="279"/>
      <c r="AE96" s="279"/>
      <c r="AF96" s="279"/>
      <c r="AG96" s="279"/>
      <c r="AH96" s="279"/>
      <c r="AI96" s="279"/>
      <c r="AJ96" s="279"/>
    </row>
    <row r="97" spans="3:36" x14ac:dyDescent="0.25">
      <c r="C97" s="333" t="s">
        <v>1009</v>
      </c>
      <c r="P97" s="279"/>
      <c r="Q97" s="300"/>
      <c r="R97" s="173"/>
      <c r="S97" s="301"/>
      <c r="T97" s="173"/>
      <c r="U97" s="173"/>
      <c r="V97" s="173"/>
      <c r="W97" s="173"/>
      <c r="X97" s="301"/>
      <c r="Y97" s="173"/>
      <c r="Z97" s="173"/>
      <c r="AA97" s="173"/>
      <c r="AB97" s="173"/>
      <c r="AC97" s="173"/>
      <c r="AD97" s="279"/>
      <c r="AE97" s="279"/>
      <c r="AF97" s="279"/>
      <c r="AG97" s="279"/>
      <c r="AH97" s="279"/>
      <c r="AI97" s="279"/>
      <c r="AJ97" s="279"/>
    </row>
    <row r="98" spans="3:36" x14ac:dyDescent="0.25">
      <c r="C98" s="333" t="s">
        <v>1010</v>
      </c>
      <c r="P98" s="279"/>
      <c r="Q98" s="300"/>
      <c r="R98" s="173"/>
      <c r="S98" s="301"/>
      <c r="T98" s="173"/>
      <c r="U98" s="173"/>
      <c r="V98" s="173"/>
      <c r="W98" s="173"/>
      <c r="X98" s="301"/>
      <c r="Y98" s="173"/>
      <c r="Z98" s="173"/>
      <c r="AA98" s="173"/>
      <c r="AB98" s="173"/>
      <c r="AC98" s="173"/>
      <c r="AD98" s="279"/>
      <c r="AE98" s="279"/>
      <c r="AF98" s="279"/>
      <c r="AG98" s="279"/>
      <c r="AH98" s="279"/>
      <c r="AI98" s="279"/>
      <c r="AJ98" s="279"/>
    </row>
    <row r="99" spans="3:36" x14ac:dyDescent="0.25">
      <c r="C99" s="333" t="s">
        <v>1011</v>
      </c>
      <c r="P99" s="279"/>
      <c r="Q99" s="300"/>
      <c r="R99" s="173"/>
      <c r="S99" s="301"/>
      <c r="T99" s="173"/>
      <c r="U99" s="173"/>
      <c r="V99" s="173"/>
      <c r="W99" s="173"/>
      <c r="X99" s="301"/>
      <c r="Y99" s="173"/>
      <c r="Z99" s="173"/>
      <c r="AA99" s="173"/>
      <c r="AB99" s="173"/>
      <c r="AC99" s="173"/>
      <c r="AD99" s="279"/>
      <c r="AE99" s="279"/>
      <c r="AF99" s="279"/>
      <c r="AG99" s="279"/>
      <c r="AH99" s="279"/>
      <c r="AI99" s="279"/>
      <c r="AJ99" s="279"/>
    </row>
    <row r="100" spans="3:36" x14ac:dyDescent="0.25">
      <c r="C100" s="333" t="s">
        <v>1012</v>
      </c>
      <c r="P100" s="279"/>
      <c r="Q100" s="300"/>
      <c r="R100" s="173"/>
      <c r="S100" s="301"/>
      <c r="T100" s="173"/>
      <c r="U100" s="173"/>
      <c r="V100" s="173"/>
      <c r="W100" s="173"/>
      <c r="X100" s="301"/>
      <c r="Y100" s="173"/>
      <c r="Z100" s="173"/>
      <c r="AA100" s="173"/>
      <c r="AB100" s="173"/>
      <c r="AC100" s="173"/>
      <c r="AD100" s="279"/>
      <c r="AE100" s="279"/>
      <c r="AF100" s="279"/>
      <c r="AG100" s="279"/>
      <c r="AH100" s="279"/>
      <c r="AI100" s="279"/>
      <c r="AJ100" s="279"/>
    </row>
    <row r="101" spans="3:36" x14ac:dyDescent="0.25">
      <c r="C101" s="333" t="s">
        <v>1013</v>
      </c>
      <c r="P101" s="279"/>
      <c r="Q101" s="300"/>
      <c r="R101" s="173"/>
      <c r="S101" s="301"/>
      <c r="T101" s="173"/>
      <c r="U101" s="173"/>
      <c r="V101" s="173"/>
      <c r="W101" s="173"/>
      <c r="X101" s="301"/>
      <c r="Y101" s="173"/>
      <c r="Z101" s="173"/>
      <c r="AA101" s="173"/>
      <c r="AB101" s="173"/>
      <c r="AC101" s="173"/>
      <c r="AD101" s="279"/>
      <c r="AE101" s="279"/>
      <c r="AF101" s="279"/>
      <c r="AG101" s="279"/>
      <c r="AH101" s="279"/>
      <c r="AI101" s="279"/>
      <c r="AJ101" s="279"/>
    </row>
    <row r="102" spans="3:36" x14ac:dyDescent="0.25">
      <c r="C102" s="333" t="s">
        <v>1014</v>
      </c>
      <c r="P102" s="279"/>
      <c r="Q102" s="300"/>
      <c r="R102" s="173"/>
      <c r="S102" s="301"/>
      <c r="T102" s="173"/>
      <c r="U102" s="173"/>
      <c r="V102" s="173"/>
      <c r="W102" s="173"/>
      <c r="X102" s="301"/>
      <c r="Y102" s="173"/>
      <c r="Z102" s="173"/>
      <c r="AA102" s="173"/>
      <c r="AB102" s="173"/>
      <c r="AC102" s="173"/>
      <c r="AD102" s="279"/>
      <c r="AE102" s="279"/>
      <c r="AF102" s="279"/>
      <c r="AG102" s="279"/>
      <c r="AH102" s="279"/>
      <c r="AI102" s="279"/>
      <c r="AJ102" s="279"/>
    </row>
    <row r="103" spans="3:36" x14ac:dyDescent="0.25">
      <c r="C103" s="333" t="s">
        <v>1015</v>
      </c>
      <c r="P103" s="279"/>
      <c r="Q103" s="300"/>
      <c r="R103" s="173"/>
      <c r="S103" s="301"/>
      <c r="T103" s="173"/>
      <c r="U103" s="173"/>
      <c r="V103" s="173"/>
      <c r="W103" s="173"/>
      <c r="X103" s="301"/>
      <c r="Y103" s="173"/>
      <c r="Z103" s="173"/>
      <c r="AA103" s="173"/>
      <c r="AB103" s="173"/>
      <c r="AC103" s="173"/>
      <c r="AD103" s="279"/>
      <c r="AE103" s="279"/>
      <c r="AF103" s="279"/>
      <c r="AG103" s="279"/>
      <c r="AH103" s="279"/>
      <c r="AI103" s="279"/>
      <c r="AJ103" s="279"/>
    </row>
    <row r="104" spans="3:36" x14ac:dyDescent="0.25">
      <c r="C104" s="333" t="s">
        <v>1016</v>
      </c>
      <c r="P104" s="279"/>
      <c r="Q104" s="300"/>
      <c r="R104" s="173"/>
      <c r="S104" s="301"/>
      <c r="T104" s="173"/>
      <c r="U104" s="173"/>
      <c r="V104" s="173"/>
      <c r="W104" s="173"/>
      <c r="X104" s="301"/>
      <c r="Y104" s="173"/>
      <c r="Z104" s="173"/>
      <c r="AA104" s="173"/>
      <c r="AB104" s="173"/>
      <c r="AC104" s="173"/>
      <c r="AD104" s="279"/>
      <c r="AE104" s="279"/>
      <c r="AF104" s="279"/>
      <c r="AG104" s="279"/>
      <c r="AH104" s="279"/>
      <c r="AI104" s="279"/>
      <c r="AJ104" s="279"/>
    </row>
    <row r="105" spans="3:36" x14ac:dyDescent="0.25">
      <c r="C105" s="333" t="s">
        <v>1017</v>
      </c>
      <c r="P105" s="279"/>
      <c r="Q105" s="300"/>
      <c r="R105" s="173"/>
      <c r="S105" s="301"/>
      <c r="T105" s="173"/>
      <c r="U105" s="173"/>
      <c r="V105" s="173"/>
      <c r="W105" s="173"/>
      <c r="X105" s="301"/>
      <c r="Y105" s="173"/>
      <c r="Z105" s="173"/>
      <c r="AA105" s="173"/>
      <c r="AB105" s="173"/>
      <c r="AC105" s="173"/>
      <c r="AD105" s="279"/>
      <c r="AE105" s="279"/>
      <c r="AF105" s="279"/>
      <c r="AG105" s="279"/>
      <c r="AH105" s="279"/>
      <c r="AI105" s="279"/>
      <c r="AJ105" s="279"/>
    </row>
    <row r="106" spans="3:36" x14ac:dyDescent="0.25">
      <c r="C106" s="333" t="s">
        <v>1018</v>
      </c>
      <c r="P106" s="279"/>
      <c r="Q106" s="300"/>
      <c r="R106" s="173"/>
      <c r="S106" s="301"/>
      <c r="T106" s="173"/>
      <c r="U106" s="173"/>
      <c r="V106" s="173"/>
      <c r="W106" s="173"/>
      <c r="X106" s="301"/>
      <c r="Y106" s="173"/>
      <c r="Z106" s="173"/>
      <c r="AA106" s="173"/>
      <c r="AB106" s="173"/>
      <c r="AC106" s="173"/>
      <c r="AD106" s="279"/>
      <c r="AE106" s="279"/>
      <c r="AF106" s="279"/>
      <c r="AG106" s="279"/>
      <c r="AH106" s="279"/>
      <c r="AI106" s="279"/>
      <c r="AJ106" s="279"/>
    </row>
    <row r="107" spans="3:36" x14ac:dyDescent="0.25">
      <c r="C107" s="333" t="s">
        <v>1019</v>
      </c>
      <c r="P107" s="279"/>
      <c r="Q107" s="300"/>
      <c r="R107" s="173"/>
      <c r="S107" s="301"/>
      <c r="T107" s="173"/>
      <c r="U107" s="173"/>
      <c r="V107" s="173"/>
      <c r="W107" s="173"/>
      <c r="X107" s="301"/>
      <c r="Y107" s="173"/>
      <c r="Z107" s="173"/>
      <c r="AA107" s="173"/>
      <c r="AB107" s="173"/>
      <c r="AC107" s="173"/>
      <c r="AD107" s="279"/>
      <c r="AE107" s="279"/>
      <c r="AF107" s="279"/>
      <c r="AG107" s="279"/>
      <c r="AH107" s="279"/>
      <c r="AI107" s="279"/>
      <c r="AJ107" s="279"/>
    </row>
    <row r="108" spans="3:36" x14ac:dyDescent="0.25">
      <c r="C108" s="333" t="s">
        <v>1020</v>
      </c>
      <c r="P108" s="279"/>
      <c r="Q108" s="300"/>
      <c r="R108" s="173"/>
      <c r="S108" s="301"/>
      <c r="T108" s="173"/>
      <c r="U108" s="173"/>
      <c r="V108" s="173"/>
      <c r="W108" s="173"/>
      <c r="X108" s="301"/>
      <c r="Y108" s="173"/>
      <c r="Z108" s="173"/>
      <c r="AA108" s="173"/>
      <c r="AB108" s="173"/>
      <c r="AC108" s="173"/>
      <c r="AD108" s="279"/>
      <c r="AE108" s="279"/>
      <c r="AF108" s="279"/>
      <c r="AG108" s="279"/>
      <c r="AH108" s="279"/>
      <c r="AI108" s="279"/>
      <c r="AJ108" s="279"/>
    </row>
    <row r="109" spans="3:36" x14ac:dyDescent="0.25">
      <c r="C109" s="333" t="s">
        <v>1021</v>
      </c>
      <c r="P109" s="279"/>
      <c r="Q109" s="300"/>
      <c r="R109" s="173"/>
      <c r="S109" s="301"/>
      <c r="T109" s="173"/>
      <c r="U109" s="173"/>
      <c r="V109" s="173"/>
      <c r="W109" s="173"/>
      <c r="X109" s="301"/>
      <c r="Y109" s="173"/>
      <c r="Z109" s="173"/>
      <c r="AA109" s="173"/>
      <c r="AB109" s="173"/>
      <c r="AC109" s="173"/>
      <c r="AD109" s="279"/>
      <c r="AE109" s="279"/>
      <c r="AF109" s="279"/>
      <c r="AG109" s="279"/>
      <c r="AH109" s="279"/>
      <c r="AI109" s="279"/>
      <c r="AJ109" s="279"/>
    </row>
    <row r="110" spans="3:36" x14ac:dyDescent="0.25">
      <c r="C110" s="333" t="s">
        <v>1023</v>
      </c>
      <c r="P110" s="279"/>
      <c r="Q110" s="300"/>
      <c r="R110" s="173"/>
      <c r="S110" s="301"/>
      <c r="T110" s="173"/>
      <c r="U110" s="173"/>
      <c r="V110" s="173"/>
      <c r="W110" s="173"/>
      <c r="X110" s="301"/>
      <c r="Y110" s="173"/>
      <c r="Z110" s="173"/>
      <c r="AA110" s="173"/>
      <c r="AB110" s="173"/>
      <c r="AC110" s="173"/>
      <c r="AD110" s="279"/>
      <c r="AE110" s="279"/>
      <c r="AF110" s="279"/>
      <c r="AG110" s="279"/>
      <c r="AH110" s="279"/>
      <c r="AI110" s="279"/>
      <c r="AJ110" s="279"/>
    </row>
    <row r="111" spans="3:36" x14ac:dyDescent="0.25">
      <c r="C111" s="333" t="s">
        <v>1024</v>
      </c>
      <c r="P111" s="279"/>
      <c r="Q111" s="300"/>
      <c r="R111" s="173"/>
      <c r="S111" s="301"/>
      <c r="T111" s="173"/>
      <c r="U111" s="173"/>
      <c r="V111" s="173"/>
      <c r="W111" s="173"/>
      <c r="X111" s="301"/>
      <c r="Y111" s="173"/>
      <c r="Z111" s="173"/>
      <c r="AA111" s="173"/>
      <c r="AB111" s="173"/>
      <c r="AC111" s="173"/>
      <c r="AD111" s="279"/>
      <c r="AE111" s="279"/>
      <c r="AF111" s="279"/>
      <c r="AG111" s="279"/>
      <c r="AH111" s="279"/>
      <c r="AI111" s="279"/>
      <c r="AJ111" s="279"/>
    </row>
    <row r="112" spans="3:36" x14ac:dyDescent="0.25">
      <c r="C112" s="333" t="s">
        <v>1025</v>
      </c>
      <c r="P112" s="279"/>
      <c r="Q112" s="300"/>
      <c r="R112" s="173"/>
      <c r="S112" s="301"/>
      <c r="T112" s="173"/>
      <c r="U112" s="173"/>
      <c r="V112" s="173"/>
      <c r="W112" s="173"/>
      <c r="X112" s="301"/>
      <c r="Y112" s="173"/>
      <c r="Z112" s="173"/>
      <c r="AA112" s="173"/>
      <c r="AB112" s="173"/>
      <c r="AC112" s="173"/>
      <c r="AD112" s="279"/>
      <c r="AE112" s="279"/>
      <c r="AF112" s="279"/>
      <c r="AG112" s="279"/>
      <c r="AH112" s="279"/>
      <c r="AI112" s="279"/>
      <c r="AJ112" s="279"/>
    </row>
    <row r="113" spans="1:43" x14ac:dyDescent="0.25">
      <c r="C113" s="333" t="s">
        <v>1026</v>
      </c>
      <c r="P113" s="279"/>
      <c r="Q113" s="300"/>
      <c r="R113" s="173"/>
      <c r="S113" s="301"/>
      <c r="T113" s="173"/>
      <c r="U113" s="173"/>
      <c r="V113" s="173"/>
      <c r="W113" s="173"/>
      <c r="X113" s="301"/>
      <c r="Y113" s="173"/>
      <c r="Z113" s="173"/>
      <c r="AA113" s="173"/>
      <c r="AB113" s="173"/>
      <c r="AC113" s="173"/>
      <c r="AD113" s="279"/>
      <c r="AE113" s="279"/>
      <c r="AF113" s="279"/>
      <c r="AG113" s="279"/>
      <c r="AH113" s="279"/>
      <c r="AI113" s="279"/>
      <c r="AJ113" s="279"/>
    </row>
    <row r="114" spans="1:43" x14ac:dyDescent="0.25">
      <c r="C114" s="333" t="s">
        <v>1027</v>
      </c>
      <c r="P114" s="279"/>
      <c r="Q114" s="300"/>
      <c r="R114" s="173"/>
      <c r="S114" s="301"/>
      <c r="T114" s="173"/>
      <c r="U114" s="173"/>
      <c r="V114" s="173"/>
      <c r="W114" s="173"/>
      <c r="X114" s="301"/>
      <c r="Y114" s="173"/>
      <c r="Z114" s="173"/>
      <c r="AA114" s="173"/>
      <c r="AB114" s="173"/>
      <c r="AC114" s="173"/>
      <c r="AD114" s="279"/>
      <c r="AE114" s="279"/>
      <c r="AF114" s="279"/>
      <c r="AG114" s="279"/>
      <c r="AH114" s="279"/>
      <c r="AI114" s="279"/>
      <c r="AJ114" s="279"/>
    </row>
    <row r="115" spans="1:43" x14ac:dyDescent="0.25">
      <c r="C115" s="333" t="s">
        <v>1028</v>
      </c>
      <c r="P115" s="279"/>
      <c r="Q115" s="300"/>
      <c r="R115" s="173"/>
      <c r="S115" s="301"/>
      <c r="T115" s="173"/>
      <c r="U115" s="173"/>
      <c r="V115" s="173"/>
      <c r="W115" s="173"/>
      <c r="X115" s="301"/>
      <c r="Y115" s="173"/>
      <c r="Z115" s="173"/>
      <c r="AA115" s="173"/>
      <c r="AB115" s="173"/>
      <c r="AC115" s="173"/>
      <c r="AD115" s="279"/>
      <c r="AE115" s="279"/>
      <c r="AF115" s="279"/>
      <c r="AG115" s="279"/>
      <c r="AH115" s="279"/>
      <c r="AI115" s="279"/>
      <c r="AJ115" s="279"/>
    </row>
    <row r="116" spans="1:43" x14ac:dyDescent="0.25">
      <c r="C116" s="333" t="s">
        <v>1029</v>
      </c>
      <c r="P116" s="279"/>
      <c r="Q116" s="300"/>
      <c r="R116" s="173"/>
      <c r="S116" s="301"/>
      <c r="T116" s="173"/>
      <c r="U116" s="173"/>
      <c r="V116" s="173"/>
      <c r="W116" s="173"/>
      <c r="X116" s="301"/>
      <c r="Y116" s="173"/>
      <c r="Z116" s="173"/>
      <c r="AA116" s="173"/>
      <c r="AB116" s="173"/>
      <c r="AC116" s="173"/>
      <c r="AD116" s="279"/>
      <c r="AE116" s="279"/>
      <c r="AF116" s="279"/>
      <c r="AG116" s="279"/>
      <c r="AH116" s="279"/>
      <c r="AI116" s="279"/>
      <c r="AJ116" s="279"/>
    </row>
    <row r="117" spans="1:43" x14ac:dyDescent="0.25">
      <c r="C117" s="333" t="s">
        <v>1030</v>
      </c>
      <c r="P117" s="279"/>
      <c r="Q117" s="300"/>
      <c r="R117" s="173"/>
      <c r="S117" s="301"/>
      <c r="T117" s="173"/>
      <c r="U117" s="173"/>
      <c r="V117" s="173"/>
      <c r="W117" s="173"/>
      <c r="X117" s="301"/>
      <c r="Y117" s="173"/>
      <c r="Z117" s="173"/>
      <c r="AA117" s="173"/>
      <c r="AB117" s="173"/>
      <c r="AC117" s="173"/>
      <c r="AD117" s="279"/>
      <c r="AE117" s="279"/>
      <c r="AF117" s="279"/>
      <c r="AG117" s="279"/>
      <c r="AH117" s="279"/>
      <c r="AI117" s="279"/>
      <c r="AJ117" s="279"/>
    </row>
    <row r="118" spans="1:43" x14ac:dyDescent="0.25">
      <c r="C118" s="333" t="s">
        <v>1031</v>
      </c>
      <c r="P118" s="279"/>
      <c r="Q118" s="300"/>
      <c r="R118" s="173"/>
      <c r="S118" s="301"/>
      <c r="T118" s="173"/>
      <c r="U118" s="173"/>
      <c r="V118" s="173"/>
      <c r="W118" s="173"/>
      <c r="X118" s="301"/>
      <c r="Y118" s="173"/>
      <c r="Z118" s="173"/>
      <c r="AA118" s="173"/>
      <c r="AB118" s="173"/>
      <c r="AC118" s="173"/>
      <c r="AD118" s="279"/>
      <c r="AE118" s="279"/>
      <c r="AF118" s="279"/>
      <c r="AG118" s="279"/>
      <c r="AH118" s="279"/>
      <c r="AI118" s="279"/>
      <c r="AJ118" s="279"/>
    </row>
    <row r="119" spans="1:43" x14ac:dyDescent="0.25">
      <c r="C119" s="333" t="s">
        <v>1032</v>
      </c>
      <c r="P119" s="279"/>
      <c r="Q119" s="300"/>
      <c r="R119" s="173"/>
      <c r="S119" s="301"/>
      <c r="T119" s="173"/>
      <c r="U119" s="173"/>
      <c r="V119" s="173"/>
      <c r="W119" s="173"/>
      <c r="X119" s="301"/>
      <c r="Y119" s="173"/>
      <c r="Z119" s="173"/>
      <c r="AA119" s="173"/>
      <c r="AB119" s="173"/>
      <c r="AC119" s="173"/>
      <c r="AD119" s="279"/>
      <c r="AE119" s="279"/>
      <c r="AF119" s="279"/>
      <c r="AG119" s="279"/>
      <c r="AH119" s="279"/>
      <c r="AI119" s="279"/>
      <c r="AJ119" s="279"/>
    </row>
    <row r="120" spans="1:43" x14ac:dyDescent="0.25">
      <c r="C120" s="333" t="s">
        <v>1033</v>
      </c>
      <c r="P120" s="279"/>
      <c r="Q120" s="300"/>
      <c r="R120" s="173"/>
      <c r="S120" s="301"/>
      <c r="T120" s="173"/>
      <c r="U120" s="173"/>
      <c r="V120" s="173"/>
      <c r="W120" s="173"/>
      <c r="X120" s="301"/>
      <c r="Y120" s="173"/>
      <c r="Z120" s="173"/>
      <c r="AA120" s="173"/>
      <c r="AB120" s="173"/>
      <c r="AC120" s="173"/>
      <c r="AD120" s="279"/>
      <c r="AE120" s="279"/>
      <c r="AF120" s="279"/>
      <c r="AG120" s="279"/>
      <c r="AH120" s="279"/>
      <c r="AI120" s="279"/>
      <c r="AJ120" s="279"/>
    </row>
    <row r="121" spans="1:43" x14ac:dyDescent="0.25">
      <c r="C121" s="333" t="s">
        <v>1034</v>
      </c>
      <c r="P121" s="279"/>
      <c r="Q121" s="300"/>
      <c r="R121" s="173"/>
      <c r="S121" s="301"/>
      <c r="T121" s="173"/>
      <c r="U121" s="173"/>
      <c r="V121" s="173"/>
      <c r="W121" s="173"/>
      <c r="X121" s="301"/>
      <c r="Y121" s="173"/>
      <c r="Z121" s="173"/>
      <c r="AA121" s="173"/>
      <c r="AB121" s="173"/>
      <c r="AC121" s="173"/>
      <c r="AD121" s="279"/>
      <c r="AE121" s="279"/>
      <c r="AF121" s="279"/>
      <c r="AG121" s="279"/>
      <c r="AH121" s="279"/>
      <c r="AI121" s="279"/>
      <c r="AJ121" s="279"/>
    </row>
    <row r="122" spans="1:43" x14ac:dyDescent="0.25">
      <c r="C122" s="333" t="s">
        <v>1035</v>
      </c>
      <c r="P122" s="279"/>
      <c r="Q122" s="300"/>
      <c r="R122" s="173"/>
      <c r="S122" s="301"/>
      <c r="T122" s="173"/>
      <c r="U122" s="173"/>
      <c r="V122" s="173"/>
      <c r="W122" s="173"/>
      <c r="X122" s="301"/>
      <c r="Y122" s="173"/>
      <c r="Z122" s="173"/>
      <c r="AA122" s="173"/>
      <c r="AB122" s="173"/>
      <c r="AC122" s="173"/>
      <c r="AD122" s="279"/>
      <c r="AE122" s="279"/>
      <c r="AF122" s="279"/>
      <c r="AG122" s="279"/>
      <c r="AH122" s="279"/>
      <c r="AI122" s="279"/>
      <c r="AJ122" s="279"/>
    </row>
    <row r="123" spans="1:43" x14ac:dyDescent="0.25">
      <c r="C123" s="333" t="s">
        <v>1036</v>
      </c>
      <c r="P123" s="279"/>
      <c r="Q123" s="300"/>
      <c r="R123" s="173"/>
      <c r="S123" s="301"/>
      <c r="T123" s="173"/>
      <c r="U123" s="173"/>
      <c r="V123" s="173"/>
      <c r="W123" s="173"/>
      <c r="X123" s="301"/>
      <c r="Y123" s="173"/>
      <c r="Z123" s="173"/>
      <c r="AA123" s="173"/>
      <c r="AB123" s="173"/>
      <c r="AC123" s="173"/>
      <c r="AD123" s="279"/>
      <c r="AE123" s="279"/>
      <c r="AF123" s="279"/>
      <c r="AG123" s="279"/>
      <c r="AH123" s="279"/>
      <c r="AI123" s="279"/>
      <c r="AJ123" s="279"/>
    </row>
    <row r="124" spans="1:43" x14ac:dyDescent="0.25">
      <c r="C124" s="334" t="s">
        <v>1022</v>
      </c>
      <c r="G124" s="331"/>
      <c r="R124" s="182"/>
      <c r="S124" s="182"/>
      <c r="AH124" s="236"/>
      <c r="AI124" s="236"/>
      <c r="AJ124" s="236"/>
      <c r="AK124" s="236"/>
      <c r="AL124" s="236"/>
      <c r="AM124" s="236"/>
      <c r="AO124" s="182"/>
      <c r="AP124" s="182" t="e">
        <f>#REF!</f>
        <v>#REF!</v>
      </c>
      <c r="AQ124" s="182" t="e">
        <f>#REF!</f>
        <v>#REF!</v>
      </c>
    </row>
    <row r="125" spans="1:43" x14ac:dyDescent="0.25">
      <c r="G125" s="331"/>
      <c r="R125" s="182"/>
      <c r="S125" s="182"/>
      <c r="AH125" s="236"/>
      <c r="AI125" s="236"/>
      <c r="AJ125" s="236"/>
      <c r="AK125" s="236"/>
      <c r="AL125" s="236"/>
      <c r="AM125" s="236"/>
      <c r="AO125" s="182"/>
      <c r="AP125" s="182"/>
      <c r="AQ125" s="182"/>
    </row>
    <row r="126" spans="1:43" x14ac:dyDescent="0.25">
      <c r="G126" s="331"/>
      <c r="R126" s="182"/>
      <c r="S126" s="182"/>
      <c r="AH126" s="236"/>
      <c r="AI126" s="236"/>
      <c r="AJ126" s="236"/>
      <c r="AK126" s="236"/>
      <c r="AL126" s="236"/>
      <c r="AM126" s="236"/>
      <c r="AO126" s="182"/>
      <c r="AP126" s="182"/>
      <c r="AQ126" s="182"/>
    </row>
    <row r="127" spans="1:43" s="323" customFormat="1" ht="21" x14ac:dyDescent="0.35">
      <c r="A127" s="322" t="s">
        <v>1040</v>
      </c>
      <c r="C127" s="324"/>
      <c r="D127" s="324"/>
      <c r="P127" s="325"/>
      <c r="Q127" s="326"/>
      <c r="R127" s="325"/>
      <c r="S127" s="327"/>
      <c r="T127" s="325"/>
      <c r="U127" s="325"/>
      <c r="V127" s="325"/>
      <c r="W127" s="325"/>
      <c r="X127" s="327"/>
      <c r="Y127" s="325"/>
      <c r="Z127" s="325"/>
      <c r="AA127" s="325"/>
      <c r="AB127" s="325"/>
      <c r="AC127" s="325"/>
      <c r="AD127" s="325"/>
      <c r="AE127" s="325"/>
      <c r="AF127" s="325"/>
      <c r="AG127" s="325"/>
      <c r="AH127" s="325"/>
      <c r="AI127" s="325"/>
      <c r="AJ127" s="325"/>
    </row>
    <row r="128" spans="1:43" x14ac:dyDescent="0.25">
      <c r="G128" s="331"/>
      <c r="R128" s="182"/>
      <c r="S128" s="182"/>
      <c r="AH128" s="236"/>
      <c r="AI128" s="236"/>
      <c r="AJ128" s="236"/>
      <c r="AK128" s="236"/>
      <c r="AL128" s="236"/>
      <c r="AM128" s="236"/>
      <c r="AO128" s="182"/>
      <c r="AP128" s="182"/>
      <c r="AQ128" s="182"/>
    </row>
    <row r="129" spans="2:53" x14ac:dyDescent="0.25">
      <c r="C129" s="302" t="s">
        <v>929</v>
      </c>
      <c r="G129" s="331"/>
      <c r="R129" s="182"/>
      <c r="S129" s="182"/>
      <c r="AH129" s="236"/>
      <c r="AI129" s="236"/>
      <c r="AJ129" s="236"/>
      <c r="AK129" s="236"/>
      <c r="AL129" s="236"/>
      <c r="AM129" s="236"/>
      <c r="AO129" s="182"/>
      <c r="AP129" s="182"/>
      <c r="AQ129" s="182"/>
    </row>
    <row r="130" spans="2:53" x14ac:dyDescent="0.25">
      <c r="G130" s="331"/>
      <c r="R130" s="182"/>
      <c r="S130" s="182"/>
      <c r="AH130" s="236"/>
      <c r="AI130" s="236"/>
      <c r="AJ130" s="236"/>
      <c r="AK130" s="236"/>
      <c r="AL130" s="236"/>
      <c r="AM130" s="236"/>
      <c r="AO130" s="182"/>
      <c r="AP130" s="182"/>
      <c r="AQ130" s="182"/>
    </row>
    <row r="131" spans="2:53" x14ac:dyDescent="0.25">
      <c r="B131" s="303" t="s">
        <v>930</v>
      </c>
      <c r="C131" s="304"/>
      <c r="D131" s="305"/>
      <c r="F131" s="305"/>
      <c r="G131" s="305"/>
      <c r="H131" s="305"/>
      <c r="J131" s="305"/>
      <c r="K131" s="306"/>
      <c r="L131" s="306"/>
      <c r="M131" s="306"/>
      <c r="N131" s="306"/>
      <c r="O131" s="306"/>
      <c r="P131" s="306"/>
      <c r="R131" s="305"/>
      <c r="S131" s="305"/>
      <c r="T131" s="305"/>
      <c r="U131" s="305"/>
      <c r="V131" s="305"/>
      <c r="W131" s="306"/>
      <c r="X131" s="306"/>
      <c r="Y131" s="306"/>
      <c r="Z131" s="306"/>
      <c r="AA131" s="306"/>
      <c r="AB131" s="306"/>
      <c r="AC131" s="305"/>
      <c r="AD131" s="305"/>
      <c r="AE131" s="305"/>
      <c r="AF131" s="305"/>
      <c r="AG131" s="305"/>
      <c r="AH131" s="305"/>
      <c r="AI131" s="306"/>
      <c r="AJ131" s="306"/>
      <c r="AK131" s="306"/>
      <c r="AL131" s="306"/>
      <c r="AM131" s="306"/>
      <c r="AN131" s="306"/>
      <c r="AP131" s="305"/>
      <c r="AQ131" s="305"/>
      <c r="AR131" s="305"/>
      <c r="AS131" s="305"/>
      <c r="AT131" s="305"/>
      <c r="AU131" s="306"/>
      <c r="AV131" s="306"/>
      <c r="AW131" s="306"/>
      <c r="AX131" s="306"/>
      <c r="AY131" s="306"/>
      <c r="AZ131" s="306"/>
      <c r="BA131" s="305"/>
    </row>
    <row r="132" spans="2:53" x14ac:dyDescent="0.25">
      <c r="C132" s="305" t="s">
        <v>1042</v>
      </c>
      <c r="D132" s="305"/>
      <c r="E132" s="305"/>
      <c r="F132" s="305"/>
      <c r="K132" s="306"/>
      <c r="L132" s="306"/>
      <c r="M132" s="306"/>
      <c r="N132" s="306"/>
      <c r="O132" s="306"/>
      <c r="P132" s="305"/>
      <c r="Q132" s="305"/>
      <c r="R132" s="305"/>
      <c r="S132" s="305"/>
      <c r="T132" s="305"/>
      <c r="U132" s="305"/>
      <c r="V132" s="306"/>
      <c r="W132" s="306"/>
      <c r="X132" s="306"/>
      <c r="Y132" s="306"/>
      <c r="Z132" s="306"/>
      <c r="AA132" s="306"/>
      <c r="AB132" s="305"/>
      <c r="AC132" s="305"/>
      <c r="AD132" s="305"/>
      <c r="AE132" s="305"/>
      <c r="AF132" s="305"/>
      <c r="AG132" s="305"/>
      <c r="AH132" s="306"/>
      <c r="AI132" s="306"/>
      <c r="AJ132" s="306"/>
      <c r="AK132" s="306"/>
      <c r="AL132" s="306"/>
      <c r="AM132" s="306"/>
      <c r="AN132" s="305"/>
      <c r="AO132" s="305"/>
      <c r="AP132" s="305"/>
      <c r="AQ132" s="305"/>
      <c r="AR132" s="305"/>
      <c r="AS132" s="305"/>
      <c r="AT132" s="306"/>
      <c r="AU132" s="306"/>
      <c r="AV132" s="306"/>
      <c r="AW132" s="306"/>
      <c r="AX132" s="306"/>
      <c r="AY132" s="306"/>
      <c r="AZ132" s="305"/>
      <c r="BA132" s="305"/>
    </row>
    <row r="133" spans="2:53" x14ac:dyDescent="0.25">
      <c r="C133" s="305" t="s">
        <v>1043</v>
      </c>
      <c r="D133" s="305"/>
      <c r="E133" s="305"/>
      <c r="F133" s="305"/>
      <c r="K133" s="306"/>
      <c r="L133" s="306"/>
      <c r="M133" s="306"/>
      <c r="N133" s="306"/>
      <c r="O133" s="306"/>
      <c r="P133" s="305"/>
      <c r="Q133" s="305"/>
      <c r="R133" s="305"/>
      <c r="S133" s="305"/>
      <c r="T133" s="305"/>
      <c r="U133" s="305"/>
      <c r="V133" s="306"/>
      <c r="W133" s="306"/>
      <c r="X133" s="306"/>
      <c r="Y133" s="306"/>
      <c r="Z133" s="306"/>
      <c r="AA133" s="306"/>
      <c r="AB133" s="305"/>
      <c r="AC133" s="305"/>
      <c r="AD133" s="305"/>
      <c r="AE133" s="305"/>
      <c r="AF133" s="305"/>
      <c r="AG133" s="305"/>
      <c r="AH133" s="306"/>
      <c r="AI133" s="306"/>
      <c r="AJ133" s="306"/>
      <c r="AK133" s="306"/>
      <c r="AL133" s="306"/>
      <c r="AM133" s="306"/>
      <c r="AN133" s="305"/>
      <c r="AO133" s="305"/>
      <c r="AP133" s="305"/>
      <c r="AQ133" s="305"/>
      <c r="AR133" s="305"/>
      <c r="AS133" s="305"/>
      <c r="AT133" s="306"/>
      <c r="AU133" s="306"/>
      <c r="AV133" s="306"/>
      <c r="AW133" s="306"/>
      <c r="AX133" s="306"/>
      <c r="AY133" s="306"/>
      <c r="AZ133" s="305"/>
      <c r="BA133" s="305"/>
    </row>
    <row r="134" spans="2:53" x14ac:dyDescent="0.25">
      <c r="C134" s="335" t="s">
        <v>1044</v>
      </c>
      <c r="D134" s="305"/>
      <c r="E134" s="305"/>
      <c r="F134" s="305"/>
      <c r="G134" s="305"/>
      <c r="H134" s="305"/>
      <c r="K134" s="306"/>
      <c r="L134" s="306"/>
      <c r="M134" s="306"/>
      <c r="N134" s="306"/>
      <c r="O134" s="306"/>
      <c r="P134" s="305"/>
      <c r="Q134" s="305"/>
      <c r="R134" s="305"/>
      <c r="S134" s="305"/>
      <c r="T134" s="305"/>
      <c r="U134" s="305"/>
      <c r="V134" s="306"/>
      <c r="W134" s="306"/>
      <c r="X134" s="306"/>
      <c r="Y134" s="306"/>
      <c r="Z134" s="306"/>
      <c r="AA134" s="306"/>
      <c r="AB134" s="305"/>
      <c r="AC134" s="305"/>
      <c r="AD134" s="305"/>
      <c r="AE134" s="305"/>
      <c r="AF134" s="305"/>
      <c r="AG134" s="305"/>
      <c r="AH134" s="306"/>
      <c r="AI134" s="306"/>
      <c r="AJ134" s="306"/>
      <c r="AK134" s="306"/>
      <c r="AL134" s="306"/>
      <c r="AM134" s="306"/>
      <c r="AN134" s="305"/>
      <c r="AO134" s="305"/>
      <c r="AP134" s="305"/>
      <c r="AQ134" s="305"/>
      <c r="AR134" s="305"/>
      <c r="AS134" s="305"/>
      <c r="AT134" s="306"/>
      <c r="AU134" s="306"/>
      <c r="AV134" s="306"/>
      <c r="AW134" s="306"/>
      <c r="AX134" s="306"/>
      <c r="AY134" s="306"/>
      <c r="AZ134" s="305"/>
      <c r="BA134" s="305"/>
    </row>
    <row r="135" spans="2:53" x14ac:dyDescent="0.25">
      <c r="C135" s="336" t="s">
        <v>1045</v>
      </c>
      <c r="D135" s="305"/>
      <c r="E135" s="305"/>
      <c r="F135" s="305"/>
      <c r="G135" s="305"/>
      <c r="H135" s="305"/>
      <c r="K135" s="306"/>
      <c r="L135" s="306"/>
      <c r="M135" s="306"/>
      <c r="N135" s="306"/>
      <c r="O135" s="306"/>
      <c r="P135" s="305"/>
      <c r="Q135" s="305"/>
      <c r="R135" s="305"/>
      <c r="S135" s="305"/>
      <c r="T135" s="305"/>
      <c r="U135" s="305"/>
      <c r="V135" s="306"/>
      <c r="W135" s="306"/>
      <c r="X135" s="306"/>
      <c r="Y135" s="306"/>
      <c r="Z135" s="306"/>
      <c r="AA135" s="306"/>
      <c r="AB135" s="305"/>
      <c r="AC135" s="305"/>
      <c r="AD135" s="305"/>
      <c r="AE135" s="305"/>
      <c r="AF135" s="305"/>
      <c r="AG135" s="305"/>
      <c r="AH135" s="306"/>
      <c r="AI135" s="306"/>
      <c r="AJ135" s="306"/>
      <c r="AK135" s="306"/>
      <c r="AL135" s="306"/>
      <c r="AM135" s="306"/>
      <c r="AN135" s="305"/>
      <c r="AO135" s="305"/>
      <c r="AP135" s="305"/>
      <c r="AQ135" s="305"/>
      <c r="AR135" s="305"/>
      <c r="AS135" s="305"/>
      <c r="AT135" s="306"/>
      <c r="AU135" s="306"/>
      <c r="AV135" s="306"/>
      <c r="AW135" s="306"/>
      <c r="AX135" s="306"/>
      <c r="AY135" s="306"/>
      <c r="AZ135" s="305"/>
      <c r="BA135" s="305"/>
    </row>
    <row r="136" spans="2:53" x14ac:dyDescent="0.25">
      <c r="C136" s="336" t="s">
        <v>1046</v>
      </c>
      <c r="D136" s="305"/>
      <c r="E136" s="305"/>
      <c r="F136" s="305"/>
      <c r="G136" s="305"/>
      <c r="H136" s="305"/>
      <c r="K136" s="306"/>
      <c r="L136" s="306"/>
      <c r="M136" s="306"/>
      <c r="N136" s="306"/>
      <c r="O136" s="306"/>
      <c r="P136" s="305"/>
      <c r="Q136" s="305"/>
      <c r="R136" s="305"/>
      <c r="S136" s="305"/>
      <c r="T136" s="305"/>
      <c r="U136" s="305"/>
      <c r="V136" s="306"/>
      <c r="W136" s="306"/>
      <c r="X136" s="306"/>
      <c r="Y136" s="306"/>
      <c r="Z136" s="306"/>
      <c r="AA136" s="306"/>
      <c r="AB136" s="305"/>
      <c r="AC136" s="305"/>
      <c r="AD136" s="305"/>
      <c r="AE136" s="305"/>
      <c r="AF136" s="305"/>
      <c r="AG136" s="305"/>
      <c r="AH136" s="306"/>
      <c r="AI136" s="306"/>
      <c r="AJ136" s="306"/>
      <c r="AK136" s="306"/>
      <c r="AL136" s="306"/>
      <c r="AM136" s="306"/>
      <c r="AN136" s="305"/>
      <c r="AO136" s="305"/>
      <c r="AP136" s="305"/>
      <c r="AQ136" s="305"/>
      <c r="AR136" s="305"/>
      <c r="AS136" s="305"/>
      <c r="AT136" s="306"/>
      <c r="AU136" s="306"/>
      <c r="AV136" s="306"/>
      <c r="AW136" s="306"/>
      <c r="AX136" s="306"/>
      <c r="AY136" s="306"/>
      <c r="AZ136" s="305"/>
      <c r="BA136" s="305"/>
    </row>
    <row r="137" spans="2:53" x14ac:dyDescent="0.25">
      <c r="C137" s="336" t="s">
        <v>1047</v>
      </c>
      <c r="D137" s="305"/>
      <c r="E137" s="305"/>
      <c r="F137" s="305"/>
      <c r="G137" s="305"/>
      <c r="H137" s="305"/>
      <c r="J137" s="306"/>
      <c r="K137" s="306"/>
      <c r="L137" s="306"/>
      <c r="M137" s="306"/>
      <c r="N137" s="306"/>
      <c r="O137" s="306"/>
      <c r="P137" s="305"/>
      <c r="Q137" s="305"/>
      <c r="R137" s="305"/>
      <c r="S137" s="305"/>
      <c r="T137" s="305"/>
      <c r="U137" s="305"/>
      <c r="V137" s="306"/>
      <c r="W137" s="306"/>
      <c r="X137" s="306"/>
      <c r="Y137" s="306"/>
      <c r="Z137" s="306"/>
      <c r="AA137" s="306"/>
      <c r="AB137" s="305"/>
      <c r="AC137" s="305"/>
      <c r="AD137" s="305"/>
      <c r="AE137" s="305"/>
      <c r="AF137" s="305"/>
      <c r="AG137" s="305"/>
      <c r="AH137" s="306"/>
      <c r="AI137" s="306"/>
      <c r="AJ137" s="306"/>
      <c r="AK137" s="306"/>
      <c r="AL137" s="306"/>
      <c r="AM137" s="306"/>
      <c r="AN137" s="305"/>
      <c r="AO137" s="305"/>
      <c r="AP137" s="305"/>
      <c r="AQ137" s="305"/>
      <c r="AR137" s="305"/>
      <c r="AS137" s="305"/>
      <c r="AT137" s="306"/>
      <c r="AU137" s="306"/>
      <c r="AV137" s="306"/>
      <c r="AW137" s="306"/>
      <c r="AX137" s="306"/>
      <c r="AY137" s="306"/>
      <c r="AZ137" s="305"/>
      <c r="BA137" s="305"/>
    </row>
    <row r="138" spans="2:53" x14ac:dyDescent="0.25">
      <c r="D138" s="305"/>
      <c r="F138" s="337" t="s">
        <v>1048</v>
      </c>
      <c r="G138" s="338"/>
      <c r="H138" s="338"/>
      <c r="I138" s="338"/>
      <c r="J138" s="338"/>
      <c r="K138" s="338"/>
      <c r="L138" s="339"/>
      <c r="M138" s="339"/>
      <c r="N138" s="339"/>
      <c r="O138" s="339"/>
      <c r="P138" s="339"/>
      <c r="Q138" s="339"/>
      <c r="R138" s="340" t="s">
        <v>1049</v>
      </c>
      <c r="S138" s="341"/>
      <c r="T138" s="341"/>
      <c r="U138" s="341"/>
      <c r="V138" s="341"/>
      <c r="W138" s="341"/>
      <c r="X138" s="342"/>
      <c r="Y138" s="342"/>
      <c r="Z138" s="342"/>
      <c r="AA138" s="342"/>
      <c r="AB138" s="342"/>
      <c r="AC138" s="342"/>
      <c r="AD138" s="341"/>
      <c r="AE138" s="341"/>
      <c r="AF138" s="341"/>
      <c r="AG138" s="341"/>
      <c r="AH138" s="341"/>
      <c r="AI138" s="341"/>
      <c r="AJ138" s="342"/>
      <c r="AK138" s="342"/>
      <c r="AL138" s="342"/>
      <c r="AM138" s="342"/>
      <c r="AN138" s="342"/>
      <c r="AO138" s="342"/>
      <c r="AP138" s="343" t="s">
        <v>1050</v>
      </c>
      <c r="AQ138" s="344"/>
      <c r="AR138" s="344"/>
      <c r="AS138" s="344"/>
      <c r="AT138" s="344"/>
      <c r="AU138" s="344"/>
      <c r="AV138" s="345"/>
      <c r="AW138" s="345"/>
      <c r="AX138" s="345"/>
      <c r="AY138" s="345"/>
      <c r="AZ138" s="345"/>
      <c r="BA138" s="345"/>
    </row>
    <row r="139" spans="2:53" x14ac:dyDescent="0.25">
      <c r="B139" s="305"/>
      <c r="C139" s="304"/>
      <c r="D139" s="305"/>
      <c r="F139" s="305"/>
      <c r="G139" s="305"/>
      <c r="H139" s="305"/>
      <c r="I139" s="305"/>
      <c r="J139" s="305"/>
      <c r="K139" s="305"/>
      <c r="L139" s="305"/>
      <c r="M139" s="305"/>
      <c r="N139" s="305"/>
      <c r="O139" s="305"/>
      <c r="P139" s="305"/>
      <c r="Q139" s="305"/>
      <c r="R139" s="305"/>
      <c r="S139" s="305"/>
      <c r="T139" s="305"/>
      <c r="U139" s="305"/>
      <c r="V139" s="305"/>
      <c r="W139" s="305"/>
      <c r="X139" s="305"/>
      <c r="Y139" s="305"/>
      <c r="Z139" s="305"/>
      <c r="AA139" s="305"/>
      <c r="AB139" s="305"/>
      <c r="AC139" s="305"/>
      <c r="AD139" s="305"/>
      <c r="AE139" s="305"/>
      <c r="AF139" s="305"/>
      <c r="AG139" s="305"/>
      <c r="AH139" s="305"/>
      <c r="AI139" s="305"/>
      <c r="AJ139" s="305"/>
      <c r="AK139" s="305"/>
      <c r="AL139" s="305"/>
      <c r="AM139" s="305"/>
      <c r="AN139" s="305"/>
      <c r="AO139" s="305"/>
      <c r="AP139" s="305"/>
      <c r="AQ139" s="305"/>
      <c r="AR139" s="305"/>
      <c r="AS139" s="305"/>
      <c r="AT139" s="305"/>
      <c r="AU139" s="305"/>
      <c r="AV139" s="305"/>
      <c r="AW139" s="305"/>
      <c r="AX139" s="305"/>
      <c r="AY139" s="305"/>
      <c r="AZ139" s="305"/>
      <c r="BA139" s="305"/>
    </row>
    <row r="140" spans="2:53" x14ac:dyDescent="0.25">
      <c r="B140" s="305"/>
      <c r="C140" s="304"/>
      <c r="D140" s="305"/>
      <c r="F140" s="308">
        <v>2007</v>
      </c>
      <c r="G140" s="308">
        <v>2007</v>
      </c>
      <c r="H140" s="308">
        <v>2007</v>
      </c>
      <c r="I140" s="308">
        <v>2008</v>
      </c>
      <c r="J140" s="308">
        <v>2008</v>
      </c>
      <c r="K140" s="308">
        <v>2008</v>
      </c>
      <c r="L140" s="308">
        <v>2009</v>
      </c>
      <c r="M140" s="308">
        <v>2009</v>
      </c>
      <c r="N140" s="308">
        <v>2009</v>
      </c>
      <c r="O140" s="308">
        <v>2010</v>
      </c>
      <c r="P140" s="308">
        <v>2010</v>
      </c>
      <c r="Q140" s="308">
        <v>2010</v>
      </c>
      <c r="R140" s="308">
        <v>2011</v>
      </c>
      <c r="S140" s="308">
        <v>2011</v>
      </c>
      <c r="T140" s="308">
        <v>2011</v>
      </c>
      <c r="U140" s="308">
        <v>2012</v>
      </c>
      <c r="V140" s="308">
        <v>2012</v>
      </c>
      <c r="W140" s="308">
        <v>2012</v>
      </c>
      <c r="X140" s="308">
        <v>2013</v>
      </c>
      <c r="Y140" s="308">
        <v>2013</v>
      </c>
      <c r="Z140" s="308">
        <v>2013</v>
      </c>
      <c r="AA140" s="308">
        <v>2014</v>
      </c>
      <c r="AB140" s="308">
        <v>2014</v>
      </c>
      <c r="AC140" s="308">
        <v>2014</v>
      </c>
      <c r="AD140" s="308">
        <v>2015</v>
      </c>
      <c r="AE140" s="308">
        <v>2015</v>
      </c>
      <c r="AF140" s="308">
        <v>2015</v>
      </c>
      <c r="AG140" s="308">
        <v>2016</v>
      </c>
      <c r="AH140" s="308">
        <v>2016</v>
      </c>
      <c r="AI140" s="308">
        <v>2016</v>
      </c>
      <c r="AJ140" s="308">
        <v>2017</v>
      </c>
      <c r="AK140" s="308">
        <v>2017</v>
      </c>
      <c r="AL140" s="308">
        <v>2017</v>
      </c>
      <c r="AM140" s="308">
        <v>2018</v>
      </c>
      <c r="AN140" s="308">
        <v>2018</v>
      </c>
      <c r="AO140" s="308">
        <v>2018</v>
      </c>
      <c r="AP140" s="308">
        <v>2019</v>
      </c>
      <c r="AQ140" s="308">
        <v>2019</v>
      </c>
      <c r="AR140" s="308">
        <v>2019</v>
      </c>
      <c r="AS140" s="308">
        <v>2020</v>
      </c>
      <c r="AT140" s="308">
        <v>2020</v>
      </c>
      <c r="AU140" s="308">
        <v>2020</v>
      </c>
      <c r="AV140" s="308">
        <v>2021</v>
      </c>
      <c r="AW140" s="308">
        <v>2021</v>
      </c>
      <c r="AX140" s="308">
        <v>2021</v>
      </c>
      <c r="AY140" s="308">
        <v>2022</v>
      </c>
      <c r="AZ140" s="308">
        <v>2022</v>
      </c>
      <c r="BA140" s="308">
        <v>2022</v>
      </c>
    </row>
    <row r="141" spans="2:53" x14ac:dyDescent="0.25">
      <c r="B141" s="305"/>
      <c r="C141" s="304"/>
      <c r="D141" s="305"/>
      <c r="F141" s="308" t="s">
        <v>932</v>
      </c>
      <c r="G141" s="308" t="s">
        <v>933</v>
      </c>
      <c r="H141" s="308" t="s">
        <v>934</v>
      </c>
      <c r="I141" s="308" t="s">
        <v>932</v>
      </c>
      <c r="J141" s="308" t="s">
        <v>933</v>
      </c>
      <c r="K141" s="308" t="s">
        <v>934</v>
      </c>
      <c r="L141" s="308" t="s">
        <v>932</v>
      </c>
      <c r="M141" s="308" t="s">
        <v>933</v>
      </c>
      <c r="N141" s="308" t="s">
        <v>934</v>
      </c>
      <c r="O141" s="308" t="s">
        <v>932</v>
      </c>
      <c r="P141" s="308" t="s">
        <v>933</v>
      </c>
      <c r="Q141" s="308" t="s">
        <v>934</v>
      </c>
      <c r="R141" s="308" t="s">
        <v>932</v>
      </c>
      <c r="S141" s="308" t="s">
        <v>933</v>
      </c>
      <c r="T141" s="308" t="s">
        <v>934</v>
      </c>
      <c r="U141" s="308" t="s">
        <v>932</v>
      </c>
      <c r="V141" s="308" t="s">
        <v>933</v>
      </c>
      <c r="W141" s="308" t="s">
        <v>934</v>
      </c>
      <c r="X141" s="308" t="s">
        <v>932</v>
      </c>
      <c r="Y141" s="308" t="s">
        <v>933</v>
      </c>
      <c r="Z141" s="308" t="s">
        <v>934</v>
      </c>
      <c r="AA141" s="308" t="s">
        <v>932</v>
      </c>
      <c r="AB141" s="308" t="s">
        <v>933</v>
      </c>
      <c r="AC141" s="308" t="s">
        <v>934</v>
      </c>
      <c r="AD141" s="308" t="s">
        <v>932</v>
      </c>
      <c r="AE141" s="308" t="s">
        <v>933</v>
      </c>
      <c r="AF141" s="308" t="s">
        <v>934</v>
      </c>
      <c r="AG141" s="308" t="s">
        <v>932</v>
      </c>
      <c r="AH141" s="308" t="s">
        <v>933</v>
      </c>
      <c r="AI141" s="308" t="s">
        <v>934</v>
      </c>
      <c r="AJ141" s="308" t="s">
        <v>932</v>
      </c>
      <c r="AK141" s="308" t="s">
        <v>933</v>
      </c>
      <c r="AL141" s="308" t="s">
        <v>934</v>
      </c>
      <c r="AM141" s="308" t="s">
        <v>932</v>
      </c>
      <c r="AN141" s="308" t="s">
        <v>933</v>
      </c>
      <c r="AO141" s="308" t="s">
        <v>934</v>
      </c>
      <c r="AP141" s="308" t="s">
        <v>932</v>
      </c>
      <c r="AQ141" s="308" t="s">
        <v>933</v>
      </c>
      <c r="AR141" s="308" t="s">
        <v>934</v>
      </c>
      <c r="AS141" s="308" t="s">
        <v>932</v>
      </c>
      <c r="AT141" s="308" t="s">
        <v>933</v>
      </c>
      <c r="AU141" s="308" t="s">
        <v>934</v>
      </c>
      <c r="AV141" s="308" t="s">
        <v>932</v>
      </c>
      <c r="AW141" s="308" t="s">
        <v>933</v>
      </c>
      <c r="AX141" s="308" t="s">
        <v>934</v>
      </c>
      <c r="AY141" s="308" t="s">
        <v>935</v>
      </c>
      <c r="AZ141" s="308" t="s">
        <v>936</v>
      </c>
      <c r="BA141" s="308" t="s">
        <v>937</v>
      </c>
    </row>
    <row r="142" spans="2:53" x14ac:dyDescent="0.25">
      <c r="B142" s="305"/>
      <c r="C142" s="304"/>
      <c r="D142" s="305"/>
      <c r="F142" s="309" t="s">
        <v>938</v>
      </c>
      <c r="G142" s="309" t="s">
        <v>939</v>
      </c>
      <c r="H142" s="309" t="s">
        <v>940</v>
      </c>
      <c r="I142" s="309" t="s">
        <v>941</v>
      </c>
      <c r="J142" s="309" t="s">
        <v>942</v>
      </c>
      <c r="K142" s="309" t="s">
        <v>943</v>
      </c>
      <c r="L142" s="309" t="s">
        <v>944</v>
      </c>
      <c r="M142" s="309" t="s">
        <v>945</v>
      </c>
      <c r="N142" s="309" t="s">
        <v>946</v>
      </c>
      <c r="O142" s="309" t="s">
        <v>947</v>
      </c>
      <c r="P142" s="309" t="s">
        <v>948</v>
      </c>
      <c r="Q142" s="309" t="s">
        <v>949</v>
      </c>
      <c r="R142" s="309" t="s">
        <v>950</v>
      </c>
      <c r="S142" s="309" t="s">
        <v>951</v>
      </c>
      <c r="T142" s="309" t="s">
        <v>952</v>
      </c>
      <c r="U142" s="309" t="s">
        <v>953</v>
      </c>
      <c r="V142" s="309" t="s">
        <v>954</v>
      </c>
      <c r="W142" s="309" t="s">
        <v>955</v>
      </c>
      <c r="X142" s="309" t="s">
        <v>956</v>
      </c>
      <c r="Y142" s="309" t="s">
        <v>957</v>
      </c>
      <c r="Z142" s="309" t="s">
        <v>958</v>
      </c>
      <c r="AA142" s="309" t="s">
        <v>959</v>
      </c>
      <c r="AB142" s="309" t="s">
        <v>960</v>
      </c>
      <c r="AC142" s="309" t="s">
        <v>961</v>
      </c>
      <c r="AD142" s="309" t="s">
        <v>962</v>
      </c>
      <c r="AE142" s="309" t="s">
        <v>963</v>
      </c>
      <c r="AF142" s="309" t="s">
        <v>964</v>
      </c>
      <c r="AG142" s="309" t="s">
        <v>965</v>
      </c>
      <c r="AH142" s="309" t="s">
        <v>966</v>
      </c>
      <c r="AI142" s="309" t="s">
        <v>967</v>
      </c>
      <c r="AJ142" s="309" t="s">
        <v>968</v>
      </c>
      <c r="AK142" s="309" t="s">
        <v>969</v>
      </c>
      <c r="AL142" s="309" t="s">
        <v>970</v>
      </c>
      <c r="AM142" s="309" t="s">
        <v>971</v>
      </c>
      <c r="AN142" s="309" t="s">
        <v>972</v>
      </c>
      <c r="AO142" s="309" t="s">
        <v>973</v>
      </c>
      <c r="AP142" s="309" t="s">
        <v>974</v>
      </c>
      <c r="AQ142" s="309" t="s">
        <v>975</v>
      </c>
      <c r="AR142" s="309" t="s">
        <v>976</v>
      </c>
      <c r="AS142" s="309" t="s">
        <v>977</v>
      </c>
      <c r="AT142" s="309" t="s">
        <v>978</v>
      </c>
      <c r="AU142" s="309" t="s">
        <v>979</v>
      </c>
      <c r="AV142" s="309" t="s">
        <v>980</v>
      </c>
      <c r="AW142" s="309" t="s">
        <v>981</v>
      </c>
      <c r="AX142" s="309" t="s">
        <v>982</v>
      </c>
      <c r="AY142" s="309" t="s">
        <v>983</v>
      </c>
      <c r="AZ142" s="309" t="s">
        <v>984</v>
      </c>
      <c r="BA142" s="309" t="s">
        <v>985</v>
      </c>
    </row>
    <row r="143" spans="2:53" ht="16.5" customHeight="1" x14ac:dyDescent="0.25">
      <c r="B143" s="310"/>
      <c r="C143" s="346" t="s">
        <v>17</v>
      </c>
      <c r="D143" s="347" t="s">
        <v>1221</v>
      </c>
      <c r="E143" s="348" t="str">
        <f>C143&amp;D143</f>
        <v>Gasolina (l)Turismes (M1)</v>
      </c>
      <c r="F143" s="349">
        <v>2.3540000000000001</v>
      </c>
      <c r="G143" s="349">
        <v>0.33600000000000002</v>
      </c>
      <c r="H143" s="349">
        <v>7.9000000000000001E-2</v>
      </c>
      <c r="I143" s="349">
        <v>2.3540000000000001</v>
      </c>
      <c r="J143" s="349">
        <v>0.32600000000000001</v>
      </c>
      <c r="K143" s="349">
        <v>7.4999999999999997E-2</v>
      </c>
      <c r="L143" s="349">
        <v>2.3540000000000001</v>
      </c>
      <c r="M143" s="349">
        <v>0.314</v>
      </c>
      <c r="N143" s="349">
        <v>7.1999999999999995E-2</v>
      </c>
      <c r="O143" s="349">
        <v>2.3540000000000001</v>
      </c>
      <c r="P143" s="349">
        <v>0.30599999999999999</v>
      </c>
      <c r="Q143" s="349">
        <v>4.3999999999999997E-2</v>
      </c>
      <c r="R143" s="349">
        <v>2.2629999999999999</v>
      </c>
      <c r="S143" s="349">
        <v>0.30599999999999999</v>
      </c>
      <c r="T143" s="349">
        <v>4.2000000000000003E-2</v>
      </c>
      <c r="U143" s="349">
        <v>2.258</v>
      </c>
      <c r="V143" s="349">
        <v>0.3</v>
      </c>
      <c r="W143" s="349">
        <v>4.1000000000000002E-2</v>
      </c>
      <c r="X143" s="349">
        <v>2.2629999999999999</v>
      </c>
      <c r="Y143" s="349">
        <v>0.29399999999999998</v>
      </c>
      <c r="Z143" s="349">
        <v>3.9E-2</v>
      </c>
      <c r="AA143" s="349">
        <v>2.2629999999999999</v>
      </c>
      <c r="AB143" s="349">
        <v>0.28799999999999998</v>
      </c>
      <c r="AC143" s="349">
        <v>3.6999999999999998E-2</v>
      </c>
      <c r="AD143" s="349">
        <v>2.2629999999999999</v>
      </c>
      <c r="AE143" s="349">
        <v>0.27100000000000002</v>
      </c>
      <c r="AF143" s="349">
        <v>3.4000000000000002E-2</v>
      </c>
      <c r="AG143" s="349">
        <v>2.2530000000000001</v>
      </c>
      <c r="AH143" s="349">
        <v>0.26400000000000001</v>
      </c>
      <c r="AI143" s="349">
        <v>3.1E-2</v>
      </c>
      <c r="AJ143" s="349">
        <v>2.2370000000000001</v>
      </c>
      <c r="AK143" s="349">
        <v>0.254</v>
      </c>
      <c r="AL143" s="349">
        <v>2.8000000000000001E-2</v>
      </c>
      <c r="AM143" s="349">
        <v>2.2130000000000001</v>
      </c>
      <c r="AN143" s="349">
        <v>0.251</v>
      </c>
      <c r="AO143" s="349">
        <v>2.8000000000000001E-2</v>
      </c>
      <c r="AP143" s="349" t="s">
        <v>42</v>
      </c>
      <c r="AQ143" s="349" t="s">
        <v>42</v>
      </c>
      <c r="AR143" s="349" t="s">
        <v>42</v>
      </c>
      <c r="AS143" s="349" t="s">
        <v>42</v>
      </c>
      <c r="AT143" s="349" t="s">
        <v>42</v>
      </c>
      <c r="AU143" s="349" t="s">
        <v>42</v>
      </c>
      <c r="AV143" s="349" t="s">
        <v>42</v>
      </c>
      <c r="AW143" s="349" t="s">
        <v>42</v>
      </c>
      <c r="AX143" s="349" t="s">
        <v>42</v>
      </c>
      <c r="AY143" s="350"/>
      <c r="AZ143" s="350"/>
      <c r="BA143" s="350"/>
    </row>
    <row r="144" spans="2:53" ht="16.5" customHeight="1" x14ac:dyDescent="0.25">
      <c r="B144" s="310"/>
      <c r="C144" s="346" t="s">
        <v>17</v>
      </c>
      <c r="D144" s="347" t="s">
        <v>1222</v>
      </c>
      <c r="E144" s="348" t="str">
        <f t="shared" ref="E144:E182" si="0">C144&amp;D144</f>
        <v>Gasolina (l)Furgonetes i furgons (N1)</v>
      </c>
      <c r="F144" s="349">
        <v>2.3519999999999999</v>
      </c>
      <c r="G144" s="349">
        <v>0.7</v>
      </c>
      <c r="H144" s="349">
        <v>6.9000000000000006E-2</v>
      </c>
      <c r="I144" s="349">
        <v>2.3519999999999999</v>
      </c>
      <c r="J144" s="349">
        <v>0.69499999999999995</v>
      </c>
      <c r="K144" s="349">
        <v>6.9000000000000006E-2</v>
      </c>
      <c r="L144" s="349">
        <v>2.3519999999999999</v>
      </c>
      <c r="M144" s="349">
        <v>0.68600000000000005</v>
      </c>
      <c r="N144" s="349">
        <v>6.8000000000000005E-2</v>
      </c>
      <c r="O144" s="349">
        <v>2.3519999999999999</v>
      </c>
      <c r="P144" s="349">
        <v>0.68</v>
      </c>
      <c r="Q144" s="349">
        <v>6.5000000000000002E-2</v>
      </c>
      <c r="R144" s="349">
        <v>2.2599999999999998</v>
      </c>
      <c r="S144" s="349">
        <v>0.69399999999999995</v>
      </c>
      <c r="T144" s="349">
        <v>6.5000000000000002E-2</v>
      </c>
      <c r="U144" s="349">
        <v>2.2559999999999998</v>
      </c>
      <c r="V144" s="349">
        <v>0.69299999999999995</v>
      </c>
      <c r="W144" s="349">
        <v>6.5000000000000002E-2</v>
      </c>
      <c r="X144" s="349">
        <v>2.2599999999999998</v>
      </c>
      <c r="Y144" s="349">
        <v>0.68799999999999994</v>
      </c>
      <c r="Z144" s="349">
        <v>6.5000000000000002E-2</v>
      </c>
      <c r="AA144" s="349">
        <v>2.2599999999999998</v>
      </c>
      <c r="AB144" s="349">
        <v>0.68200000000000005</v>
      </c>
      <c r="AC144" s="349">
        <v>6.4000000000000001E-2</v>
      </c>
      <c r="AD144" s="349">
        <v>2.2599999999999998</v>
      </c>
      <c r="AE144" s="349">
        <v>0.67200000000000004</v>
      </c>
      <c r="AF144" s="349">
        <v>6.6000000000000003E-2</v>
      </c>
      <c r="AG144" s="349">
        <v>2.2509999999999999</v>
      </c>
      <c r="AH144" s="349">
        <v>0.67500000000000004</v>
      </c>
      <c r="AI144" s="349">
        <v>6.6000000000000003E-2</v>
      </c>
      <c r="AJ144" s="349">
        <v>2.2349999999999999</v>
      </c>
      <c r="AK144" s="349">
        <v>0.66400000000000003</v>
      </c>
      <c r="AL144" s="349">
        <v>6.4000000000000001E-2</v>
      </c>
      <c r="AM144" s="349">
        <v>2.2109999999999999</v>
      </c>
      <c r="AN144" s="349">
        <v>0.67400000000000004</v>
      </c>
      <c r="AO144" s="349">
        <v>6.4000000000000001E-2</v>
      </c>
      <c r="AP144" s="349" t="s">
        <v>42</v>
      </c>
      <c r="AQ144" s="349" t="s">
        <v>42</v>
      </c>
      <c r="AR144" s="349" t="s">
        <v>42</v>
      </c>
      <c r="AS144" s="349" t="s">
        <v>42</v>
      </c>
      <c r="AT144" s="349" t="s">
        <v>42</v>
      </c>
      <c r="AU144" s="349" t="s">
        <v>42</v>
      </c>
      <c r="AV144" s="349" t="s">
        <v>42</v>
      </c>
      <c r="AW144" s="349" t="s">
        <v>42</v>
      </c>
      <c r="AX144" s="349" t="s">
        <v>42</v>
      </c>
      <c r="AY144" s="350"/>
      <c r="AZ144" s="350"/>
      <c r="BA144" s="350"/>
    </row>
    <row r="145" spans="2:53" ht="16.5" customHeight="1" x14ac:dyDescent="0.25">
      <c r="B145" s="310"/>
      <c r="C145" s="346" t="s">
        <v>17</v>
      </c>
      <c r="D145" s="347" t="s">
        <v>1244</v>
      </c>
      <c r="E145" s="348" t="str">
        <f t="shared" si="0"/>
        <v>Gasolina (l)Camions i autobusos (N2, N3, M2, M3)</v>
      </c>
      <c r="F145" s="349">
        <v>2.3519999999999999</v>
      </c>
      <c r="G145" s="349">
        <v>0.48499999999999999</v>
      </c>
      <c r="H145" s="349">
        <v>2.1000000000000001E-2</v>
      </c>
      <c r="I145" s="349">
        <v>2.3519999999999999</v>
      </c>
      <c r="J145" s="349">
        <v>0.48499999999999999</v>
      </c>
      <c r="K145" s="349">
        <v>2.1000000000000001E-2</v>
      </c>
      <c r="L145" s="349">
        <v>2.3519999999999999</v>
      </c>
      <c r="M145" s="349">
        <v>0.48399999999999999</v>
      </c>
      <c r="N145" s="349">
        <v>2.1000000000000001E-2</v>
      </c>
      <c r="O145" s="349">
        <v>2.3519999999999999</v>
      </c>
      <c r="P145" s="349">
        <v>0.49</v>
      </c>
      <c r="Q145" s="349">
        <v>2.1000000000000001E-2</v>
      </c>
      <c r="R145" s="349">
        <v>2.2599999999999998</v>
      </c>
      <c r="S145" s="349">
        <v>0.498</v>
      </c>
      <c r="T145" s="349">
        <v>2.1000000000000001E-2</v>
      </c>
      <c r="U145" s="349">
        <v>2.2559999999999998</v>
      </c>
      <c r="V145" s="349">
        <v>0.499</v>
      </c>
      <c r="W145" s="349">
        <v>2.1000000000000001E-2</v>
      </c>
      <c r="X145" s="349">
        <v>2.2599999999999998</v>
      </c>
      <c r="Y145" s="349">
        <v>0.498</v>
      </c>
      <c r="Z145" s="349">
        <v>2.1000000000000001E-2</v>
      </c>
      <c r="AA145" s="349">
        <v>2.2599999999999998</v>
      </c>
      <c r="AB145" s="349">
        <v>0.496</v>
      </c>
      <c r="AC145" s="349">
        <v>2.1000000000000001E-2</v>
      </c>
      <c r="AD145" s="349">
        <v>2.2599999999999998</v>
      </c>
      <c r="AE145" s="349">
        <v>0.498</v>
      </c>
      <c r="AF145" s="349">
        <v>2.1000000000000001E-2</v>
      </c>
      <c r="AG145" s="349">
        <v>2.2509999999999999</v>
      </c>
      <c r="AH145" s="349">
        <v>0.498</v>
      </c>
      <c r="AI145" s="349">
        <v>2.1000000000000001E-2</v>
      </c>
      <c r="AJ145" s="349">
        <v>2.2349999999999999</v>
      </c>
      <c r="AK145" s="349">
        <v>0.49099999999999999</v>
      </c>
      <c r="AL145" s="349">
        <v>2.1000000000000001E-2</v>
      </c>
      <c r="AM145" s="349">
        <v>2.2109999999999999</v>
      </c>
      <c r="AN145" s="349">
        <v>0.49199999999999999</v>
      </c>
      <c r="AO145" s="349">
        <v>2.1000000000000001E-2</v>
      </c>
      <c r="AP145" s="349" t="s">
        <v>42</v>
      </c>
      <c r="AQ145" s="349" t="s">
        <v>42</v>
      </c>
      <c r="AR145" s="349" t="s">
        <v>42</v>
      </c>
      <c r="AS145" s="349" t="s">
        <v>42</v>
      </c>
      <c r="AT145" s="349" t="s">
        <v>42</v>
      </c>
      <c r="AU145" s="349" t="s">
        <v>42</v>
      </c>
      <c r="AV145" s="349" t="s">
        <v>42</v>
      </c>
      <c r="AW145" s="349" t="s">
        <v>42</v>
      </c>
      <c r="AX145" s="349" t="s">
        <v>42</v>
      </c>
      <c r="AY145" s="350"/>
      <c r="AZ145" s="350"/>
      <c r="BA145" s="350"/>
    </row>
    <row r="146" spans="2:53" ht="16.5" customHeight="1" x14ac:dyDescent="0.25">
      <c r="B146" s="310"/>
      <c r="C146" s="346" t="s">
        <v>17</v>
      </c>
      <c r="D146" s="347" t="s">
        <v>1223</v>
      </c>
      <c r="E146" s="348" t="str">
        <f t="shared" si="0"/>
        <v>Gasolina (l)Ciclomotors i motocicletes (L)</v>
      </c>
      <c r="F146" s="349">
        <v>2.3879999999999999</v>
      </c>
      <c r="G146" s="349">
        <v>2.9620000000000002</v>
      </c>
      <c r="H146" s="349">
        <v>4.4999999999999998E-2</v>
      </c>
      <c r="I146" s="349">
        <v>2.3879999999999999</v>
      </c>
      <c r="J146" s="349">
        <v>2.6669999999999998</v>
      </c>
      <c r="K146" s="349">
        <v>4.3999999999999997E-2</v>
      </c>
      <c r="L146" s="349">
        <v>2.3879999999999999</v>
      </c>
      <c r="M146" s="349">
        <v>2.4729999999999999</v>
      </c>
      <c r="N146" s="349">
        <v>4.3999999999999997E-2</v>
      </c>
      <c r="O146" s="349">
        <v>2.3879999999999999</v>
      </c>
      <c r="P146" s="349">
        <v>2.359</v>
      </c>
      <c r="Q146" s="349">
        <v>4.3999999999999997E-2</v>
      </c>
      <c r="R146" s="349">
        <v>2.2959999999999998</v>
      </c>
      <c r="S146" s="349">
        <v>2.3530000000000002</v>
      </c>
      <c r="T146" s="349">
        <v>4.4999999999999998E-2</v>
      </c>
      <c r="U146" s="349">
        <v>2.2909999999999999</v>
      </c>
      <c r="V146" s="349">
        <v>2.31</v>
      </c>
      <c r="W146" s="349">
        <v>4.4999999999999998E-2</v>
      </c>
      <c r="X146" s="349">
        <v>2.2959999999999998</v>
      </c>
      <c r="Y146" s="349">
        <v>2.2909999999999999</v>
      </c>
      <c r="Z146" s="349">
        <v>4.4999999999999998E-2</v>
      </c>
      <c r="AA146" s="349">
        <v>2.2959999999999998</v>
      </c>
      <c r="AB146" s="349">
        <v>2.2610000000000001</v>
      </c>
      <c r="AC146" s="349">
        <v>4.4999999999999998E-2</v>
      </c>
      <c r="AD146" s="349">
        <v>2.2959999999999998</v>
      </c>
      <c r="AE146" s="349">
        <v>2.3260000000000001</v>
      </c>
      <c r="AF146" s="349">
        <v>4.4999999999999998E-2</v>
      </c>
      <c r="AG146" s="349">
        <v>2.2869999999999999</v>
      </c>
      <c r="AH146" s="349">
        <v>2.306</v>
      </c>
      <c r="AI146" s="349">
        <v>4.4999999999999998E-2</v>
      </c>
      <c r="AJ146" s="349">
        <v>2.27</v>
      </c>
      <c r="AK146" s="349">
        <v>2.2869999999999999</v>
      </c>
      <c r="AL146" s="349">
        <v>4.4999999999999998E-2</v>
      </c>
      <c r="AM146" s="349">
        <v>2.2469999999999999</v>
      </c>
      <c r="AN146" s="349">
        <v>2.2789999999999999</v>
      </c>
      <c r="AO146" s="349">
        <v>4.4999999999999998E-2</v>
      </c>
      <c r="AP146" s="349" t="s">
        <v>42</v>
      </c>
      <c r="AQ146" s="349" t="s">
        <v>42</v>
      </c>
      <c r="AR146" s="349" t="s">
        <v>42</v>
      </c>
      <c r="AS146" s="349" t="s">
        <v>42</v>
      </c>
      <c r="AT146" s="349" t="s">
        <v>42</v>
      </c>
      <c r="AU146" s="349" t="s">
        <v>42</v>
      </c>
      <c r="AV146" s="349" t="s">
        <v>42</v>
      </c>
      <c r="AW146" s="349" t="s">
        <v>42</v>
      </c>
      <c r="AX146" s="349" t="s">
        <v>42</v>
      </c>
      <c r="AY146" s="350"/>
      <c r="AZ146" s="350"/>
      <c r="BA146" s="350"/>
    </row>
    <row r="147" spans="2:53" ht="16.5" customHeight="1" x14ac:dyDescent="0.25">
      <c r="B147" s="310"/>
      <c r="C147" s="346" t="s">
        <v>1055</v>
      </c>
      <c r="D147" s="347" t="s">
        <v>1221</v>
      </c>
      <c r="E147" s="348" t="str">
        <f t="shared" si="0"/>
        <v>E5 (l)Turismes (M1)</v>
      </c>
      <c r="F147" s="349" t="s">
        <v>42</v>
      </c>
      <c r="G147" s="349" t="s">
        <v>42</v>
      </c>
      <c r="H147" s="349" t="s">
        <v>42</v>
      </c>
      <c r="I147" s="349" t="s">
        <v>42</v>
      </c>
      <c r="J147" s="349" t="s">
        <v>42</v>
      </c>
      <c r="K147" s="349" t="s">
        <v>42</v>
      </c>
      <c r="L147" s="349" t="s">
        <v>42</v>
      </c>
      <c r="M147" s="349" t="s">
        <v>42</v>
      </c>
      <c r="N147" s="349" t="s">
        <v>42</v>
      </c>
      <c r="O147" s="349" t="s">
        <v>42</v>
      </c>
      <c r="P147" s="349" t="s">
        <v>42</v>
      </c>
      <c r="Q147" s="349" t="s">
        <v>42</v>
      </c>
      <c r="R147" s="349" t="s">
        <v>42</v>
      </c>
      <c r="S147" s="349" t="s">
        <v>42</v>
      </c>
      <c r="T147" s="349" t="s">
        <v>42</v>
      </c>
      <c r="U147" s="349" t="s">
        <v>42</v>
      </c>
      <c r="V147" s="349" t="s">
        <v>42</v>
      </c>
      <c r="W147" s="349" t="s">
        <v>42</v>
      </c>
      <c r="X147" s="349" t="s">
        <v>42</v>
      </c>
      <c r="Y147" s="349" t="s">
        <v>42</v>
      </c>
      <c r="Z147" s="349" t="s">
        <v>42</v>
      </c>
      <c r="AA147" s="349" t="s">
        <v>42</v>
      </c>
      <c r="AB147" s="349" t="s">
        <v>42</v>
      </c>
      <c r="AC147" s="349" t="s">
        <v>42</v>
      </c>
      <c r="AD147" s="349" t="s">
        <v>42</v>
      </c>
      <c r="AE147" s="349" t="s">
        <v>42</v>
      </c>
      <c r="AF147" s="349" t="s">
        <v>42</v>
      </c>
      <c r="AG147" s="349" t="s">
        <v>42</v>
      </c>
      <c r="AH147" s="349" t="s">
        <v>42</v>
      </c>
      <c r="AI147" s="349" t="s">
        <v>42</v>
      </c>
      <c r="AJ147" s="349" t="s">
        <v>42</v>
      </c>
      <c r="AK147" s="349" t="s">
        <v>42</v>
      </c>
      <c r="AL147" s="349" t="s">
        <v>42</v>
      </c>
      <c r="AM147" s="349" t="s">
        <v>42</v>
      </c>
      <c r="AN147" s="349" t="s">
        <v>42</v>
      </c>
      <c r="AO147" s="349" t="s">
        <v>42</v>
      </c>
      <c r="AP147" s="349">
        <v>2.2370000000000001</v>
      </c>
      <c r="AQ147" s="349">
        <v>0.25</v>
      </c>
      <c r="AR147" s="349">
        <v>2.7E-2</v>
      </c>
      <c r="AS147" s="349">
        <v>2.2370000000000001</v>
      </c>
      <c r="AT147" s="349">
        <v>0.246</v>
      </c>
      <c r="AU147" s="349">
        <v>2.7E-2</v>
      </c>
      <c r="AV147" s="349">
        <v>2.2370000000000001</v>
      </c>
      <c r="AW147" s="349">
        <v>0.24299999999999999</v>
      </c>
      <c r="AX147" s="349">
        <v>2.5000000000000001E-2</v>
      </c>
      <c r="AY147" s="351"/>
      <c r="AZ147" s="351"/>
      <c r="BA147" s="351"/>
    </row>
    <row r="148" spans="2:53" ht="16.5" customHeight="1" x14ac:dyDescent="0.25">
      <c r="B148" s="310"/>
      <c r="C148" s="346" t="s">
        <v>16</v>
      </c>
      <c r="D148" s="347" t="s">
        <v>1222</v>
      </c>
      <c r="E148" s="348" t="str">
        <f t="shared" si="0"/>
        <v>E5 (l)Furgonetes i furgons (N1)</v>
      </c>
      <c r="F148" s="349" t="s">
        <v>42</v>
      </c>
      <c r="G148" s="349" t="s">
        <v>42</v>
      </c>
      <c r="H148" s="349" t="s">
        <v>42</v>
      </c>
      <c r="I148" s="349" t="s">
        <v>42</v>
      </c>
      <c r="J148" s="349" t="s">
        <v>42</v>
      </c>
      <c r="K148" s="349" t="s">
        <v>42</v>
      </c>
      <c r="L148" s="349" t="s">
        <v>42</v>
      </c>
      <c r="M148" s="349" t="s">
        <v>42</v>
      </c>
      <c r="N148" s="349" t="s">
        <v>42</v>
      </c>
      <c r="O148" s="349" t="s">
        <v>42</v>
      </c>
      <c r="P148" s="349" t="s">
        <v>42</v>
      </c>
      <c r="Q148" s="349" t="s">
        <v>42</v>
      </c>
      <c r="R148" s="349" t="s">
        <v>42</v>
      </c>
      <c r="S148" s="349" t="s">
        <v>42</v>
      </c>
      <c r="T148" s="349" t="s">
        <v>42</v>
      </c>
      <c r="U148" s="349" t="s">
        <v>42</v>
      </c>
      <c r="V148" s="349" t="s">
        <v>42</v>
      </c>
      <c r="W148" s="349" t="s">
        <v>42</v>
      </c>
      <c r="X148" s="349" t="s">
        <v>42</v>
      </c>
      <c r="Y148" s="349" t="s">
        <v>42</v>
      </c>
      <c r="Z148" s="349" t="s">
        <v>42</v>
      </c>
      <c r="AA148" s="349" t="s">
        <v>42</v>
      </c>
      <c r="AB148" s="349" t="s">
        <v>42</v>
      </c>
      <c r="AC148" s="349" t="s">
        <v>42</v>
      </c>
      <c r="AD148" s="349" t="s">
        <v>42</v>
      </c>
      <c r="AE148" s="349" t="s">
        <v>42</v>
      </c>
      <c r="AF148" s="349" t="s">
        <v>42</v>
      </c>
      <c r="AG148" s="349" t="s">
        <v>42</v>
      </c>
      <c r="AH148" s="349" t="s">
        <v>42</v>
      </c>
      <c r="AI148" s="349" t="s">
        <v>42</v>
      </c>
      <c r="AJ148" s="349" t="s">
        <v>42</v>
      </c>
      <c r="AK148" s="349" t="s">
        <v>42</v>
      </c>
      <c r="AL148" s="349" t="s">
        <v>42</v>
      </c>
      <c r="AM148" s="349" t="s">
        <v>42</v>
      </c>
      <c r="AN148" s="349" t="s">
        <v>42</v>
      </c>
      <c r="AO148" s="349" t="s">
        <v>42</v>
      </c>
      <c r="AP148" s="349">
        <v>2.2349999999999999</v>
      </c>
      <c r="AQ148" s="349">
        <v>0.65700000000000003</v>
      </c>
      <c r="AR148" s="349">
        <v>6.2E-2</v>
      </c>
      <c r="AS148" s="349">
        <v>2.2349999999999999</v>
      </c>
      <c r="AT148" s="349">
        <v>0.65700000000000003</v>
      </c>
      <c r="AU148" s="349">
        <v>6.2E-2</v>
      </c>
      <c r="AV148" s="349">
        <v>2.2349999999999999</v>
      </c>
      <c r="AW148" s="349">
        <v>0.59099999999999997</v>
      </c>
      <c r="AX148" s="349">
        <v>5.3999999999999999E-2</v>
      </c>
      <c r="AY148" s="351"/>
      <c r="AZ148" s="351"/>
      <c r="BA148" s="351"/>
    </row>
    <row r="149" spans="2:53" ht="16.5" customHeight="1" x14ac:dyDescent="0.25">
      <c r="B149" s="310"/>
      <c r="C149" s="346" t="s">
        <v>16</v>
      </c>
      <c r="D149" s="347" t="s">
        <v>1244</v>
      </c>
      <c r="E149" s="348" t="str">
        <f t="shared" si="0"/>
        <v>E5 (l)Camions i autobusos (N2, N3, M2, M3)</v>
      </c>
      <c r="F149" s="349" t="s">
        <v>42</v>
      </c>
      <c r="G149" s="349" t="s">
        <v>42</v>
      </c>
      <c r="H149" s="349" t="s">
        <v>42</v>
      </c>
      <c r="I149" s="349" t="s">
        <v>42</v>
      </c>
      <c r="J149" s="349" t="s">
        <v>42</v>
      </c>
      <c r="K149" s="349" t="s">
        <v>42</v>
      </c>
      <c r="L149" s="349" t="s">
        <v>42</v>
      </c>
      <c r="M149" s="349" t="s">
        <v>42</v>
      </c>
      <c r="N149" s="349" t="s">
        <v>42</v>
      </c>
      <c r="O149" s="349" t="s">
        <v>42</v>
      </c>
      <c r="P149" s="349" t="s">
        <v>42</v>
      </c>
      <c r="Q149" s="349" t="s">
        <v>42</v>
      </c>
      <c r="R149" s="349" t="s">
        <v>42</v>
      </c>
      <c r="S149" s="349" t="s">
        <v>42</v>
      </c>
      <c r="T149" s="349" t="s">
        <v>42</v>
      </c>
      <c r="U149" s="349" t="s">
        <v>42</v>
      </c>
      <c r="V149" s="349" t="s">
        <v>42</v>
      </c>
      <c r="W149" s="349" t="s">
        <v>42</v>
      </c>
      <c r="X149" s="349" t="s">
        <v>42</v>
      </c>
      <c r="Y149" s="349" t="s">
        <v>42</v>
      </c>
      <c r="Z149" s="349" t="s">
        <v>42</v>
      </c>
      <c r="AA149" s="349" t="s">
        <v>42</v>
      </c>
      <c r="AB149" s="349" t="s">
        <v>42</v>
      </c>
      <c r="AC149" s="349" t="s">
        <v>42</v>
      </c>
      <c r="AD149" s="349" t="s">
        <v>42</v>
      </c>
      <c r="AE149" s="349" t="s">
        <v>42</v>
      </c>
      <c r="AF149" s="349" t="s">
        <v>42</v>
      </c>
      <c r="AG149" s="349" t="s">
        <v>42</v>
      </c>
      <c r="AH149" s="349" t="s">
        <v>42</v>
      </c>
      <c r="AI149" s="349" t="s">
        <v>42</v>
      </c>
      <c r="AJ149" s="349" t="s">
        <v>42</v>
      </c>
      <c r="AK149" s="349" t="s">
        <v>42</v>
      </c>
      <c r="AL149" s="349" t="s">
        <v>42</v>
      </c>
      <c r="AM149" s="349" t="s">
        <v>42</v>
      </c>
      <c r="AN149" s="349" t="s">
        <v>42</v>
      </c>
      <c r="AO149" s="349" t="s">
        <v>42</v>
      </c>
      <c r="AP149" s="349">
        <v>2.2349999999999999</v>
      </c>
      <c r="AQ149" s="349">
        <v>0.49199999999999999</v>
      </c>
      <c r="AR149" s="349">
        <v>2.1000000000000001E-2</v>
      </c>
      <c r="AS149" s="349">
        <v>2.2349999999999999</v>
      </c>
      <c r="AT149" s="349">
        <v>0.48899999999999999</v>
      </c>
      <c r="AU149" s="349">
        <v>2.1000000000000001E-2</v>
      </c>
      <c r="AV149" s="349">
        <v>2.2349999999999999</v>
      </c>
      <c r="AW149" s="349">
        <v>0.48699999999999999</v>
      </c>
      <c r="AX149" s="349">
        <v>2.1000000000000001E-2</v>
      </c>
      <c r="AY149" s="351"/>
      <c r="AZ149" s="351"/>
      <c r="BA149" s="351"/>
    </row>
    <row r="150" spans="2:53" ht="16.5" customHeight="1" x14ac:dyDescent="0.25">
      <c r="B150" s="310"/>
      <c r="C150" s="346" t="s">
        <v>16</v>
      </c>
      <c r="D150" s="347" t="s">
        <v>1223</v>
      </c>
      <c r="E150" s="348" t="str">
        <f t="shared" si="0"/>
        <v>E5 (l)Ciclomotors i motocicletes (L)</v>
      </c>
      <c r="F150" s="349" t="s">
        <v>42</v>
      </c>
      <c r="G150" s="349" t="s">
        <v>42</v>
      </c>
      <c r="H150" s="349" t="s">
        <v>42</v>
      </c>
      <c r="I150" s="349" t="s">
        <v>42</v>
      </c>
      <c r="J150" s="349" t="s">
        <v>42</v>
      </c>
      <c r="K150" s="349" t="s">
        <v>42</v>
      </c>
      <c r="L150" s="349" t="s">
        <v>42</v>
      </c>
      <c r="M150" s="349" t="s">
        <v>42</v>
      </c>
      <c r="N150" s="349" t="s">
        <v>42</v>
      </c>
      <c r="O150" s="349" t="s">
        <v>42</v>
      </c>
      <c r="P150" s="349" t="s">
        <v>42</v>
      </c>
      <c r="Q150" s="349" t="s">
        <v>42</v>
      </c>
      <c r="R150" s="349" t="s">
        <v>42</v>
      </c>
      <c r="S150" s="349" t="s">
        <v>42</v>
      </c>
      <c r="T150" s="349" t="s">
        <v>42</v>
      </c>
      <c r="U150" s="349" t="s">
        <v>42</v>
      </c>
      <c r="V150" s="349" t="s">
        <v>42</v>
      </c>
      <c r="W150" s="349" t="s">
        <v>42</v>
      </c>
      <c r="X150" s="349" t="s">
        <v>42</v>
      </c>
      <c r="Y150" s="349" t="s">
        <v>42</v>
      </c>
      <c r="Z150" s="349" t="s">
        <v>42</v>
      </c>
      <c r="AA150" s="349" t="s">
        <v>42</v>
      </c>
      <c r="AB150" s="349" t="s">
        <v>42</v>
      </c>
      <c r="AC150" s="349" t="s">
        <v>42</v>
      </c>
      <c r="AD150" s="349" t="s">
        <v>42</v>
      </c>
      <c r="AE150" s="349" t="s">
        <v>42</v>
      </c>
      <c r="AF150" s="349" t="s">
        <v>42</v>
      </c>
      <c r="AG150" s="349" t="s">
        <v>42</v>
      </c>
      <c r="AH150" s="349" t="s">
        <v>42</v>
      </c>
      <c r="AI150" s="349" t="s">
        <v>42</v>
      </c>
      <c r="AJ150" s="349" t="s">
        <v>42</v>
      </c>
      <c r="AK150" s="349" t="s">
        <v>42</v>
      </c>
      <c r="AL150" s="349" t="s">
        <v>42</v>
      </c>
      <c r="AM150" s="349" t="s">
        <v>42</v>
      </c>
      <c r="AN150" s="349" t="s">
        <v>42</v>
      </c>
      <c r="AO150" s="349" t="s">
        <v>42</v>
      </c>
      <c r="AP150" s="349">
        <v>2.27</v>
      </c>
      <c r="AQ150" s="349">
        <v>2.2509999999999999</v>
      </c>
      <c r="AR150" s="349">
        <v>4.4999999999999998E-2</v>
      </c>
      <c r="AS150" s="349">
        <v>2.27</v>
      </c>
      <c r="AT150" s="349">
        <v>2.2330000000000001</v>
      </c>
      <c r="AU150" s="349">
        <v>4.4999999999999998E-2</v>
      </c>
      <c r="AV150" s="349">
        <v>2.27</v>
      </c>
      <c r="AW150" s="349">
        <v>2.165</v>
      </c>
      <c r="AX150" s="349">
        <v>4.4999999999999998E-2</v>
      </c>
      <c r="AY150" s="351"/>
      <c r="AZ150" s="351"/>
      <c r="BA150" s="351"/>
    </row>
    <row r="151" spans="2:53" ht="16.5" customHeight="1" x14ac:dyDescent="0.25">
      <c r="B151" s="310"/>
      <c r="C151" s="346" t="s">
        <v>1056</v>
      </c>
      <c r="D151" s="347" t="s">
        <v>1221</v>
      </c>
      <c r="E151" s="348" t="str">
        <f t="shared" si="0"/>
        <v>E10 (l)Turismes (M1)</v>
      </c>
      <c r="F151" s="349" t="s">
        <v>42</v>
      </c>
      <c r="G151" s="349" t="s">
        <v>42</v>
      </c>
      <c r="H151" s="349" t="s">
        <v>42</v>
      </c>
      <c r="I151" s="349" t="s">
        <v>42</v>
      </c>
      <c r="J151" s="349" t="s">
        <v>42</v>
      </c>
      <c r="K151" s="349" t="s">
        <v>42</v>
      </c>
      <c r="L151" s="349" t="s">
        <v>42</v>
      </c>
      <c r="M151" s="349" t="s">
        <v>42</v>
      </c>
      <c r="N151" s="349" t="s">
        <v>42</v>
      </c>
      <c r="O151" s="349" t="s">
        <v>42</v>
      </c>
      <c r="P151" s="349" t="s">
        <v>42</v>
      </c>
      <c r="Q151" s="349" t="s">
        <v>42</v>
      </c>
      <c r="R151" s="349" t="s">
        <v>42</v>
      </c>
      <c r="S151" s="349" t="s">
        <v>42</v>
      </c>
      <c r="T151" s="349" t="s">
        <v>42</v>
      </c>
      <c r="U151" s="349" t="s">
        <v>42</v>
      </c>
      <c r="V151" s="349" t="s">
        <v>42</v>
      </c>
      <c r="W151" s="349" t="s">
        <v>42</v>
      </c>
      <c r="X151" s="349" t="s">
        <v>42</v>
      </c>
      <c r="Y151" s="349" t="s">
        <v>42</v>
      </c>
      <c r="Z151" s="349" t="s">
        <v>42</v>
      </c>
      <c r="AA151" s="349" t="s">
        <v>42</v>
      </c>
      <c r="AB151" s="349" t="s">
        <v>42</v>
      </c>
      <c r="AC151" s="349" t="s">
        <v>42</v>
      </c>
      <c r="AD151" s="349" t="s">
        <v>42</v>
      </c>
      <c r="AE151" s="349" t="s">
        <v>42</v>
      </c>
      <c r="AF151" s="349" t="s">
        <v>42</v>
      </c>
      <c r="AG151" s="349" t="s">
        <v>42</v>
      </c>
      <c r="AH151" s="349" t="s">
        <v>42</v>
      </c>
      <c r="AI151" s="349" t="s">
        <v>42</v>
      </c>
      <c r="AJ151" s="349" t="s">
        <v>42</v>
      </c>
      <c r="AK151" s="349" t="s">
        <v>42</v>
      </c>
      <c r="AL151" s="349" t="s">
        <v>42</v>
      </c>
      <c r="AM151" s="349" t="s">
        <v>42</v>
      </c>
      <c r="AN151" s="349" t="s">
        <v>42</v>
      </c>
      <c r="AO151" s="349" t="s">
        <v>42</v>
      </c>
      <c r="AP151" s="349">
        <v>2.1190000000000002</v>
      </c>
      <c r="AQ151" s="349">
        <v>0.25</v>
      </c>
      <c r="AR151" s="349">
        <v>2.7E-2</v>
      </c>
      <c r="AS151" s="349">
        <v>2.1190000000000002</v>
      </c>
      <c r="AT151" s="349">
        <v>0.246</v>
      </c>
      <c r="AU151" s="349">
        <v>2.7E-2</v>
      </c>
      <c r="AV151" s="349">
        <v>2.1190000000000002</v>
      </c>
      <c r="AW151" s="349">
        <v>0.24299999999999999</v>
      </c>
      <c r="AX151" s="349">
        <v>2.5000000000000001E-2</v>
      </c>
      <c r="AY151" s="351"/>
      <c r="AZ151" s="351"/>
      <c r="BA151" s="351"/>
    </row>
    <row r="152" spans="2:53" ht="16.5" customHeight="1" x14ac:dyDescent="0.25">
      <c r="B152" s="310"/>
      <c r="C152" s="346" t="s">
        <v>41</v>
      </c>
      <c r="D152" s="347" t="s">
        <v>1222</v>
      </c>
      <c r="E152" s="348" t="str">
        <f t="shared" si="0"/>
        <v>E10 (l)Furgonetes i furgons (N1)</v>
      </c>
      <c r="F152" s="349" t="s">
        <v>42</v>
      </c>
      <c r="G152" s="349" t="s">
        <v>42</v>
      </c>
      <c r="H152" s="349" t="s">
        <v>42</v>
      </c>
      <c r="I152" s="349" t="s">
        <v>42</v>
      </c>
      <c r="J152" s="349" t="s">
        <v>42</v>
      </c>
      <c r="K152" s="349" t="s">
        <v>42</v>
      </c>
      <c r="L152" s="349" t="s">
        <v>42</v>
      </c>
      <c r="M152" s="349" t="s">
        <v>42</v>
      </c>
      <c r="N152" s="349" t="s">
        <v>42</v>
      </c>
      <c r="O152" s="349" t="s">
        <v>42</v>
      </c>
      <c r="P152" s="349" t="s">
        <v>42</v>
      </c>
      <c r="Q152" s="349" t="s">
        <v>42</v>
      </c>
      <c r="R152" s="349" t="s">
        <v>42</v>
      </c>
      <c r="S152" s="349" t="s">
        <v>42</v>
      </c>
      <c r="T152" s="349" t="s">
        <v>42</v>
      </c>
      <c r="U152" s="349" t="s">
        <v>42</v>
      </c>
      <c r="V152" s="349" t="s">
        <v>42</v>
      </c>
      <c r="W152" s="349" t="s">
        <v>42</v>
      </c>
      <c r="X152" s="349" t="s">
        <v>42</v>
      </c>
      <c r="Y152" s="349" t="s">
        <v>42</v>
      </c>
      <c r="Z152" s="349" t="s">
        <v>42</v>
      </c>
      <c r="AA152" s="349" t="s">
        <v>42</v>
      </c>
      <c r="AB152" s="349" t="s">
        <v>42</v>
      </c>
      <c r="AC152" s="349" t="s">
        <v>42</v>
      </c>
      <c r="AD152" s="349" t="s">
        <v>42</v>
      </c>
      <c r="AE152" s="349" t="s">
        <v>42</v>
      </c>
      <c r="AF152" s="349" t="s">
        <v>42</v>
      </c>
      <c r="AG152" s="349" t="s">
        <v>42</v>
      </c>
      <c r="AH152" s="349" t="s">
        <v>42</v>
      </c>
      <c r="AI152" s="349" t="s">
        <v>42</v>
      </c>
      <c r="AJ152" s="349" t="s">
        <v>42</v>
      </c>
      <c r="AK152" s="349" t="s">
        <v>42</v>
      </c>
      <c r="AL152" s="349" t="s">
        <v>42</v>
      </c>
      <c r="AM152" s="349" t="s">
        <v>42</v>
      </c>
      <c r="AN152" s="349" t="s">
        <v>42</v>
      </c>
      <c r="AO152" s="349" t="s">
        <v>42</v>
      </c>
      <c r="AP152" s="349">
        <v>2.117</v>
      </c>
      <c r="AQ152" s="349">
        <v>0.65700000000000003</v>
      </c>
      <c r="AR152" s="349">
        <v>6.2E-2</v>
      </c>
      <c r="AS152" s="349">
        <v>2.117</v>
      </c>
      <c r="AT152" s="349">
        <v>0.65700000000000003</v>
      </c>
      <c r="AU152" s="349">
        <v>6.2E-2</v>
      </c>
      <c r="AV152" s="349">
        <v>2.117</v>
      </c>
      <c r="AW152" s="349">
        <v>0.59099999999999997</v>
      </c>
      <c r="AX152" s="349">
        <v>5.3999999999999999E-2</v>
      </c>
      <c r="AY152" s="351"/>
      <c r="AZ152" s="351"/>
      <c r="BA152" s="351"/>
    </row>
    <row r="153" spans="2:53" ht="16.5" customHeight="1" x14ac:dyDescent="0.25">
      <c r="B153" s="310"/>
      <c r="C153" s="346" t="s">
        <v>41</v>
      </c>
      <c r="D153" s="347" t="s">
        <v>1244</v>
      </c>
      <c r="E153" s="348" t="str">
        <f t="shared" si="0"/>
        <v>E10 (l)Camions i autobusos (N2, N3, M2, M3)</v>
      </c>
      <c r="F153" s="349" t="s">
        <v>42</v>
      </c>
      <c r="G153" s="349" t="s">
        <v>42</v>
      </c>
      <c r="H153" s="349" t="s">
        <v>42</v>
      </c>
      <c r="I153" s="349" t="s">
        <v>42</v>
      </c>
      <c r="J153" s="349" t="s">
        <v>42</v>
      </c>
      <c r="K153" s="349" t="s">
        <v>42</v>
      </c>
      <c r="L153" s="349" t="s">
        <v>42</v>
      </c>
      <c r="M153" s="349" t="s">
        <v>42</v>
      </c>
      <c r="N153" s="349" t="s">
        <v>42</v>
      </c>
      <c r="O153" s="349" t="s">
        <v>42</v>
      </c>
      <c r="P153" s="349" t="s">
        <v>42</v>
      </c>
      <c r="Q153" s="349" t="s">
        <v>42</v>
      </c>
      <c r="R153" s="349" t="s">
        <v>42</v>
      </c>
      <c r="S153" s="349" t="s">
        <v>42</v>
      </c>
      <c r="T153" s="349" t="s">
        <v>42</v>
      </c>
      <c r="U153" s="349" t="s">
        <v>42</v>
      </c>
      <c r="V153" s="349" t="s">
        <v>42</v>
      </c>
      <c r="W153" s="349" t="s">
        <v>42</v>
      </c>
      <c r="X153" s="349" t="s">
        <v>42</v>
      </c>
      <c r="Y153" s="349" t="s">
        <v>42</v>
      </c>
      <c r="Z153" s="349" t="s">
        <v>42</v>
      </c>
      <c r="AA153" s="349" t="s">
        <v>42</v>
      </c>
      <c r="AB153" s="349" t="s">
        <v>42</v>
      </c>
      <c r="AC153" s="349" t="s">
        <v>42</v>
      </c>
      <c r="AD153" s="349" t="s">
        <v>42</v>
      </c>
      <c r="AE153" s="349" t="s">
        <v>42</v>
      </c>
      <c r="AF153" s="349" t="s">
        <v>42</v>
      </c>
      <c r="AG153" s="349" t="s">
        <v>42</v>
      </c>
      <c r="AH153" s="349" t="s">
        <v>42</v>
      </c>
      <c r="AI153" s="349" t="s">
        <v>42</v>
      </c>
      <c r="AJ153" s="349" t="s">
        <v>42</v>
      </c>
      <c r="AK153" s="349" t="s">
        <v>42</v>
      </c>
      <c r="AL153" s="349" t="s">
        <v>42</v>
      </c>
      <c r="AM153" s="349" t="s">
        <v>42</v>
      </c>
      <c r="AN153" s="349" t="s">
        <v>42</v>
      </c>
      <c r="AO153" s="349" t="s">
        <v>42</v>
      </c>
      <c r="AP153" s="349">
        <v>2.117</v>
      </c>
      <c r="AQ153" s="349">
        <v>0.49199999999999999</v>
      </c>
      <c r="AR153" s="349">
        <v>2.1000000000000001E-2</v>
      </c>
      <c r="AS153" s="349">
        <v>2.117</v>
      </c>
      <c r="AT153" s="349">
        <v>0.48899999999999999</v>
      </c>
      <c r="AU153" s="349">
        <v>2.1000000000000001E-2</v>
      </c>
      <c r="AV153" s="349">
        <v>2.117</v>
      </c>
      <c r="AW153" s="349">
        <v>0.48699999999999999</v>
      </c>
      <c r="AX153" s="349">
        <v>2.1000000000000001E-2</v>
      </c>
      <c r="AY153" s="351"/>
      <c r="AZ153" s="351"/>
      <c r="BA153" s="351"/>
    </row>
    <row r="154" spans="2:53" ht="16.5" customHeight="1" x14ac:dyDescent="0.25">
      <c r="B154" s="310"/>
      <c r="C154" s="346" t="s">
        <v>41</v>
      </c>
      <c r="D154" s="347" t="s">
        <v>1223</v>
      </c>
      <c r="E154" s="348" t="str">
        <f t="shared" si="0"/>
        <v>E10 (l)Ciclomotors i motocicletes (L)</v>
      </c>
      <c r="F154" s="349" t="s">
        <v>42</v>
      </c>
      <c r="G154" s="349" t="s">
        <v>42</v>
      </c>
      <c r="H154" s="349" t="s">
        <v>42</v>
      </c>
      <c r="I154" s="349" t="s">
        <v>42</v>
      </c>
      <c r="J154" s="349" t="s">
        <v>42</v>
      </c>
      <c r="K154" s="349" t="s">
        <v>42</v>
      </c>
      <c r="L154" s="349" t="s">
        <v>42</v>
      </c>
      <c r="M154" s="349" t="s">
        <v>42</v>
      </c>
      <c r="N154" s="349" t="s">
        <v>42</v>
      </c>
      <c r="O154" s="349" t="s">
        <v>42</v>
      </c>
      <c r="P154" s="349" t="s">
        <v>42</v>
      </c>
      <c r="Q154" s="349" t="s">
        <v>42</v>
      </c>
      <c r="R154" s="349" t="s">
        <v>42</v>
      </c>
      <c r="S154" s="349" t="s">
        <v>42</v>
      </c>
      <c r="T154" s="349" t="s">
        <v>42</v>
      </c>
      <c r="U154" s="349" t="s">
        <v>42</v>
      </c>
      <c r="V154" s="349" t="s">
        <v>42</v>
      </c>
      <c r="W154" s="349" t="s">
        <v>42</v>
      </c>
      <c r="X154" s="349" t="s">
        <v>42</v>
      </c>
      <c r="Y154" s="349" t="s">
        <v>42</v>
      </c>
      <c r="Z154" s="349" t="s">
        <v>42</v>
      </c>
      <c r="AA154" s="349" t="s">
        <v>42</v>
      </c>
      <c r="AB154" s="349" t="s">
        <v>42</v>
      </c>
      <c r="AC154" s="349" t="s">
        <v>42</v>
      </c>
      <c r="AD154" s="349" t="s">
        <v>42</v>
      </c>
      <c r="AE154" s="349" t="s">
        <v>42</v>
      </c>
      <c r="AF154" s="349" t="s">
        <v>42</v>
      </c>
      <c r="AG154" s="349" t="s">
        <v>42</v>
      </c>
      <c r="AH154" s="349" t="s">
        <v>42</v>
      </c>
      <c r="AI154" s="349" t="s">
        <v>42</v>
      </c>
      <c r="AJ154" s="349" t="s">
        <v>42</v>
      </c>
      <c r="AK154" s="349" t="s">
        <v>42</v>
      </c>
      <c r="AL154" s="349" t="s">
        <v>42</v>
      </c>
      <c r="AM154" s="349" t="s">
        <v>42</v>
      </c>
      <c r="AN154" s="349" t="s">
        <v>42</v>
      </c>
      <c r="AO154" s="349" t="s">
        <v>42</v>
      </c>
      <c r="AP154" s="349">
        <v>2.153</v>
      </c>
      <c r="AQ154" s="349">
        <v>2.2509999999999999</v>
      </c>
      <c r="AR154" s="349">
        <v>4.4999999999999998E-2</v>
      </c>
      <c r="AS154" s="349">
        <v>2.153</v>
      </c>
      <c r="AT154" s="349">
        <v>2.2330000000000001</v>
      </c>
      <c r="AU154" s="349">
        <v>4.4999999999999998E-2</v>
      </c>
      <c r="AV154" s="349">
        <v>2.153</v>
      </c>
      <c r="AW154" s="349">
        <v>2.165</v>
      </c>
      <c r="AX154" s="349">
        <v>4.4999999999999998E-2</v>
      </c>
      <c r="AY154" s="351"/>
      <c r="AZ154" s="351"/>
      <c r="BA154" s="351"/>
    </row>
    <row r="155" spans="2:53" ht="16.5" customHeight="1" x14ac:dyDescent="0.25">
      <c r="B155" s="310"/>
      <c r="C155" s="346" t="s">
        <v>1057</v>
      </c>
      <c r="D155" s="347" t="s">
        <v>1221</v>
      </c>
      <c r="E155" s="348" t="str">
        <f t="shared" si="0"/>
        <v>E85 (l)Turismes (M1)</v>
      </c>
      <c r="F155" s="349" t="s">
        <v>42</v>
      </c>
      <c r="G155" s="349" t="s">
        <v>42</v>
      </c>
      <c r="H155" s="349" t="s">
        <v>42</v>
      </c>
      <c r="I155" s="349" t="s">
        <v>42</v>
      </c>
      <c r="J155" s="349" t="s">
        <v>42</v>
      </c>
      <c r="K155" s="349" t="s">
        <v>42</v>
      </c>
      <c r="L155" s="349" t="s">
        <v>42</v>
      </c>
      <c r="M155" s="349" t="s">
        <v>42</v>
      </c>
      <c r="N155" s="349" t="s">
        <v>42</v>
      </c>
      <c r="O155" s="349" t="s">
        <v>42</v>
      </c>
      <c r="P155" s="349" t="s">
        <v>42</v>
      </c>
      <c r="Q155" s="349" t="s">
        <v>42</v>
      </c>
      <c r="R155" s="349" t="s">
        <v>42</v>
      </c>
      <c r="S155" s="349" t="s">
        <v>42</v>
      </c>
      <c r="T155" s="349" t="s">
        <v>42</v>
      </c>
      <c r="U155" s="349" t="s">
        <v>42</v>
      </c>
      <c r="V155" s="349" t="s">
        <v>42</v>
      </c>
      <c r="W155" s="349" t="s">
        <v>42</v>
      </c>
      <c r="X155" s="349" t="s">
        <v>42</v>
      </c>
      <c r="Y155" s="349" t="s">
        <v>42</v>
      </c>
      <c r="Z155" s="349" t="s">
        <v>42</v>
      </c>
      <c r="AA155" s="349" t="s">
        <v>42</v>
      </c>
      <c r="AB155" s="349" t="s">
        <v>42</v>
      </c>
      <c r="AC155" s="349" t="s">
        <v>42</v>
      </c>
      <c r="AD155" s="349" t="s">
        <v>42</v>
      </c>
      <c r="AE155" s="349" t="s">
        <v>42</v>
      </c>
      <c r="AF155" s="349" t="s">
        <v>42</v>
      </c>
      <c r="AG155" s="349" t="s">
        <v>42</v>
      </c>
      <c r="AH155" s="349" t="s">
        <v>42</v>
      </c>
      <c r="AI155" s="349" t="s">
        <v>42</v>
      </c>
      <c r="AJ155" s="349" t="s">
        <v>42</v>
      </c>
      <c r="AK155" s="349" t="s">
        <v>42</v>
      </c>
      <c r="AL155" s="349" t="s">
        <v>42</v>
      </c>
      <c r="AM155" s="349" t="s">
        <v>42</v>
      </c>
      <c r="AN155" s="349" t="s">
        <v>42</v>
      </c>
      <c r="AO155" s="349" t="s">
        <v>42</v>
      </c>
      <c r="AP155" s="349">
        <v>0.35899999999999999</v>
      </c>
      <c r="AQ155" s="349">
        <v>0.25</v>
      </c>
      <c r="AR155" s="349">
        <v>2.7E-2</v>
      </c>
      <c r="AS155" s="349">
        <v>0.35899999999999999</v>
      </c>
      <c r="AT155" s="349">
        <v>0.246</v>
      </c>
      <c r="AU155" s="349">
        <v>2.7E-2</v>
      </c>
      <c r="AV155" s="349">
        <v>0.35899999999999999</v>
      </c>
      <c r="AW155" s="349">
        <v>0.24299999999999999</v>
      </c>
      <c r="AX155" s="349">
        <v>2.5000000000000001E-2</v>
      </c>
      <c r="AY155" s="351"/>
      <c r="AZ155" s="351"/>
      <c r="BA155" s="351"/>
    </row>
    <row r="156" spans="2:53" ht="16.5" customHeight="1" x14ac:dyDescent="0.25">
      <c r="B156" s="310"/>
      <c r="C156" s="346" t="s">
        <v>27</v>
      </c>
      <c r="D156" s="347" t="s">
        <v>1222</v>
      </c>
      <c r="E156" s="348" t="str">
        <f t="shared" si="0"/>
        <v>E85 (l)Furgonetes i furgons (N1)</v>
      </c>
      <c r="F156" s="349" t="s">
        <v>42</v>
      </c>
      <c r="G156" s="349" t="s">
        <v>42</v>
      </c>
      <c r="H156" s="349" t="s">
        <v>42</v>
      </c>
      <c r="I156" s="349" t="s">
        <v>42</v>
      </c>
      <c r="J156" s="349" t="s">
        <v>42</v>
      </c>
      <c r="K156" s="349" t="s">
        <v>42</v>
      </c>
      <c r="L156" s="349" t="s">
        <v>42</v>
      </c>
      <c r="M156" s="349" t="s">
        <v>42</v>
      </c>
      <c r="N156" s="349" t="s">
        <v>42</v>
      </c>
      <c r="O156" s="349" t="s">
        <v>42</v>
      </c>
      <c r="P156" s="349" t="s">
        <v>42</v>
      </c>
      <c r="Q156" s="349" t="s">
        <v>42</v>
      </c>
      <c r="R156" s="349" t="s">
        <v>42</v>
      </c>
      <c r="S156" s="349" t="s">
        <v>42</v>
      </c>
      <c r="T156" s="349" t="s">
        <v>42</v>
      </c>
      <c r="U156" s="349" t="s">
        <v>42</v>
      </c>
      <c r="V156" s="349" t="s">
        <v>42</v>
      </c>
      <c r="W156" s="349" t="s">
        <v>42</v>
      </c>
      <c r="X156" s="349" t="s">
        <v>42</v>
      </c>
      <c r="Y156" s="349" t="s">
        <v>42</v>
      </c>
      <c r="Z156" s="349" t="s">
        <v>42</v>
      </c>
      <c r="AA156" s="349" t="s">
        <v>42</v>
      </c>
      <c r="AB156" s="349" t="s">
        <v>42</v>
      </c>
      <c r="AC156" s="349" t="s">
        <v>42</v>
      </c>
      <c r="AD156" s="349" t="s">
        <v>42</v>
      </c>
      <c r="AE156" s="349" t="s">
        <v>42</v>
      </c>
      <c r="AF156" s="349" t="s">
        <v>42</v>
      </c>
      <c r="AG156" s="349" t="s">
        <v>42</v>
      </c>
      <c r="AH156" s="349" t="s">
        <v>42</v>
      </c>
      <c r="AI156" s="349" t="s">
        <v>42</v>
      </c>
      <c r="AJ156" s="349" t="s">
        <v>42</v>
      </c>
      <c r="AK156" s="349" t="s">
        <v>42</v>
      </c>
      <c r="AL156" s="349" t="s">
        <v>42</v>
      </c>
      <c r="AM156" s="349" t="s">
        <v>42</v>
      </c>
      <c r="AN156" s="349" t="s">
        <v>42</v>
      </c>
      <c r="AO156" s="349" t="s">
        <v>42</v>
      </c>
      <c r="AP156" s="349">
        <v>0.35699999999999998</v>
      </c>
      <c r="AQ156" s="349">
        <v>0.65700000000000003</v>
      </c>
      <c r="AR156" s="349">
        <v>6.2E-2</v>
      </c>
      <c r="AS156" s="349">
        <v>0.35699999999999998</v>
      </c>
      <c r="AT156" s="349">
        <v>0.65700000000000003</v>
      </c>
      <c r="AU156" s="349">
        <v>6.2E-2</v>
      </c>
      <c r="AV156" s="349">
        <v>0.35699999999999998</v>
      </c>
      <c r="AW156" s="349">
        <v>0.59099999999999997</v>
      </c>
      <c r="AX156" s="349">
        <v>5.3999999999999999E-2</v>
      </c>
      <c r="AY156" s="351"/>
      <c r="AZ156" s="351"/>
      <c r="BA156" s="351"/>
    </row>
    <row r="157" spans="2:53" ht="16.5" customHeight="1" x14ac:dyDescent="0.25">
      <c r="B157" s="310"/>
      <c r="C157" s="346" t="s">
        <v>27</v>
      </c>
      <c r="D157" s="347" t="s">
        <v>1244</v>
      </c>
      <c r="E157" s="348" t="str">
        <f t="shared" si="0"/>
        <v>E85 (l)Camions i autobusos (N2, N3, M2, M3)</v>
      </c>
      <c r="F157" s="349" t="s">
        <v>42</v>
      </c>
      <c r="G157" s="349" t="s">
        <v>42</v>
      </c>
      <c r="H157" s="349" t="s">
        <v>42</v>
      </c>
      <c r="I157" s="349" t="s">
        <v>42</v>
      </c>
      <c r="J157" s="349" t="s">
        <v>42</v>
      </c>
      <c r="K157" s="349" t="s">
        <v>42</v>
      </c>
      <c r="L157" s="349" t="s">
        <v>42</v>
      </c>
      <c r="M157" s="349" t="s">
        <v>42</v>
      </c>
      <c r="N157" s="349" t="s">
        <v>42</v>
      </c>
      <c r="O157" s="349" t="s">
        <v>42</v>
      </c>
      <c r="P157" s="349" t="s">
        <v>42</v>
      </c>
      <c r="Q157" s="349" t="s">
        <v>42</v>
      </c>
      <c r="R157" s="349" t="s">
        <v>42</v>
      </c>
      <c r="S157" s="349" t="s">
        <v>42</v>
      </c>
      <c r="T157" s="349" t="s">
        <v>42</v>
      </c>
      <c r="U157" s="349" t="s">
        <v>42</v>
      </c>
      <c r="V157" s="349" t="s">
        <v>42</v>
      </c>
      <c r="W157" s="349" t="s">
        <v>42</v>
      </c>
      <c r="X157" s="349" t="s">
        <v>42</v>
      </c>
      <c r="Y157" s="349" t="s">
        <v>42</v>
      </c>
      <c r="Z157" s="349" t="s">
        <v>42</v>
      </c>
      <c r="AA157" s="349" t="s">
        <v>42</v>
      </c>
      <c r="AB157" s="349" t="s">
        <v>42</v>
      </c>
      <c r="AC157" s="349" t="s">
        <v>42</v>
      </c>
      <c r="AD157" s="349" t="s">
        <v>42</v>
      </c>
      <c r="AE157" s="349" t="s">
        <v>42</v>
      </c>
      <c r="AF157" s="349" t="s">
        <v>42</v>
      </c>
      <c r="AG157" s="349" t="s">
        <v>42</v>
      </c>
      <c r="AH157" s="349" t="s">
        <v>42</v>
      </c>
      <c r="AI157" s="349" t="s">
        <v>42</v>
      </c>
      <c r="AJ157" s="349" t="s">
        <v>42</v>
      </c>
      <c r="AK157" s="349" t="s">
        <v>42</v>
      </c>
      <c r="AL157" s="349" t="s">
        <v>42</v>
      </c>
      <c r="AM157" s="349" t="s">
        <v>42</v>
      </c>
      <c r="AN157" s="349" t="s">
        <v>42</v>
      </c>
      <c r="AO157" s="349" t="s">
        <v>42</v>
      </c>
      <c r="AP157" s="349">
        <v>0.35699999999999998</v>
      </c>
      <c r="AQ157" s="349">
        <v>0.49199999999999999</v>
      </c>
      <c r="AR157" s="349">
        <v>2.1000000000000001E-2</v>
      </c>
      <c r="AS157" s="349">
        <v>0.35699999999999998</v>
      </c>
      <c r="AT157" s="349">
        <v>0.48899999999999999</v>
      </c>
      <c r="AU157" s="349">
        <v>2.1000000000000001E-2</v>
      </c>
      <c r="AV157" s="349">
        <v>0.35699999999999998</v>
      </c>
      <c r="AW157" s="349">
        <v>0.48699999999999999</v>
      </c>
      <c r="AX157" s="349">
        <v>2.1000000000000001E-2</v>
      </c>
      <c r="AY157" s="351"/>
      <c r="AZ157" s="351"/>
      <c r="BA157" s="351"/>
    </row>
    <row r="158" spans="2:53" ht="16.5" customHeight="1" x14ac:dyDescent="0.25">
      <c r="B158" s="310"/>
      <c r="C158" s="346" t="s">
        <v>27</v>
      </c>
      <c r="D158" s="347" t="s">
        <v>1223</v>
      </c>
      <c r="E158" s="348" t="str">
        <f t="shared" si="0"/>
        <v>E85 (l)Ciclomotors i motocicletes (L)</v>
      </c>
      <c r="F158" s="349" t="s">
        <v>42</v>
      </c>
      <c r="G158" s="349" t="s">
        <v>42</v>
      </c>
      <c r="H158" s="349" t="s">
        <v>42</v>
      </c>
      <c r="I158" s="349" t="s">
        <v>42</v>
      </c>
      <c r="J158" s="349" t="s">
        <v>42</v>
      </c>
      <c r="K158" s="349" t="s">
        <v>42</v>
      </c>
      <c r="L158" s="349" t="s">
        <v>42</v>
      </c>
      <c r="M158" s="349" t="s">
        <v>42</v>
      </c>
      <c r="N158" s="349" t="s">
        <v>42</v>
      </c>
      <c r="O158" s="349" t="s">
        <v>42</v>
      </c>
      <c r="P158" s="349" t="s">
        <v>42</v>
      </c>
      <c r="Q158" s="349" t="s">
        <v>42</v>
      </c>
      <c r="R158" s="349" t="s">
        <v>42</v>
      </c>
      <c r="S158" s="349" t="s">
        <v>42</v>
      </c>
      <c r="T158" s="349" t="s">
        <v>42</v>
      </c>
      <c r="U158" s="349" t="s">
        <v>42</v>
      </c>
      <c r="V158" s="349" t="s">
        <v>42</v>
      </c>
      <c r="W158" s="349" t="s">
        <v>42</v>
      </c>
      <c r="X158" s="349" t="s">
        <v>42</v>
      </c>
      <c r="Y158" s="349" t="s">
        <v>42</v>
      </c>
      <c r="Z158" s="349" t="s">
        <v>42</v>
      </c>
      <c r="AA158" s="349" t="s">
        <v>42</v>
      </c>
      <c r="AB158" s="349" t="s">
        <v>42</v>
      </c>
      <c r="AC158" s="349" t="s">
        <v>42</v>
      </c>
      <c r="AD158" s="349" t="s">
        <v>42</v>
      </c>
      <c r="AE158" s="349" t="s">
        <v>42</v>
      </c>
      <c r="AF158" s="349" t="s">
        <v>42</v>
      </c>
      <c r="AG158" s="349" t="s">
        <v>42</v>
      </c>
      <c r="AH158" s="349" t="s">
        <v>42</v>
      </c>
      <c r="AI158" s="349" t="s">
        <v>42</v>
      </c>
      <c r="AJ158" s="349" t="s">
        <v>42</v>
      </c>
      <c r="AK158" s="349" t="s">
        <v>42</v>
      </c>
      <c r="AL158" s="349" t="s">
        <v>42</v>
      </c>
      <c r="AM158" s="349" t="s">
        <v>42</v>
      </c>
      <c r="AN158" s="349" t="s">
        <v>42</v>
      </c>
      <c r="AO158" s="349" t="s">
        <v>42</v>
      </c>
      <c r="AP158" s="349">
        <v>0.39200000000000002</v>
      </c>
      <c r="AQ158" s="349">
        <v>2.2509999999999999</v>
      </c>
      <c r="AR158" s="349">
        <v>4.4999999999999998E-2</v>
      </c>
      <c r="AS158" s="349">
        <v>0.39200000000000002</v>
      </c>
      <c r="AT158" s="349">
        <v>2.2330000000000001</v>
      </c>
      <c r="AU158" s="349">
        <v>4.4999999999999998E-2</v>
      </c>
      <c r="AV158" s="349">
        <v>0.39200000000000002</v>
      </c>
      <c r="AW158" s="349">
        <v>2.165</v>
      </c>
      <c r="AX158" s="349">
        <v>4.4999999999999998E-2</v>
      </c>
      <c r="AY158" s="351"/>
      <c r="AZ158" s="351"/>
      <c r="BA158" s="351"/>
    </row>
    <row r="159" spans="2:53" ht="16.5" customHeight="1" x14ac:dyDescent="0.25">
      <c r="B159" s="310"/>
      <c r="C159" s="346" t="s">
        <v>1058</v>
      </c>
      <c r="D159" s="347" t="s">
        <v>1221</v>
      </c>
      <c r="E159" s="348" t="str">
        <f t="shared" si="0"/>
        <v>E100 (l)Turismes (M1)</v>
      </c>
      <c r="F159" s="349" t="s">
        <v>42</v>
      </c>
      <c r="G159" s="349" t="s">
        <v>42</v>
      </c>
      <c r="H159" s="349" t="s">
        <v>42</v>
      </c>
      <c r="I159" s="349" t="s">
        <v>42</v>
      </c>
      <c r="J159" s="349" t="s">
        <v>42</v>
      </c>
      <c r="K159" s="349" t="s">
        <v>42</v>
      </c>
      <c r="L159" s="349" t="s">
        <v>42</v>
      </c>
      <c r="M159" s="349" t="s">
        <v>42</v>
      </c>
      <c r="N159" s="349" t="s">
        <v>42</v>
      </c>
      <c r="O159" s="349" t="s">
        <v>42</v>
      </c>
      <c r="P159" s="349" t="s">
        <v>42</v>
      </c>
      <c r="Q159" s="349" t="s">
        <v>42</v>
      </c>
      <c r="R159" s="349" t="s">
        <v>42</v>
      </c>
      <c r="S159" s="349" t="s">
        <v>42</v>
      </c>
      <c r="T159" s="349" t="s">
        <v>42</v>
      </c>
      <c r="U159" s="349" t="s">
        <v>42</v>
      </c>
      <c r="V159" s="349" t="s">
        <v>42</v>
      </c>
      <c r="W159" s="349" t="s">
        <v>42</v>
      </c>
      <c r="X159" s="349" t="s">
        <v>42</v>
      </c>
      <c r="Y159" s="349" t="s">
        <v>42</v>
      </c>
      <c r="Z159" s="349" t="s">
        <v>42</v>
      </c>
      <c r="AA159" s="349" t="s">
        <v>42</v>
      </c>
      <c r="AB159" s="349" t="s">
        <v>42</v>
      </c>
      <c r="AC159" s="349" t="s">
        <v>42</v>
      </c>
      <c r="AD159" s="349" t="s">
        <v>42</v>
      </c>
      <c r="AE159" s="349" t="s">
        <v>42</v>
      </c>
      <c r="AF159" s="349" t="s">
        <v>42</v>
      </c>
      <c r="AG159" s="349" t="s">
        <v>42</v>
      </c>
      <c r="AH159" s="349" t="s">
        <v>42</v>
      </c>
      <c r="AI159" s="349" t="s">
        <v>42</v>
      </c>
      <c r="AJ159" s="349" t="s">
        <v>42</v>
      </c>
      <c r="AK159" s="349" t="s">
        <v>42</v>
      </c>
      <c r="AL159" s="349" t="s">
        <v>42</v>
      </c>
      <c r="AM159" s="349" t="s">
        <v>42</v>
      </c>
      <c r="AN159" s="349" t="s">
        <v>42</v>
      </c>
      <c r="AO159" s="349" t="s">
        <v>42</v>
      </c>
      <c r="AP159" s="349">
        <v>7.0000000000000001E-3</v>
      </c>
      <c r="AQ159" s="349">
        <v>0.25</v>
      </c>
      <c r="AR159" s="349">
        <v>2.7E-2</v>
      </c>
      <c r="AS159" s="349">
        <v>7.0000000000000001E-3</v>
      </c>
      <c r="AT159" s="349">
        <v>0.246</v>
      </c>
      <c r="AU159" s="349">
        <v>2.7E-2</v>
      </c>
      <c r="AV159" s="349">
        <v>7.0000000000000001E-3</v>
      </c>
      <c r="AW159" s="349">
        <v>0.24299999999999999</v>
      </c>
      <c r="AX159" s="349">
        <v>2.5000000000000001E-2</v>
      </c>
      <c r="AY159" s="351"/>
      <c r="AZ159" s="351"/>
      <c r="BA159" s="351"/>
    </row>
    <row r="160" spans="2:53" ht="16.5" customHeight="1" x14ac:dyDescent="0.25">
      <c r="B160" s="310"/>
      <c r="C160" s="346" t="s">
        <v>31</v>
      </c>
      <c r="D160" s="347" t="s">
        <v>1222</v>
      </c>
      <c r="E160" s="348" t="str">
        <f t="shared" si="0"/>
        <v>E100 (l)Furgonetes i furgons (N1)</v>
      </c>
      <c r="F160" s="349" t="s">
        <v>42</v>
      </c>
      <c r="G160" s="349" t="s">
        <v>42</v>
      </c>
      <c r="H160" s="349" t="s">
        <v>42</v>
      </c>
      <c r="I160" s="349" t="s">
        <v>42</v>
      </c>
      <c r="J160" s="349" t="s">
        <v>42</v>
      </c>
      <c r="K160" s="349" t="s">
        <v>42</v>
      </c>
      <c r="L160" s="349" t="s">
        <v>42</v>
      </c>
      <c r="M160" s="349" t="s">
        <v>42</v>
      </c>
      <c r="N160" s="349" t="s">
        <v>42</v>
      </c>
      <c r="O160" s="349" t="s">
        <v>42</v>
      </c>
      <c r="P160" s="349" t="s">
        <v>42</v>
      </c>
      <c r="Q160" s="349" t="s">
        <v>42</v>
      </c>
      <c r="R160" s="349" t="s">
        <v>42</v>
      </c>
      <c r="S160" s="349" t="s">
        <v>42</v>
      </c>
      <c r="T160" s="349" t="s">
        <v>42</v>
      </c>
      <c r="U160" s="349" t="s">
        <v>42</v>
      </c>
      <c r="V160" s="349" t="s">
        <v>42</v>
      </c>
      <c r="W160" s="349" t="s">
        <v>42</v>
      </c>
      <c r="X160" s="349" t="s">
        <v>42</v>
      </c>
      <c r="Y160" s="349" t="s">
        <v>42</v>
      </c>
      <c r="Z160" s="349" t="s">
        <v>42</v>
      </c>
      <c r="AA160" s="349" t="s">
        <v>42</v>
      </c>
      <c r="AB160" s="349" t="s">
        <v>42</v>
      </c>
      <c r="AC160" s="349" t="s">
        <v>42</v>
      </c>
      <c r="AD160" s="349" t="s">
        <v>42</v>
      </c>
      <c r="AE160" s="349" t="s">
        <v>42</v>
      </c>
      <c r="AF160" s="349" t="s">
        <v>42</v>
      </c>
      <c r="AG160" s="349" t="s">
        <v>42</v>
      </c>
      <c r="AH160" s="349" t="s">
        <v>42</v>
      </c>
      <c r="AI160" s="349" t="s">
        <v>42</v>
      </c>
      <c r="AJ160" s="349" t="s">
        <v>42</v>
      </c>
      <c r="AK160" s="349" t="s">
        <v>42</v>
      </c>
      <c r="AL160" s="349" t="s">
        <v>42</v>
      </c>
      <c r="AM160" s="349" t="s">
        <v>42</v>
      </c>
      <c r="AN160" s="349" t="s">
        <v>42</v>
      </c>
      <c r="AO160" s="349" t="s">
        <v>42</v>
      </c>
      <c r="AP160" s="349">
        <v>5.0000000000000001E-3</v>
      </c>
      <c r="AQ160" s="349">
        <v>0.65700000000000003</v>
      </c>
      <c r="AR160" s="349">
        <v>6.2E-2</v>
      </c>
      <c r="AS160" s="349">
        <v>5.0000000000000001E-3</v>
      </c>
      <c r="AT160" s="349">
        <v>0.65700000000000003</v>
      </c>
      <c r="AU160" s="349">
        <v>6.2E-2</v>
      </c>
      <c r="AV160" s="349">
        <v>5.0000000000000001E-3</v>
      </c>
      <c r="AW160" s="349">
        <v>0.59099999999999997</v>
      </c>
      <c r="AX160" s="349">
        <v>5.3999999999999999E-2</v>
      </c>
      <c r="AY160" s="351"/>
      <c r="AZ160" s="351"/>
      <c r="BA160" s="351"/>
    </row>
    <row r="161" spans="2:53" ht="16.5" customHeight="1" x14ac:dyDescent="0.25">
      <c r="B161" s="310"/>
      <c r="C161" s="346" t="s">
        <v>31</v>
      </c>
      <c r="D161" s="347" t="s">
        <v>1244</v>
      </c>
      <c r="E161" s="348" t="str">
        <f t="shared" si="0"/>
        <v>E100 (l)Camions i autobusos (N2, N3, M2, M3)</v>
      </c>
      <c r="F161" s="349" t="s">
        <v>42</v>
      </c>
      <c r="G161" s="349" t="s">
        <v>42</v>
      </c>
      <c r="H161" s="349" t="s">
        <v>42</v>
      </c>
      <c r="I161" s="349" t="s">
        <v>42</v>
      </c>
      <c r="J161" s="349" t="s">
        <v>42</v>
      </c>
      <c r="K161" s="349" t="s">
        <v>42</v>
      </c>
      <c r="L161" s="349" t="s">
        <v>42</v>
      </c>
      <c r="M161" s="349" t="s">
        <v>42</v>
      </c>
      <c r="N161" s="349" t="s">
        <v>42</v>
      </c>
      <c r="O161" s="349" t="s">
        <v>42</v>
      </c>
      <c r="P161" s="349" t="s">
        <v>42</v>
      </c>
      <c r="Q161" s="349" t="s">
        <v>42</v>
      </c>
      <c r="R161" s="349" t="s">
        <v>42</v>
      </c>
      <c r="S161" s="349" t="s">
        <v>42</v>
      </c>
      <c r="T161" s="349" t="s">
        <v>42</v>
      </c>
      <c r="U161" s="349" t="s">
        <v>42</v>
      </c>
      <c r="V161" s="349" t="s">
        <v>42</v>
      </c>
      <c r="W161" s="349" t="s">
        <v>42</v>
      </c>
      <c r="X161" s="349" t="s">
        <v>42</v>
      </c>
      <c r="Y161" s="349" t="s">
        <v>42</v>
      </c>
      <c r="Z161" s="349" t="s">
        <v>42</v>
      </c>
      <c r="AA161" s="349" t="s">
        <v>42</v>
      </c>
      <c r="AB161" s="349" t="s">
        <v>42</v>
      </c>
      <c r="AC161" s="349" t="s">
        <v>42</v>
      </c>
      <c r="AD161" s="349" t="s">
        <v>42</v>
      </c>
      <c r="AE161" s="349" t="s">
        <v>42</v>
      </c>
      <c r="AF161" s="349" t="s">
        <v>42</v>
      </c>
      <c r="AG161" s="349" t="s">
        <v>42</v>
      </c>
      <c r="AH161" s="349" t="s">
        <v>42</v>
      </c>
      <c r="AI161" s="349" t="s">
        <v>42</v>
      </c>
      <c r="AJ161" s="349" t="s">
        <v>42</v>
      </c>
      <c r="AK161" s="349" t="s">
        <v>42</v>
      </c>
      <c r="AL161" s="349" t="s">
        <v>42</v>
      </c>
      <c r="AM161" s="349" t="s">
        <v>42</v>
      </c>
      <c r="AN161" s="349" t="s">
        <v>42</v>
      </c>
      <c r="AO161" s="349" t="s">
        <v>42</v>
      </c>
      <c r="AP161" s="349">
        <v>5.0000000000000001E-3</v>
      </c>
      <c r="AQ161" s="349">
        <v>0.49199999999999999</v>
      </c>
      <c r="AR161" s="349">
        <v>2.1000000000000001E-2</v>
      </c>
      <c r="AS161" s="349">
        <v>5.0000000000000001E-3</v>
      </c>
      <c r="AT161" s="349">
        <v>0.48899999999999999</v>
      </c>
      <c r="AU161" s="349">
        <v>2.1000000000000001E-2</v>
      </c>
      <c r="AV161" s="349">
        <v>5.0000000000000001E-3</v>
      </c>
      <c r="AW161" s="349">
        <v>0.48699999999999999</v>
      </c>
      <c r="AX161" s="349">
        <v>2.1000000000000001E-2</v>
      </c>
      <c r="AY161" s="351"/>
      <c r="AZ161" s="351"/>
      <c r="BA161" s="351"/>
    </row>
    <row r="162" spans="2:53" ht="16.5" customHeight="1" x14ac:dyDescent="0.25">
      <c r="B162" s="310"/>
      <c r="C162" s="346" t="s">
        <v>31</v>
      </c>
      <c r="D162" s="347" t="s">
        <v>1223</v>
      </c>
      <c r="E162" s="348" t="str">
        <f t="shared" si="0"/>
        <v>E100 (l)Ciclomotors i motocicletes (L)</v>
      </c>
      <c r="F162" s="349" t="s">
        <v>42</v>
      </c>
      <c r="G162" s="349" t="s">
        <v>42</v>
      </c>
      <c r="H162" s="349" t="s">
        <v>42</v>
      </c>
      <c r="I162" s="349" t="s">
        <v>42</v>
      </c>
      <c r="J162" s="349" t="s">
        <v>42</v>
      </c>
      <c r="K162" s="349" t="s">
        <v>42</v>
      </c>
      <c r="L162" s="349" t="s">
        <v>42</v>
      </c>
      <c r="M162" s="349" t="s">
        <v>42</v>
      </c>
      <c r="N162" s="349" t="s">
        <v>42</v>
      </c>
      <c r="O162" s="349" t="s">
        <v>42</v>
      </c>
      <c r="P162" s="349" t="s">
        <v>42</v>
      </c>
      <c r="Q162" s="349" t="s">
        <v>42</v>
      </c>
      <c r="R162" s="349" t="s">
        <v>42</v>
      </c>
      <c r="S162" s="349" t="s">
        <v>42</v>
      </c>
      <c r="T162" s="349" t="s">
        <v>42</v>
      </c>
      <c r="U162" s="349" t="s">
        <v>42</v>
      </c>
      <c r="V162" s="349" t="s">
        <v>42</v>
      </c>
      <c r="W162" s="349" t="s">
        <v>42</v>
      </c>
      <c r="X162" s="349" t="s">
        <v>42</v>
      </c>
      <c r="Y162" s="349" t="s">
        <v>42</v>
      </c>
      <c r="Z162" s="349" t="s">
        <v>42</v>
      </c>
      <c r="AA162" s="349" t="s">
        <v>42</v>
      </c>
      <c r="AB162" s="349" t="s">
        <v>42</v>
      </c>
      <c r="AC162" s="349" t="s">
        <v>42</v>
      </c>
      <c r="AD162" s="349" t="s">
        <v>42</v>
      </c>
      <c r="AE162" s="349" t="s">
        <v>42</v>
      </c>
      <c r="AF162" s="349" t="s">
        <v>42</v>
      </c>
      <c r="AG162" s="349" t="s">
        <v>42</v>
      </c>
      <c r="AH162" s="349" t="s">
        <v>42</v>
      </c>
      <c r="AI162" s="349" t="s">
        <v>42</v>
      </c>
      <c r="AJ162" s="349" t="s">
        <v>42</v>
      </c>
      <c r="AK162" s="349" t="s">
        <v>42</v>
      </c>
      <c r="AL162" s="349" t="s">
        <v>42</v>
      </c>
      <c r="AM162" s="349" t="s">
        <v>42</v>
      </c>
      <c r="AN162" s="349" t="s">
        <v>42</v>
      </c>
      <c r="AO162" s="349" t="s">
        <v>42</v>
      </c>
      <c r="AP162" s="349">
        <v>0.04</v>
      </c>
      <c r="AQ162" s="349">
        <v>2.2509999999999999</v>
      </c>
      <c r="AR162" s="349">
        <v>4.4999999999999998E-2</v>
      </c>
      <c r="AS162" s="349">
        <v>0.04</v>
      </c>
      <c r="AT162" s="349">
        <v>2.2330000000000001</v>
      </c>
      <c r="AU162" s="349">
        <v>4.4999999999999998E-2</v>
      </c>
      <c r="AV162" s="349">
        <v>0.04</v>
      </c>
      <c r="AW162" s="349">
        <v>2.165</v>
      </c>
      <c r="AX162" s="349">
        <v>4.4999999999999998E-2</v>
      </c>
      <c r="AY162" s="351"/>
      <c r="AZ162" s="351"/>
      <c r="BA162" s="351"/>
    </row>
    <row r="163" spans="2:53" ht="16.5" customHeight="1" x14ac:dyDescent="0.25">
      <c r="B163" s="310"/>
      <c r="C163" s="346" t="s">
        <v>1224</v>
      </c>
      <c r="D163" s="347" t="s">
        <v>1221</v>
      </c>
      <c r="E163" s="348" t="str">
        <f t="shared" si="0"/>
        <v>Gasoil (l)Turismes (M1)</v>
      </c>
      <c r="F163" s="349">
        <v>2.6640000000000001</v>
      </c>
      <c r="G163" s="349">
        <v>2.1000000000000001E-2</v>
      </c>
      <c r="H163" s="349">
        <v>0.111</v>
      </c>
      <c r="I163" s="349">
        <v>2.6640000000000001</v>
      </c>
      <c r="J163" s="349">
        <v>1.9E-2</v>
      </c>
      <c r="K163" s="349">
        <v>0.113</v>
      </c>
      <c r="L163" s="349">
        <v>2.6640000000000001</v>
      </c>
      <c r="M163" s="349">
        <v>1.7999999999999999E-2</v>
      </c>
      <c r="N163" s="349">
        <v>0.114</v>
      </c>
      <c r="O163" s="349">
        <v>2.6640000000000001</v>
      </c>
      <c r="P163" s="349">
        <v>1.4999999999999999E-2</v>
      </c>
      <c r="Q163" s="349">
        <v>0.11700000000000001</v>
      </c>
      <c r="R163" s="349">
        <v>2.5129999999999999</v>
      </c>
      <c r="S163" s="349">
        <v>1.4E-2</v>
      </c>
      <c r="T163" s="349">
        <v>0.11899999999999999</v>
      </c>
      <c r="U163" s="349">
        <v>2.488</v>
      </c>
      <c r="V163" s="349">
        <v>1.4E-2</v>
      </c>
      <c r="W163" s="349">
        <v>0.121</v>
      </c>
      <c r="X163" s="349">
        <v>2.5609999999999999</v>
      </c>
      <c r="Y163" s="349">
        <v>1.4E-2</v>
      </c>
      <c r="Z163" s="349">
        <v>0.125</v>
      </c>
      <c r="AA163" s="349">
        <v>2.5609999999999999</v>
      </c>
      <c r="AB163" s="349">
        <v>1.2E-2</v>
      </c>
      <c r="AC163" s="349">
        <v>0.11799999999999999</v>
      </c>
      <c r="AD163" s="349">
        <v>2.5609999999999999</v>
      </c>
      <c r="AE163" s="349">
        <v>0.01</v>
      </c>
      <c r="AF163" s="349">
        <v>0.11899999999999999</v>
      </c>
      <c r="AG163" s="349">
        <v>2.5379999999999998</v>
      </c>
      <c r="AH163" s="349">
        <v>8.9999999999999993E-3</v>
      </c>
      <c r="AI163" s="349">
        <v>0.11799999999999999</v>
      </c>
      <c r="AJ163" s="349">
        <v>2.5129999999999999</v>
      </c>
      <c r="AK163" s="349">
        <v>8.0000000000000002E-3</v>
      </c>
      <c r="AL163" s="349">
        <v>0.11700000000000001</v>
      </c>
      <c r="AM163" s="349">
        <v>2.488</v>
      </c>
      <c r="AN163" s="349">
        <v>8.0000000000000002E-3</v>
      </c>
      <c r="AO163" s="349">
        <v>0.11799999999999999</v>
      </c>
      <c r="AP163" s="349" t="s">
        <v>42</v>
      </c>
      <c r="AQ163" s="349" t="s">
        <v>42</v>
      </c>
      <c r="AR163" s="349" t="s">
        <v>42</v>
      </c>
      <c r="AS163" s="349" t="s">
        <v>42</v>
      </c>
      <c r="AT163" s="349" t="s">
        <v>42</v>
      </c>
      <c r="AU163" s="349" t="s">
        <v>42</v>
      </c>
      <c r="AV163" s="349" t="s">
        <v>42</v>
      </c>
      <c r="AW163" s="349" t="s">
        <v>42</v>
      </c>
      <c r="AX163" s="349" t="s">
        <v>42</v>
      </c>
      <c r="AY163" s="350"/>
      <c r="AZ163" s="350"/>
      <c r="BA163" s="350"/>
    </row>
    <row r="164" spans="2:53" ht="16.5" customHeight="1" x14ac:dyDescent="0.25">
      <c r="B164" s="310"/>
      <c r="C164" s="346" t="s">
        <v>1216</v>
      </c>
      <c r="D164" s="347" t="s">
        <v>1222</v>
      </c>
      <c r="E164" s="348" t="str">
        <f t="shared" si="0"/>
        <v>Gasoil (l)Furgonetes i furgons (N1)</v>
      </c>
      <c r="F164" s="349">
        <v>2.6619999999999999</v>
      </c>
      <c r="G164" s="349">
        <v>2.3E-2</v>
      </c>
      <c r="H164" s="349">
        <v>6.3E-2</v>
      </c>
      <c r="I164" s="349">
        <v>2.6619999999999999</v>
      </c>
      <c r="J164" s="349">
        <v>1.9E-2</v>
      </c>
      <c r="K164" s="349">
        <v>6.3E-2</v>
      </c>
      <c r="L164" s="349">
        <v>2.6619999999999999</v>
      </c>
      <c r="M164" s="349">
        <v>1.7000000000000001E-2</v>
      </c>
      <c r="N164" s="349">
        <v>6.3E-2</v>
      </c>
      <c r="O164" s="349">
        <v>2.6619999999999999</v>
      </c>
      <c r="P164" s="349">
        <v>1.2999999999999999E-2</v>
      </c>
      <c r="Q164" s="349">
        <v>6.9000000000000006E-2</v>
      </c>
      <c r="R164" s="349">
        <v>2.5110000000000001</v>
      </c>
      <c r="S164" s="349">
        <v>1.2999999999999999E-2</v>
      </c>
      <c r="T164" s="349">
        <v>7.0999999999999994E-2</v>
      </c>
      <c r="U164" s="349">
        <v>2.4860000000000002</v>
      </c>
      <c r="V164" s="349">
        <v>1.4E-2</v>
      </c>
      <c r="W164" s="349">
        <v>7.2999999999999995E-2</v>
      </c>
      <c r="X164" s="349">
        <v>2.5590000000000002</v>
      </c>
      <c r="Y164" s="349">
        <v>1.4E-2</v>
      </c>
      <c r="Z164" s="349">
        <v>7.5999999999999998E-2</v>
      </c>
      <c r="AA164" s="349">
        <v>2.5590000000000002</v>
      </c>
      <c r="AB164" s="349">
        <v>1.2999999999999999E-2</v>
      </c>
      <c r="AC164" s="349">
        <v>7.2999999999999995E-2</v>
      </c>
      <c r="AD164" s="349">
        <v>2.5590000000000002</v>
      </c>
      <c r="AE164" s="349">
        <v>0.01</v>
      </c>
      <c r="AF164" s="349">
        <v>7.4999999999999997E-2</v>
      </c>
      <c r="AG164" s="349">
        <v>2.536</v>
      </c>
      <c r="AH164" s="349">
        <v>0.01</v>
      </c>
      <c r="AI164" s="349">
        <v>7.3999999999999996E-2</v>
      </c>
      <c r="AJ164" s="349">
        <v>2.5110000000000001</v>
      </c>
      <c r="AK164" s="349">
        <v>0.01</v>
      </c>
      <c r="AL164" s="349">
        <v>7.4999999999999997E-2</v>
      </c>
      <c r="AM164" s="349">
        <v>2.4860000000000002</v>
      </c>
      <c r="AN164" s="349">
        <v>8.9999999999999993E-3</v>
      </c>
      <c r="AO164" s="349">
        <v>7.2999999999999995E-2</v>
      </c>
      <c r="AP164" s="349" t="s">
        <v>42</v>
      </c>
      <c r="AQ164" s="349" t="s">
        <v>42</v>
      </c>
      <c r="AR164" s="349" t="s">
        <v>42</v>
      </c>
      <c r="AS164" s="349" t="s">
        <v>42</v>
      </c>
      <c r="AT164" s="349" t="s">
        <v>42</v>
      </c>
      <c r="AU164" s="349" t="s">
        <v>42</v>
      </c>
      <c r="AV164" s="349" t="s">
        <v>42</v>
      </c>
      <c r="AW164" s="349" t="s">
        <v>42</v>
      </c>
      <c r="AX164" s="349" t="s">
        <v>42</v>
      </c>
      <c r="AY164" s="350"/>
      <c r="AZ164" s="350"/>
      <c r="BA164" s="350"/>
    </row>
    <row r="165" spans="2:53" ht="16.5" customHeight="1" x14ac:dyDescent="0.25">
      <c r="B165" s="310"/>
      <c r="C165" s="346" t="s">
        <v>1216</v>
      </c>
      <c r="D165" s="347" t="s">
        <v>1244</v>
      </c>
      <c r="E165" s="348" t="str">
        <f t="shared" si="0"/>
        <v>Gasoil (l)Camions i autobusos (N2, N3, M2, M3)</v>
      </c>
      <c r="F165" s="349">
        <v>2.6589999999999998</v>
      </c>
      <c r="G165" s="349">
        <v>0.21299999999999999</v>
      </c>
      <c r="H165" s="349">
        <v>3.9E-2</v>
      </c>
      <c r="I165" s="349">
        <v>2.6589999999999998</v>
      </c>
      <c r="J165" s="349">
        <v>0.188</v>
      </c>
      <c r="K165" s="349">
        <v>4.1000000000000002E-2</v>
      </c>
      <c r="L165" s="349">
        <v>2.6589999999999998</v>
      </c>
      <c r="M165" s="349">
        <v>0.16300000000000001</v>
      </c>
      <c r="N165" s="349">
        <v>4.8000000000000001E-2</v>
      </c>
      <c r="O165" s="349">
        <v>2.6589999999999998</v>
      </c>
      <c r="P165" s="349">
        <v>0.14499999999999999</v>
      </c>
      <c r="Q165" s="349">
        <v>5.8000000000000003E-2</v>
      </c>
      <c r="R165" s="349">
        <v>2.508</v>
      </c>
      <c r="S165" s="349">
        <v>0.13600000000000001</v>
      </c>
      <c r="T165" s="349">
        <v>6.3E-2</v>
      </c>
      <c r="U165" s="349">
        <v>2.4820000000000002</v>
      </c>
      <c r="V165" s="349">
        <v>0.129</v>
      </c>
      <c r="W165" s="349">
        <v>7.0999999999999994E-2</v>
      </c>
      <c r="X165" s="349">
        <v>2.5550000000000002</v>
      </c>
      <c r="Y165" s="349">
        <v>0.126</v>
      </c>
      <c r="Z165" s="349">
        <v>7.9000000000000001E-2</v>
      </c>
      <c r="AA165" s="349">
        <v>2.5550000000000002</v>
      </c>
      <c r="AB165" s="349">
        <v>0.112</v>
      </c>
      <c r="AC165" s="349">
        <v>7.6999999999999999E-2</v>
      </c>
      <c r="AD165" s="349">
        <v>2.5550000000000002</v>
      </c>
      <c r="AE165" s="349">
        <v>9.9000000000000005E-2</v>
      </c>
      <c r="AF165" s="349">
        <v>8.1000000000000003E-2</v>
      </c>
      <c r="AG165" s="349">
        <v>2.5329999999999999</v>
      </c>
      <c r="AH165" s="349">
        <v>9.1999999999999998E-2</v>
      </c>
      <c r="AI165" s="349">
        <v>8.6999999999999994E-2</v>
      </c>
      <c r="AJ165" s="349">
        <v>2.508</v>
      </c>
      <c r="AK165" s="349">
        <v>8.3000000000000004E-2</v>
      </c>
      <c r="AL165" s="349">
        <v>9.4E-2</v>
      </c>
      <c r="AM165" s="349">
        <v>2.4820000000000002</v>
      </c>
      <c r="AN165" s="349">
        <v>7.6999999999999999E-2</v>
      </c>
      <c r="AO165" s="349">
        <v>0.10299999999999999</v>
      </c>
      <c r="AP165" s="349" t="s">
        <v>42</v>
      </c>
      <c r="AQ165" s="349" t="s">
        <v>42</v>
      </c>
      <c r="AR165" s="349" t="s">
        <v>42</v>
      </c>
      <c r="AS165" s="349" t="s">
        <v>42</v>
      </c>
      <c r="AT165" s="349" t="s">
        <v>42</v>
      </c>
      <c r="AU165" s="349" t="s">
        <v>42</v>
      </c>
      <c r="AV165" s="349" t="s">
        <v>42</v>
      </c>
      <c r="AW165" s="349" t="s">
        <v>42</v>
      </c>
      <c r="AX165" s="349" t="s">
        <v>42</v>
      </c>
      <c r="AY165" s="350"/>
      <c r="AZ165" s="350"/>
      <c r="BA165" s="350"/>
    </row>
    <row r="166" spans="2:53" ht="16.5" customHeight="1" x14ac:dyDescent="0.25">
      <c r="B166" s="310"/>
      <c r="C166" s="346" t="s">
        <v>1059</v>
      </c>
      <c r="D166" s="347" t="s">
        <v>1221</v>
      </c>
      <c r="E166" s="348" t="str">
        <f t="shared" si="0"/>
        <v>B7 (l)Turismes (M1)</v>
      </c>
      <c r="F166" s="349" t="s">
        <v>42</v>
      </c>
      <c r="G166" s="349" t="s">
        <v>42</v>
      </c>
      <c r="H166" s="349" t="s">
        <v>42</v>
      </c>
      <c r="I166" s="349" t="s">
        <v>42</v>
      </c>
      <c r="J166" s="349" t="s">
        <v>42</v>
      </c>
      <c r="K166" s="349" t="s">
        <v>42</v>
      </c>
      <c r="L166" s="349" t="s">
        <v>42</v>
      </c>
      <c r="M166" s="349" t="s">
        <v>42</v>
      </c>
      <c r="N166" s="349" t="s">
        <v>42</v>
      </c>
      <c r="O166" s="349" t="s">
        <v>42</v>
      </c>
      <c r="P166" s="349" t="s">
        <v>42</v>
      </c>
      <c r="Q166" s="349" t="s">
        <v>42</v>
      </c>
      <c r="R166" s="349" t="s">
        <v>42</v>
      </c>
      <c r="S166" s="349" t="s">
        <v>42</v>
      </c>
      <c r="T166" s="349" t="s">
        <v>42</v>
      </c>
      <c r="U166" s="349" t="s">
        <v>42</v>
      </c>
      <c r="V166" s="349" t="s">
        <v>42</v>
      </c>
      <c r="W166" s="349" t="s">
        <v>42</v>
      </c>
      <c r="X166" s="349" t="s">
        <v>42</v>
      </c>
      <c r="Y166" s="349" t="s">
        <v>42</v>
      </c>
      <c r="Z166" s="349" t="s">
        <v>42</v>
      </c>
      <c r="AA166" s="349" t="s">
        <v>42</v>
      </c>
      <c r="AB166" s="349" t="s">
        <v>42</v>
      </c>
      <c r="AC166" s="349" t="s">
        <v>42</v>
      </c>
      <c r="AD166" s="349" t="s">
        <v>42</v>
      </c>
      <c r="AE166" s="349" t="s">
        <v>42</v>
      </c>
      <c r="AF166" s="349" t="s">
        <v>42</v>
      </c>
      <c r="AG166" s="349" t="s">
        <v>42</v>
      </c>
      <c r="AH166" s="349" t="s">
        <v>42</v>
      </c>
      <c r="AI166" s="349" t="s">
        <v>42</v>
      </c>
      <c r="AJ166" s="349" t="s">
        <v>42</v>
      </c>
      <c r="AK166" s="349" t="s">
        <v>42</v>
      </c>
      <c r="AL166" s="349" t="s">
        <v>42</v>
      </c>
      <c r="AM166" s="349" t="s">
        <v>42</v>
      </c>
      <c r="AN166" s="349" t="s">
        <v>42</v>
      </c>
      <c r="AO166" s="349" t="s">
        <v>42</v>
      </c>
      <c r="AP166" s="349">
        <v>2.488</v>
      </c>
      <c r="AQ166" s="349">
        <v>7.0000000000000001E-3</v>
      </c>
      <c r="AR166" s="349">
        <v>0.11899999999999999</v>
      </c>
      <c r="AS166" s="349">
        <v>2.488</v>
      </c>
      <c r="AT166" s="349">
        <v>7.0000000000000001E-3</v>
      </c>
      <c r="AU166" s="349">
        <v>0.12</v>
      </c>
      <c r="AV166" s="349">
        <v>2.488</v>
      </c>
      <c r="AW166" s="349">
        <v>7.0000000000000001E-3</v>
      </c>
      <c r="AX166" s="349">
        <v>0.11899999999999999</v>
      </c>
      <c r="AY166" s="351"/>
      <c r="AZ166" s="351"/>
      <c r="BA166" s="351"/>
    </row>
    <row r="167" spans="2:53" ht="16.5" customHeight="1" x14ac:dyDescent="0.25">
      <c r="B167" s="310"/>
      <c r="C167" s="346" t="s">
        <v>33</v>
      </c>
      <c r="D167" s="347" t="s">
        <v>1222</v>
      </c>
      <c r="E167" s="348" t="str">
        <f t="shared" si="0"/>
        <v>B7 (l)Furgonetes i furgons (N1)</v>
      </c>
      <c r="F167" s="349" t="s">
        <v>42</v>
      </c>
      <c r="G167" s="349" t="s">
        <v>42</v>
      </c>
      <c r="H167" s="349" t="s">
        <v>42</v>
      </c>
      <c r="I167" s="349" t="s">
        <v>42</v>
      </c>
      <c r="J167" s="349" t="s">
        <v>42</v>
      </c>
      <c r="K167" s="349" t="s">
        <v>42</v>
      </c>
      <c r="L167" s="349" t="s">
        <v>42</v>
      </c>
      <c r="M167" s="349" t="s">
        <v>42</v>
      </c>
      <c r="N167" s="349" t="s">
        <v>42</v>
      </c>
      <c r="O167" s="349" t="s">
        <v>42</v>
      </c>
      <c r="P167" s="349" t="s">
        <v>42</v>
      </c>
      <c r="Q167" s="349" t="s">
        <v>42</v>
      </c>
      <c r="R167" s="349" t="s">
        <v>42</v>
      </c>
      <c r="S167" s="349" t="s">
        <v>42</v>
      </c>
      <c r="T167" s="349" t="s">
        <v>42</v>
      </c>
      <c r="U167" s="349" t="s">
        <v>42</v>
      </c>
      <c r="V167" s="349" t="s">
        <v>42</v>
      </c>
      <c r="W167" s="349" t="s">
        <v>42</v>
      </c>
      <c r="X167" s="349" t="s">
        <v>42</v>
      </c>
      <c r="Y167" s="349" t="s">
        <v>42</v>
      </c>
      <c r="Z167" s="349" t="s">
        <v>42</v>
      </c>
      <c r="AA167" s="349" t="s">
        <v>42</v>
      </c>
      <c r="AB167" s="349" t="s">
        <v>42</v>
      </c>
      <c r="AC167" s="349" t="s">
        <v>42</v>
      </c>
      <c r="AD167" s="349" t="s">
        <v>42</v>
      </c>
      <c r="AE167" s="349" t="s">
        <v>42</v>
      </c>
      <c r="AF167" s="349" t="s">
        <v>42</v>
      </c>
      <c r="AG167" s="349" t="s">
        <v>42</v>
      </c>
      <c r="AH167" s="349" t="s">
        <v>42</v>
      </c>
      <c r="AI167" s="349" t="s">
        <v>42</v>
      </c>
      <c r="AJ167" s="349" t="s">
        <v>42</v>
      </c>
      <c r="AK167" s="349" t="s">
        <v>42</v>
      </c>
      <c r="AL167" s="349" t="s">
        <v>42</v>
      </c>
      <c r="AM167" s="349" t="s">
        <v>42</v>
      </c>
      <c r="AN167" s="349" t="s">
        <v>42</v>
      </c>
      <c r="AO167" s="349" t="s">
        <v>42</v>
      </c>
      <c r="AP167" s="349">
        <v>2.4860000000000002</v>
      </c>
      <c r="AQ167" s="349">
        <v>8.9999999999999993E-3</v>
      </c>
      <c r="AR167" s="349">
        <v>7.3999999999999996E-2</v>
      </c>
      <c r="AS167" s="349">
        <v>2.4860000000000002</v>
      </c>
      <c r="AT167" s="349">
        <v>8.9999999999999993E-3</v>
      </c>
      <c r="AU167" s="349">
        <v>7.3999999999999996E-2</v>
      </c>
      <c r="AV167" s="349">
        <v>2.4860000000000002</v>
      </c>
      <c r="AW167" s="349">
        <v>8.9999999999999993E-3</v>
      </c>
      <c r="AX167" s="349">
        <v>7.5999999999999998E-2</v>
      </c>
      <c r="AY167" s="351"/>
      <c r="AZ167" s="351"/>
      <c r="BA167" s="351"/>
    </row>
    <row r="168" spans="2:53" ht="16.5" customHeight="1" x14ac:dyDescent="0.25">
      <c r="B168" s="310"/>
      <c r="C168" s="346" t="s">
        <v>33</v>
      </c>
      <c r="D168" s="347" t="s">
        <v>1244</v>
      </c>
      <c r="E168" s="348" t="str">
        <f t="shared" si="0"/>
        <v>B7 (l)Camions i autobusos (N2, N3, M2, M3)</v>
      </c>
      <c r="F168" s="349" t="s">
        <v>42</v>
      </c>
      <c r="G168" s="349" t="s">
        <v>42</v>
      </c>
      <c r="H168" s="349" t="s">
        <v>42</v>
      </c>
      <c r="I168" s="349" t="s">
        <v>42</v>
      </c>
      <c r="J168" s="349" t="s">
        <v>42</v>
      </c>
      <c r="K168" s="349" t="s">
        <v>42</v>
      </c>
      <c r="L168" s="349" t="s">
        <v>42</v>
      </c>
      <c r="M168" s="349" t="s">
        <v>42</v>
      </c>
      <c r="N168" s="349" t="s">
        <v>42</v>
      </c>
      <c r="O168" s="349" t="s">
        <v>42</v>
      </c>
      <c r="P168" s="349" t="s">
        <v>42</v>
      </c>
      <c r="Q168" s="349" t="s">
        <v>42</v>
      </c>
      <c r="R168" s="349" t="s">
        <v>42</v>
      </c>
      <c r="S168" s="349" t="s">
        <v>42</v>
      </c>
      <c r="T168" s="349" t="s">
        <v>42</v>
      </c>
      <c r="U168" s="349" t="s">
        <v>42</v>
      </c>
      <c r="V168" s="349" t="s">
        <v>42</v>
      </c>
      <c r="W168" s="349" t="s">
        <v>42</v>
      </c>
      <c r="X168" s="349" t="s">
        <v>42</v>
      </c>
      <c r="Y168" s="349" t="s">
        <v>42</v>
      </c>
      <c r="Z168" s="349" t="s">
        <v>42</v>
      </c>
      <c r="AA168" s="349" t="s">
        <v>42</v>
      </c>
      <c r="AB168" s="349" t="s">
        <v>42</v>
      </c>
      <c r="AC168" s="349" t="s">
        <v>42</v>
      </c>
      <c r="AD168" s="349" t="s">
        <v>42</v>
      </c>
      <c r="AE168" s="349" t="s">
        <v>42</v>
      </c>
      <c r="AF168" s="349" t="s">
        <v>42</v>
      </c>
      <c r="AG168" s="349" t="s">
        <v>42</v>
      </c>
      <c r="AH168" s="349" t="s">
        <v>42</v>
      </c>
      <c r="AI168" s="349" t="s">
        <v>42</v>
      </c>
      <c r="AJ168" s="349" t="s">
        <v>42</v>
      </c>
      <c r="AK168" s="349" t="s">
        <v>42</v>
      </c>
      <c r="AL168" s="349" t="s">
        <v>42</v>
      </c>
      <c r="AM168" s="349" t="s">
        <v>42</v>
      </c>
      <c r="AN168" s="349" t="s">
        <v>42</v>
      </c>
      <c r="AO168" s="349" t="s">
        <v>42</v>
      </c>
      <c r="AP168" s="349">
        <v>2.4820000000000002</v>
      </c>
      <c r="AQ168" s="349">
        <v>7.0999999999999994E-2</v>
      </c>
      <c r="AR168" s="349">
        <v>0.112</v>
      </c>
      <c r="AS168" s="349">
        <v>2.4820000000000002</v>
      </c>
      <c r="AT168" s="349">
        <v>6.5000000000000002E-2</v>
      </c>
      <c r="AU168" s="349">
        <v>0.11899999999999999</v>
      </c>
      <c r="AV168" s="349">
        <v>2.4820000000000002</v>
      </c>
      <c r="AW168" s="349">
        <v>5.7000000000000002E-2</v>
      </c>
      <c r="AX168" s="349">
        <v>0.125</v>
      </c>
      <c r="AY168" s="351"/>
      <c r="AZ168" s="351"/>
      <c r="BA168" s="351"/>
    </row>
    <row r="169" spans="2:53" ht="16.5" customHeight="1" x14ac:dyDescent="0.25">
      <c r="B169" s="310"/>
      <c r="C169" s="346" t="s">
        <v>1060</v>
      </c>
      <c r="D169" s="347" t="s">
        <v>1221</v>
      </c>
      <c r="E169" s="348" t="str">
        <f t="shared" si="0"/>
        <v>B10 (l)Turismes (M1)</v>
      </c>
      <c r="F169" s="349" t="s">
        <v>42</v>
      </c>
      <c r="G169" s="349" t="s">
        <v>42</v>
      </c>
      <c r="H169" s="349" t="s">
        <v>42</v>
      </c>
      <c r="I169" s="349" t="s">
        <v>42</v>
      </c>
      <c r="J169" s="349" t="s">
        <v>42</v>
      </c>
      <c r="K169" s="349" t="s">
        <v>42</v>
      </c>
      <c r="L169" s="349" t="s">
        <v>42</v>
      </c>
      <c r="M169" s="349" t="s">
        <v>42</v>
      </c>
      <c r="N169" s="349" t="s">
        <v>42</v>
      </c>
      <c r="O169" s="349" t="s">
        <v>42</v>
      </c>
      <c r="P169" s="349" t="s">
        <v>42</v>
      </c>
      <c r="Q169" s="349" t="s">
        <v>42</v>
      </c>
      <c r="R169" s="349" t="s">
        <v>42</v>
      </c>
      <c r="S169" s="349" t="s">
        <v>42</v>
      </c>
      <c r="T169" s="349" t="s">
        <v>42</v>
      </c>
      <c r="U169" s="349" t="s">
        <v>42</v>
      </c>
      <c r="V169" s="349" t="s">
        <v>42</v>
      </c>
      <c r="W169" s="349" t="s">
        <v>42</v>
      </c>
      <c r="X169" s="349" t="s">
        <v>42</v>
      </c>
      <c r="Y169" s="349" t="s">
        <v>42</v>
      </c>
      <c r="Z169" s="349" t="s">
        <v>42</v>
      </c>
      <c r="AA169" s="349" t="s">
        <v>42</v>
      </c>
      <c r="AB169" s="349" t="s">
        <v>42</v>
      </c>
      <c r="AC169" s="349" t="s">
        <v>42</v>
      </c>
      <c r="AD169" s="349" t="s">
        <v>42</v>
      </c>
      <c r="AE169" s="349" t="s">
        <v>42</v>
      </c>
      <c r="AF169" s="349" t="s">
        <v>42</v>
      </c>
      <c r="AG169" s="349" t="s">
        <v>42</v>
      </c>
      <c r="AH169" s="349" t="s">
        <v>42</v>
      </c>
      <c r="AI169" s="349" t="s">
        <v>42</v>
      </c>
      <c r="AJ169" s="349" t="s">
        <v>42</v>
      </c>
      <c r="AK169" s="349" t="s">
        <v>42</v>
      </c>
      <c r="AL169" s="349" t="s">
        <v>42</v>
      </c>
      <c r="AM169" s="349" t="s">
        <v>42</v>
      </c>
      <c r="AN169" s="349" t="s">
        <v>42</v>
      </c>
      <c r="AO169" s="349" t="s">
        <v>42</v>
      </c>
      <c r="AP169" s="349">
        <v>2.4119999999999999</v>
      </c>
      <c r="AQ169" s="349">
        <v>7.0000000000000001E-3</v>
      </c>
      <c r="AR169" s="349">
        <v>0.11899999999999999</v>
      </c>
      <c r="AS169" s="349">
        <v>2.4119999999999999</v>
      </c>
      <c r="AT169" s="349">
        <v>7.0000000000000001E-3</v>
      </c>
      <c r="AU169" s="349">
        <v>0.12</v>
      </c>
      <c r="AV169" s="349">
        <v>2.4119999999999999</v>
      </c>
      <c r="AW169" s="349">
        <v>7.0000000000000001E-3</v>
      </c>
      <c r="AX169" s="349">
        <v>0.11899999999999999</v>
      </c>
      <c r="AY169" s="351"/>
      <c r="AZ169" s="351"/>
      <c r="BA169" s="351"/>
    </row>
    <row r="170" spans="2:53" ht="16.5" customHeight="1" x14ac:dyDescent="0.25">
      <c r="B170" s="310"/>
      <c r="C170" s="346" t="s">
        <v>35</v>
      </c>
      <c r="D170" s="347" t="s">
        <v>1222</v>
      </c>
      <c r="E170" s="348" t="str">
        <f t="shared" si="0"/>
        <v>B10 (l)Furgonetes i furgons (N1)</v>
      </c>
      <c r="F170" s="349" t="s">
        <v>42</v>
      </c>
      <c r="G170" s="349" t="s">
        <v>42</v>
      </c>
      <c r="H170" s="349" t="s">
        <v>42</v>
      </c>
      <c r="I170" s="349" t="s">
        <v>42</v>
      </c>
      <c r="J170" s="349" t="s">
        <v>42</v>
      </c>
      <c r="K170" s="349" t="s">
        <v>42</v>
      </c>
      <c r="L170" s="349" t="s">
        <v>42</v>
      </c>
      <c r="M170" s="349" t="s">
        <v>42</v>
      </c>
      <c r="N170" s="349" t="s">
        <v>42</v>
      </c>
      <c r="O170" s="349" t="s">
        <v>42</v>
      </c>
      <c r="P170" s="349" t="s">
        <v>42</v>
      </c>
      <c r="Q170" s="349" t="s">
        <v>42</v>
      </c>
      <c r="R170" s="349" t="s">
        <v>42</v>
      </c>
      <c r="S170" s="349" t="s">
        <v>42</v>
      </c>
      <c r="T170" s="349" t="s">
        <v>42</v>
      </c>
      <c r="U170" s="349" t="s">
        <v>42</v>
      </c>
      <c r="V170" s="349" t="s">
        <v>42</v>
      </c>
      <c r="W170" s="349" t="s">
        <v>42</v>
      </c>
      <c r="X170" s="349" t="s">
        <v>42</v>
      </c>
      <c r="Y170" s="349" t="s">
        <v>42</v>
      </c>
      <c r="Z170" s="349" t="s">
        <v>42</v>
      </c>
      <c r="AA170" s="349" t="s">
        <v>42</v>
      </c>
      <c r="AB170" s="349" t="s">
        <v>42</v>
      </c>
      <c r="AC170" s="349" t="s">
        <v>42</v>
      </c>
      <c r="AD170" s="349" t="s">
        <v>42</v>
      </c>
      <c r="AE170" s="349" t="s">
        <v>42</v>
      </c>
      <c r="AF170" s="349" t="s">
        <v>42</v>
      </c>
      <c r="AG170" s="349" t="s">
        <v>42</v>
      </c>
      <c r="AH170" s="349" t="s">
        <v>42</v>
      </c>
      <c r="AI170" s="349" t="s">
        <v>42</v>
      </c>
      <c r="AJ170" s="349" t="s">
        <v>42</v>
      </c>
      <c r="AK170" s="349" t="s">
        <v>42</v>
      </c>
      <c r="AL170" s="349" t="s">
        <v>42</v>
      </c>
      <c r="AM170" s="349" t="s">
        <v>42</v>
      </c>
      <c r="AN170" s="349" t="s">
        <v>42</v>
      </c>
      <c r="AO170" s="349" t="s">
        <v>42</v>
      </c>
      <c r="AP170" s="349">
        <v>2.41</v>
      </c>
      <c r="AQ170" s="349">
        <v>8.9999999999999993E-3</v>
      </c>
      <c r="AR170" s="349">
        <v>7.3999999999999996E-2</v>
      </c>
      <c r="AS170" s="349">
        <v>2.41</v>
      </c>
      <c r="AT170" s="349">
        <v>8.9999999999999993E-3</v>
      </c>
      <c r="AU170" s="349">
        <v>7.3999999999999996E-2</v>
      </c>
      <c r="AV170" s="349">
        <v>2.41</v>
      </c>
      <c r="AW170" s="349">
        <v>8.9999999999999993E-3</v>
      </c>
      <c r="AX170" s="349">
        <v>7.5999999999999998E-2</v>
      </c>
      <c r="AY170" s="351"/>
      <c r="AZ170" s="351"/>
      <c r="BA170" s="351"/>
    </row>
    <row r="171" spans="2:53" ht="16.5" customHeight="1" x14ac:dyDescent="0.25">
      <c r="B171" s="310"/>
      <c r="C171" s="346" t="s">
        <v>35</v>
      </c>
      <c r="D171" s="347" t="s">
        <v>1244</v>
      </c>
      <c r="E171" s="348" t="str">
        <f t="shared" si="0"/>
        <v>B10 (l)Camions i autobusos (N2, N3, M2, M3)</v>
      </c>
      <c r="F171" s="349" t="s">
        <v>42</v>
      </c>
      <c r="G171" s="349" t="s">
        <v>42</v>
      </c>
      <c r="H171" s="349" t="s">
        <v>42</v>
      </c>
      <c r="I171" s="349" t="s">
        <v>42</v>
      </c>
      <c r="J171" s="349" t="s">
        <v>42</v>
      </c>
      <c r="K171" s="349" t="s">
        <v>42</v>
      </c>
      <c r="L171" s="349" t="s">
        <v>42</v>
      </c>
      <c r="M171" s="349" t="s">
        <v>42</v>
      </c>
      <c r="N171" s="349" t="s">
        <v>42</v>
      </c>
      <c r="O171" s="349" t="s">
        <v>42</v>
      </c>
      <c r="P171" s="349" t="s">
        <v>42</v>
      </c>
      <c r="Q171" s="349" t="s">
        <v>42</v>
      </c>
      <c r="R171" s="349" t="s">
        <v>42</v>
      </c>
      <c r="S171" s="349" t="s">
        <v>42</v>
      </c>
      <c r="T171" s="349" t="s">
        <v>42</v>
      </c>
      <c r="U171" s="349" t="s">
        <v>42</v>
      </c>
      <c r="V171" s="349" t="s">
        <v>42</v>
      </c>
      <c r="W171" s="349" t="s">
        <v>42</v>
      </c>
      <c r="X171" s="349" t="s">
        <v>42</v>
      </c>
      <c r="Y171" s="349" t="s">
        <v>42</v>
      </c>
      <c r="Z171" s="349" t="s">
        <v>42</v>
      </c>
      <c r="AA171" s="349" t="s">
        <v>42</v>
      </c>
      <c r="AB171" s="349" t="s">
        <v>42</v>
      </c>
      <c r="AC171" s="349" t="s">
        <v>42</v>
      </c>
      <c r="AD171" s="349" t="s">
        <v>42</v>
      </c>
      <c r="AE171" s="349" t="s">
        <v>42</v>
      </c>
      <c r="AF171" s="349" t="s">
        <v>42</v>
      </c>
      <c r="AG171" s="349" t="s">
        <v>42</v>
      </c>
      <c r="AH171" s="349" t="s">
        <v>42</v>
      </c>
      <c r="AI171" s="349" t="s">
        <v>42</v>
      </c>
      <c r="AJ171" s="349" t="s">
        <v>42</v>
      </c>
      <c r="AK171" s="349" t="s">
        <v>42</v>
      </c>
      <c r="AL171" s="349" t="s">
        <v>42</v>
      </c>
      <c r="AM171" s="349" t="s">
        <v>42</v>
      </c>
      <c r="AN171" s="349" t="s">
        <v>42</v>
      </c>
      <c r="AO171" s="349" t="s">
        <v>42</v>
      </c>
      <c r="AP171" s="349">
        <v>2.407</v>
      </c>
      <c r="AQ171" s="349">
        <v>7.0999999999999994E-2</v>
      </c>
      <c r="AR171" s="349">
        <v>0.112</v>
      </c>
      <c r="AS171" s="349">
        <v>2.407</v>
      </c>
      <c r="AT171" s="349">
        <v>6.5000000000000002E-2</v>
      </c>
      <c r="AU171" s="349">
        <v>0.11899999999999999</v>
      </c>
      <c r="AV171" s="349">
        <v>2.407</v>
      </c>
      <c r="AW171" s="349">
        <v>5.7000000000000002E-2</v>
      </c>
      <c r="AX171" s="349">
        <v>0.125</v>
      </c>
      <c r="AY171" s="351"/>
      <c r="AZ171" s="351"/>
      <c r="BA171" s="351"/>
    </row>
    <row r="172" spans="2:53" ht="16.5" customHeight="1" x14ac:dyDescent="0.25">
      <c r="B172" s="310"/>
      <c r="C172" s="346" t="s">
        <v>1061</v>
      </c>
      <c r="D172" s="347" t="s">
        <v>1221</v>
      </c>
      <c r="E172" s="348" t="str">
        <f t="shared" si="0"/>
        <v>B20 (l)Turismes (M1)</v>
      </c>
      <c r="F172" s="349" t="s">
        <v>42</v>
      </c>
      <c r="G172" s="349" t="s">
        <v>42</v>
      </c>
      <c r="H172" s="349" t="s">
        <v>42</v>
      </c>
      <c r="I172" s="349" t="s">
        <v>42</v>
      </c>
      <c r="J172" s="349" t="s">
        <v>42</v>
      </c>
      <c r="K172" s="349" t="s">
        <v>42</v>
      </c>
      <c r="L172" s="349" t="s">
        <v>42</v>
      </c>
      <c r="M172" s="349" t="s">
        <v>42</v>
      </c>
      <c r="N172" s="349" t="s">
        <v>42</v>
      </c>
      <c r="O172" s="349" t="s">
        <v>42</v>
      </c>
      <c r="P172" s="349" t="s">
        <v>42</v>
      </c>
      <c r="Q172" s="349" t="s">
        <v>42</v>
      </c>
      <c r="R172" s="349" t="s">
        <v>42</v>
      </c>
      <c r="S172" s="349" t="s">
        <v>42</v>
      </c>
      <c r="T172" s="349" t="s">
        <v>42</v>
      </c>
      <c r="U172" s="349" t="s">
        <v>42</v>
      </c>
      <c r="V172" s="349" t="s">
        <v>42</v>
      </c>
      <c r="W172" s="349" t="s">
        <v>42</v>
      </c>
      <c r="X172" s="349" t="s">
        <v>42</v>
      </c>
      <c r="Y172" s="349" t="s">
        <v>42</v>
      </c>
      <c r="Z172" s="349" t="s">
        <v>42</v>
      </c>
      <c r="AA172" s="349" t="s">
        <v>42</v>
      </c>
      <c r="AB172" s="349" t="s">
        <v>42</v>
      </c>
      <c r="AC172" s="349" t="s">
        <v>42</v>
      </c>
      <c r="AD172" s="349" t="s">
        <v>42</v>
      </c>
      <c r="AE172" s="349" t="s">
        <v>42</v>
      </c>
      <c r="AF172" s="349" t="s">
        <v>42</v>
      </c>
      <c r="AG172" s="349" t="s">
        <v>42</v>
      </c>
      <c r="AH172" s="349" t="s">
        <v>42</v>
      </c>
      <c r="AI172" s="349" t="s">
        <v>42</v>
      </c>
      <c r="AJ172" s="349" t="s">
        <v>42</v>
      </c>
      <c r="AK172" s="349" t="s">
        <v>42</v>
      </c>
      <c r="AL172" s="349" t="s">
        <v>42</v>
      </c>
      <c r="AM172" s="349" t="s">
        <v>42</v>
      </c>
      <c r="AN172" s="349" t="s">
        <v>42</v>
      </c>
      <c r="AO172" s="349" t="s">
        <v>42</v>
      </c>
      <c r="AP172" s="349">
        <v>2.16</v>
      </c>
      <c r="AQ172" s="349">
        <v>7.0000000000000001E-3</v>
      </c>
      <c r="AR172" s="349">
        <v>0.11899999999999999</v>
      </c>
      <c r="AS172" s="349">
        <v>2.16</v>
      </c>
      <c r="AT172" s="349">
        <v>7.0000000000000001E-3</v>
      </c>
      <c r="AU172" s="349">
        <v>0.12</v>
      </c>
      <c r="AV172" s="349">
        <v>2.16</v>
      </c>
      <c r="AW172" s="349">
        <v>7.0000000000000001E-3</v>
      </c>
      <c r="AX172" s="349">
        <v>0.11899999999999999</v>
      </c>
      <c r="AY172" s="351"/>
      <c r="AZ172" s="351"/>
      <c r="BA172" s="351"/>
    </row>
    <row r="173" spans="2:53" ht="16.5" customHeight="1" x14ac:dyDescent="0.25">
      <c r="B173" s="310"/>
      <c r="C173" s="346" t="s">
        <v>36</v>
      </c>
      <c r="D173" s="347" t="s">
        <v>1222</v>
      </c>
      <c r="E173" s="348" t="str">
        <f t="shared" si="0"/>
        <v>B20 (l)Furgonetes i furgons (N1)</v>
      </c>
      <c r="F173" s="349" t="s">
        <v>42</v>
      </c>
      <c r="G173" s="349" t="s">
        <v>42</v>
      </c>
      <c r="H173" s="349" t="s">
        <v>42</v>
      </c>
      <c r="I173" s="349" t="s">
        <v>42</v>
      </c>
      <c r="J173" s="349" t="s">
        <v>42</v>
      </c>
      <c r="K173" s="349" t="s">
        <v>42</v>
      </c>
      <c r="L173" s="349" t="s">
        <v>42</v>
      </c>
      <c r="M173" s="349" t="s">
        <v>42</v>
      </c>
      <c r="N173" s="349" t="s">
        <v>42</v>
      </c>
      <c r="O173" s="349" t="s">
        <v>42</v>
      </c>
      <c r="P173" s="349" t="s">
        <v>42</v>
      </c>
      <c r="Q173" s="349" t="s">
        <v>42</v>
      </c>
      <c r="R173" s="349" t="s">
        <v>42</v>
      </c>
      <c r="S173" s="349" t="s">
        <v>42</v>
      </c>
      <c r="T173" s="349" t="s">
        <v>42</v>
      </c>
      <c r="U173" s="349" t="s">
        <v>42</v>
      </c>
      <c r="V173" s="349" t="s">
        <v>42</v>
      </c>
      <c r="W173" s="349" t="s">
        <v>42</v>
      </c>
      <c r="X173" s="349" t="s">
        <v>42</v>
      </c>
      <c r="Y173" s="349" t="s">
        <v>42</v>
      </c>
      <c r="Z173" s="349" t="s">
        <v>42</v>
      </c>
      <c r="AA173" s="349" t="s">
        <v>42</v>
      </c>
      <c r="AB173" s="349" t="s">
        <v>42</v>
      </c>
      <c r="AC173" s="349" t="s">
        <v>42</v>
      </c>
      <c r="AD173" s="349" t="s">
        <v>42</v>
      </c>
      <c r="AE173" s="349" t="s">
        <v>42</v>
      </c>
      <c r="AF173" s="349" t="s">
        <v>42</v>
      </c>
      <c r="AG173" s="349" t="s">
        <v>42</v>
      </c>
      <c r="AH173" s="349" t="s">
        <v>42</v>
      </c>
      <c r="AI173" s="349" t="s">
        <v>42</v>
      </c>
      <c r="AJ173" s="349" t="s">
        <v>42</v>
      </c>
      <c r="AK173" s="349" t="s">
        <v>42</v>
      </c>
      <c r="AL173" s="349" t="s">
        <v>42</v>
      </c>
      <c r="AM173" s="349" t="s">
        <v>42</v>
      </c>
      <c r="AN173" s="349" t="s">
        <v>42</v>
      </c>
      <c r="AO173" s="349" t="s">
        <v>42</v>
      </c>
      <c r="AP173" s="349">
        <v>2.1579999999999999</v>
      </c>
      <c r="AQ173" s="349">
        <v>8.9999999999999993E-3</v>
      </c>
      <c r="AR173" s="349">
        <v>7.3999999999999996E-2</v>
      </c>
      <c r="AS173" s="349">
        <v>2.1579999999999999</v>
      </c>
      <c r="AT173" s="349">
        <v>8.9999999999999993E-3</v>
      </c>
      <c r="AU173" s="349">
        <v>7.3999999999999996E-2</v>
      </c>
      <c r="AV173" s="349">
        <v>2.1579999999999999</v>
      </c>
      <c r="AW173" s="349">
        <v>8.9999999999999993E-3</v>
      </c>
      <c r="AX173" s="349">
        <v>7.5999999999999998E-2</v>
      </c>
      <c r="AY173" s="351"/>
      <c r="AZ173" s="351"/>
      <c r="BA173" s="351"/>
    </row>
    <row r="174" spans="2:53" ht="16.5" customHeight="1" x14ac:dyDescent="0.25">
      <c r="B174" s="310"/>
      <c r="C174" s="346" t="s">
        <v>36</v>
      </c>
      <c r="D174" s="347" t="s">
        <v>1244</v>
      </c>
      <c r="E174" s="348" t="str">
        <f t="shared" si="0"/>
        <v>B20 (l)Camions i autobusos (N2, N3, M2, M3)</v>
      </c>
      <c r="F174" s="349" t="s">
        <v>42</v>
      </c>
      <c r="G174" s="349" t="s">
        <v>42</v>
      </c>
      <c r="H174" s="349" t="s">
        <v>42</v>
      </c>
      <c r="I174" s="349" t="s">
        <v>42</v>
      </c>
      <c r="J174" s="349" t="s">
        <v>42</v>
      </c>
      <c r="K174" s="349" t="s">
        <v>42</v>
      </c>
      <c r="L174" s="349" t="s">
        <v>42</v>
      </c>
      <c r="M174" s="349" t="s">
        <v>42</v>
      </c>
      <c r="N174" s="349" t="s">
        <v>42</v>
      </c>
      <c r="O174" s="349" t="s">
        <v>42</v>
      </c>
      <c r="P174" s="349" t="s">
        <v>42</v>
      </c>
      <c r="Q174" s="349" t="s">
        <v>42</v>
      </c>
      <c r="R174" s="349" t="s">
        <v>42</v>
      </c>
      <c r="S174" s="349" t="s">
        <v>42</v>
      </c>
      <c r="T174" s="349" t="s">
        <v>42</v>
      </c>
      <c r="U174" s="349" t="s">
        <v>42</v>
      </c>
      <c r="V174" s="349" t="s">
        <v>42</v>
      </c>
      <c r="W174" s="349" t="s">
        <v>42</v>
      </c>
      <c r="X174" s="349" t="s">
        <v>42</v>
      </c>
      <c r="Y174" s="349" t="s">
        <v>42</v>
      </c>
      <c r="Z174" s="349" t="s">
        <v>42</v>
      </c>
      <c r="AA174" s="349" t="s">
        <v>42</v>
      </c>
      <c r="AB174" s="349" t="s">
        <v>42</v>
      </c>
      <c r="AC174" s="349" t="s">
        <v>42</v>
      </c>
      <c r="AD174" s="349" t="s">
        <v>42</v>
      </c>
      <c r="AE174" s="349" t="s">
        <v>42</v>
      </c>
      <c r="AF174" s="349" t="s">
        <v>42</v>
      </c>
      <c r="AG174" s="349" t="s">
        <v>42</v>
      </c>
      <c r="AH174" s="349" t="s">
        <v>42</v>
      </c>
      <c r="AI174" s="349" t="s">
        <v>42</v>
      </c>
      <c r="AJ174" s="349" t="s">
        <v>42</v>
      </c>
      <c r="AK174" s="349" t="s">
        <v>42</v>
      </c>
      <c r="AL174" s="349" t="s">
        <v>42</v>
      </c>
      <c r="AM174" s="349" t="s">
        <v>42</v>
      </c>
      <c r="AN174" s="349" t="s">
        <v>42</v>
      </c>
      <c r="AO174" s="349" t="s">
        <v>42</v>
      </c>
      <c r="AP174" s="349">
        <v>2.1549999999999998</v>
      </c>
      <c r="AQ174" s="349">
        <v>7.0999999999999994E-2</v>
      </c>
      <c r="AR174" s="349">
        <v>0.112</v>
      </c>
      <c r="AS174" s="349">
        <v>2.1549999999999998</v>
      </c>
      <c r="AT174" s="349">
        <v>6.5000000000000002E-2</v>
      </c>
      <c r="AU174" s="349">
        <v>0.11899999999999999</v>
      </c>
      <c r="AV174" s="349">
        <v>2.1549999999999998</v>
      </c>
      <c r="AW174" s="349">
        <v>5.7000000000000002E-2</v>
      </c>
      <c r="AX174" s="349">
        <v>0.125</v>
      </c>
      <c r="AY174" s="351"/>
      <c r="AZ174" s="351"/>
      <c r="BA174" s="351"/>
    </row>
    <row r="175" spans="2:53" ht="16.5" customHeight="1" x14ac:dyDescent="0.25">
      <c r="B175" s="310"/>
      <c r="C175" s="346" t="s">
        <v>1062</v>
      </c>
      <c r="D175" s="347" t="s">
        <v>1221</v>
      </c>
      <c r="E175" s="348" t="str">
        <f t="shared" si="0"/>
        <v>B30 (l)Turismes (M1)</v>
      </c>
      <c r="F175" s="349" t="s">
        <v>42</v>
      </c>
      <c r="G175" s="349" t="s">
        <v>42</v>
      </c>
      <c r="H175" s="349" t="s">
        <v>42</v>
      </c>
      <c r="I175" s="349" t="s">
        <v>42</v>
      </c>
      <c r="J175" s="349" t="s">
        <v>42</v>
      </c>
      <c r="K175" s="349" t="s">
        <v>42</v>
      </c>
      <c r="L175" s="349" t="s">
        <v>42</v>
      </c>
      <c r="M175" s="349" t="s">
        <v>42</v>
      </c>
      <c r="N175" s="349" t="s">
        <v>42</v>
      </c>
      <c r="O175" s="349" t="s">
        <v>42</v>
      </c>
      <c r="P175" s="349" t="s">
        <v>42</v>
      </c>
      <c r="Q175" s="349" t="s">
        <v>42</v>
      </c>
      <c r="R175" s="349" t="s">
        <v>42</v>
      </c>
      <c r="S175" s="349" t="s">
        <v>42</v>
      </c>
      <c r="T175" s="349" t="s">
        <v>42</v>
      </c>
      <c r="U175" s="349" t="s">
        <v>42</v>
      </c>
      <c r="V175" s="349" t="s">
        <v>42</v>
      </c>
      <c r="W175" s="349" t="s">
        <v>42</v>
      </c>
      <c r="X175" s="349" t="s">
        <v>42</v>
      </c>
      <c r="Y175" s="349" t="s">
        <v>42</v>
      </c>
      <c r="Z175" s="349" t="s">
        <v>42</v>
      </c>
      <c r="AA175" s="349" t="s">
        <v>42</v>
      </c>
      <c r="AB175" s="349" t="s">
        <v>42</v>
      </c>
      <c r="AC175" s="349" t="s">
        <v>42</v>
      </c>
      <c r="AD175" s="349" t="s">
        <v>42</v>
      </c>
      <c r="AE175" s="349" t="s">
        <v>42</v>
      </c>
      <c r="AF175" s="349" t="s">
        <v>42</v>
      </c>
      <c r="AG175" s="349" t="s">
        <v>42</v>
      </c>
      <c r="AH175" s="349" t="s">
        <v>42</v>
      </c>
      <c r="AI175" s="349" t="s">
        <v>42</v>
      </c>
      <c r="AJ175" s="349" t="s">
        <v>42</v>
      </c>
      <c r="AK175" s="349" t="s">
        <v>42</v>
      </c>
      <c r="AL175" s="349" t="s">
        <v>42</v>
      </c>
      <c r="AM175" s="349" t="s">
        <v>42</v>
      </c>
      <c r="AN175" s="349" t="s">
        <v>42</v>
      </c>
      <c r="AO175" s="349" t="s">
        <v>42</v>
      </c>
      <c r="AP175" s="349">
        <v>1.9079999999999999</v>
      </c>
      <c r="AQ175" s="349">
        <v>7.0000000000000001E-3</v>
      </c>
      <c r="AR175" s="349">
        <v>0.11899999999999999</v>
      </c>
      <c r="AS175" s="349">
        <v>1.9079999999999999</v>
      </c>
      <c r="AT175" s="349">
        <v>7.0000000000000001E-3</v>
      </c>
      <c r="AU175" s="349">
        <v>0.12</v>
      </c>
      <c r="AV175" s="349">
        <v>1.9079999999999999</v>
      </c>
      <c r="AW175" s="349">
        <v>7.0000000000000001E-3</v>
      </c>
      <c r="AX175" s="349">
        <v>0.11899999999999999</v>
      </c>
      <c r="AY175" s="351"/>
      <c r="AZ175" s="351"/>
      <c r="BA175" s="351"/>
    </row>
    <row r="176" spans="2:53" ht="16.5" customHeight="1" x14ac:dyDescent="0.25">
      <c r="B176" s="310"/>
      <c r="C176" s="346" t="s">
        <v>38</v>
      </c>
      <c r="D176" s="347" t="s">
        <v>1222</v>
      </c>
      <c r="E176" s="348" t="str">
        <f t="shared" si="0"/>
        <v>B30 (l)Furgonetes i furgons (N1)</v>
      </c>
      <c r="F176" s="349" t="s">
        <v>42</v>
      </c>
      <c r="G176" s="349" t="s">
        <v>42</v>
      </c>
      <c r="H176" s="349" t="s">
        <v>42</v>
      </c>
      <c r="I176" s="349" t="s">
        <v>42</v>
      </c>
      <c r="J176" s="349" t="s">
        <v>42</v>
      </c>
      <c r="K176" s="349" t="s">
        <v>42</v>
      </c>
      <c r="L176" s="349" t="s">
        <v>42</v>
      </c>
      <c r="M176" s="349" t="s">
        <v>42</v>
      </c>
      <c r="N176" s="349" t="s">
        <v>42</v>
      </c>
      <c r="O176" s="349" t="s">
        <v>42</v>
      </c>
      <c r="P176" s="349" t="s">
        <v>42</v>
      </c>
      <c r="Q176" s="349" t="s">
        <v>42</v>
      </c>
      <c r="R176" s="349" t="s">
        <v>42</v>
      </c>
      <c r="S176" s="349" t="s">
        <v>42</v>
      </c>
      <c r="T176" s="349" t="s">
        <v>42</v>
      </c>
      <c r="U176" s="349" t="s">
        <v>42</v>
      </c>
      <c r="V176" s="349" t="s">
        <v>42</v>
      </c>
      <c r="W176" s="349" t="s">
        <v>42</v>
      </c>
      <c r="X176" s="349" t="s">
        <v>42</v>
      </c>
      <c r="Y176" s="349" t="s">
        <v>42</v>
      </c>
      <c r="Z176" s="349" t="s">
        <v>42</v>
      </c>
      <c r="AA176" s="349" t="s">
        <v>42</v>
      </c>
      <c r="AB176" s="349" t="s">
        <v>42</v>
      </c>
      <c r="AC176" s="349" t="s">
        <v>42</v>
      </c>
      <c r="AD176" s="349" t="s">
        <v>42</v>
      </c>
      <c r="AE176" s="349" t="s">
        <v>42</v>
      </c>
      <c r="AF176" s="349" t="s">
        <v>42</v>
      </c>
      <c r="AG176" s="349" t="s">
        <v>42</v>
      </c>
      <c r="AH176" s="349" t="s">
        <v>42</v>
      </c>
      <c r="AI176" s="349" t="s">
        <v>42</v>
      </c>
      <c r="AJ176" s="349" t="s">
        <v>42</v>
      </c>
      <c r="AK176" s="349" t="s">
        <v>42</v>
      </c>
      <c r="AL176" s="349" t="s">
        <v>42</v>
      </c>
      <c r="AM176" s="349" t="s">
        <v>42</v>
      </c>
      <c r="AN176" s="349" t="s">
        <v>42</v>
      </c>
      <c r="AO176" s="349" t="s">
        <v>42</v>
      </c>
      <c r="AP176" s="349">
        <v>1.9059999999999999</v>
      </c>
      <c r="AQ176" s="349">
        <v>8.9999999999999993E-3</v>
      </c>
      <c r="AR176" s="349">
        <v>7.3999999999999996E-2</v>
      </c>
      <c r="AS176" s="349">
        <v>1.9059999999999999</v>
      </c>
      <c r="AT176" s="349">
        <v>8.9999999999999993E-3</v>
      </c>
      <c r="AU176" s="349">
        <v>7.3999999999999996E-2</v>
      </c>
      <c r="AV176" s="349">
        <v>1.9059999999999999</v>
      </c>
      <c r="AW176" s="349">
        <v>8.9999999999999993E-3</v>
      </c>
      <c r="AX176" s="349">
        <v>7.5999999999999998E-2</v>
      </c>
      <c r="AY176" s="351"/>
      <c r="AZ176" s="351"/>
      <c r="BA176" s="351"/>
    </row>
    <row r="177" spans="2:53" ht="16.5" customHeight="1" x14ac:dyDescent="0.25">
      <c r="B177" s="310"/>
      <c r="C177" s="346" t="s">
        <v>38</v>
      </c>
      <c r="D177" s="347" t="s">
        <v>1244</v>
      </c>
      <c r="E177" s="348" t="str">
        <f t="shared" si="0"/>
        <v>B30 (l)Camions i autobusos (N2, N3, M2, M3)</v>
      </c>
      <c r="F177" s="349" t="s">
        <v>42</v>
      </c>
      <c r="G177" s="349" t="s">
        <v>42</v>
      </c>
      <c r="H177" s="349" t="s">
        <v>42</v>
      </c>
      <c r="I177" s="349" t="s">
        <v>42</v>
      </c>
      <c r="J177" s="349" t="s">
        <v>42</v>
      </c>
      <c r="K177" s="349" t="s">
        <v>42</v>
      </c>
      <c r="L177" s="349" t="s">
        <v>42</v>
      </c>
      <c r="M177" s="349" t="s">
        <v>42</v>
      </c>
      <c r="N177" s="349" t="s">
        <v>42</v>
      </c>
      <c r="O177" s="349" t="s">
        <v>42</v>
      </c>
      <c r="P177" s="349" t="s">
        <v>42</v>
      </c>
      <c r="Q177" s="349" t="s">
        <v>42</v>
      </c>
      <c r="R177" s="349" t="s">
        <v>42</v>
      </c>
      <c r="S177" s="349" t="s">
        <v>42</v>
      </c>
      <c r="T177" s="349" t="s">
        <v>42</v>
      </c>
      <c r="U177" s="349" t="s">
        <v>42</v>
      </c>
      <c r="V177" s="349" t="s">
        <v>42</v>
      </c>
      <c r="W177" s="349" t="s">
        <v>42</v>
      </c>
      <c r="X177" s="349" t="s">
        <v>42</v>
      </c>
      <c r="Y177" s="349" t="s">
        <v>42</v>
      </c>
      <c r="Z177" s="349" t="s">
        <v>42</v>
      </c>
      <c r="AA177" s="349" t="s">
        <v>42</v>
      </c>
      <c r="AB177" s="349" t="s">
        <v>42</v>
      </c>
      <c r="AC177" s="349" t="s">
        <v>42</v>
      </c>
      <c r="AD177" s="349" t="s">
        <v>42</v>
      </c>
      <c r="AE177" s="349" t="s">
        <v>42</v>
      </c>
      <c r="AF177" s="349" t="s">
        <v>42</v>
      </c>
      <c r="AG177" s="349" t="s">
        <v>42</v>
      </c>
      <c r="AH177" s="349" t="s">
        <v>42</v>
      </c>
      <c r="AI177" s="349" t="s">
        <v>42</v>
      </c>
      <c r="AJ177" s="349" t="s">
        <v>42</v>
      </c>
      <c r="AK177" s="349" t="s">
        <v>42</v>
      </c>
      <c r="AL177" s="349" t="s">
        <v>42</v>
      </c>
      <c r="AM177" s="349" t="s">
        <v>42</v>
      </c>
      <c r="AN177" s="349" t="s">
        <v>42</v>
      </c>
      <c r="AO177" s="349" t="s">
        <v>42</v>
      </c>
      <c r="AP177" s="349">
        <v>1.903</v>
      </c>
      <c r="AQ177" s="349">
        <v>7.0999999999999994E-2</v>
      </c>
      <c r="AR177" s="349">
        <v>0.112</v>
      </c>
      <c r="AS177" s="349">
        <v>1.903</v>
      </c>
      <c r="AT177" s="349">
        <v>6.5000000000000002E-2</v>
      </c>
      <c r="AU177" s="349">
        <v>0.11899999999999999</v>
      </c>
      <c r="AV177" s="349">
        <v>1.903</v>
      </c>
      <c r="AW177" s="349">
        <v>5.7000000000000002E-2</v>
      </c>
      <c r="AX177" s="349">
        <v>0.125</v>
      </c>
      <c r="AY177" s="351"/>
      <c r="AZ177" s="351"/>
      <c r="BA177" s="351"/>
    </row>
    <row r="178" spans="2:53" ht="16.5" customHeight="1" x14ac:dyDescent="0.25">
      <c r="B178" s="310"/>
      <c r="C178" s="346" t="s">
        <v>1063</v>
      </c>
      <c r="D178" s="347" t="s">
        <v>1221</v>
      </c>
      <c r="E178" s="348" t="str">
        <f t="shared" si="0"/>
        <v>B100 (l)Turismes (M1)</v>
      </c>
      <c r="F178" s="349" t="s">
        <v>42</v>
      </c>
      <c r="G178" s="349" t="s">
        <v>42</v>
      </c>
      <c r="H178" s="349" t="s">
        <v>42</v>
      </c>
      <c r="I178" s="349" t="s">
        <v>42</v>
      </c>
      <c r="J178" s="349" t="s">
        <v>42</v>
      </c>
      <c r="K178" s="349" t="s">
        <v>42</v>
      </c>
      <c r="L178" s="349" t="s">
        <v>42</v>
      </c>
      <c r="M178" s="349" t="s">
        <v>42</v>
      </c>
      <c r="N178" s="349" t="s">
        <v>42</v>
      </c>
      <c r="O178" s="349" t="s">
        <v>42</v>
      </c>
      <c r="P178" s="349" t="s">
        <v>42</v>
      </c>
      <c r="Q178" s="349" t="s">
        <v>42</v>
      </c>
      <c r="R178" s="349" t="s">
        <v>42</v>
      </c>
      <c r="S178" s="349" t="s">
        <v>42</v>
      </c>
      <c r="T178" s="349" t="s">
        <v>42</v>
      </c>
      <c r="U178" s="349" t="s">
        <v>42</v>
      </c>
      <c r="V178" s="349" t="s">
        <v>42</v>
      </c>
      <c r="W178" s="349" t="s">
        <v>42</v>
      </c>
      <c r="X178" s="349" t="s">
        <v>42</v>
      </c>
      <c r="Y178" s="349" t="s">
        <v>42</v>
      </c>
      <c r="Z178" s="349" t="s">
        <v>42</v>
      </c>
      <c r="AA178" s="349" t="s">
        <v>42</v>
      </c>
      <c r="AB178" s="349" t="s">
        <v>42</v>
      </c>
      <c r="AC178" s="349" t="s">
        <v>42</v>
      </c>
      <c r="AD178" s="349" t="s">
        <v>42</v>
      </c>
      <c r="AE178" s="349" t="s">
        <v>42</v>
      </c>
      <c r="AF178" s="349" t="s">
        <v>42</v>
      </c>
      <c r="AG178" s="349" t="s">
        <v>42</v>
      </c>
      <c r="AH178" s="349" t="s">
        <v>42</v>
      </c>
      <c r="AI178" s="349" t="s">
        <v>42</v>
      </c>
      <c r="AJ178" s="349" t="s">
        <v>42</v>
      </c>
      <c r="AK178" s="349" t="s">
        <v>42</v>
      </c>
      <c r="AL178" s="349" t="s">
        <v>42</v>
      </c>
      <c r="AM178" s="349" t="s">
        <v>42</v>
      </c>
      <c r="AN178" s="349" t="s">
        <v>42</v>
      </c>
      <c r="AO178" s="349" t="s">
        <v>42</v>
      </c>
      <c r="AP178" s="349">
        <v>0.14399999999999999</v>
      </c>
      <c r="AQ178" s="349">
        <v>7.0000000000000001E-3</v>
      </c>
      <c r="AR178" s="349">
        <v>0.11899999999999999</v>
      </c>
      <c r="AS178" s="349">
        <v>0.14399999999999999</v>
      </c>
      <c r="AT178" s="349">
        <v>7.0000000000000001E-3</v>
      </c>
      <c r="AU178" s="349">
        <v>0.12</v>
      </c>
      <c r="AV178" s="349">
        <v>0.14399999999999999</v>
      </c>
      <c r="AW178" s="349">
        <v>7.0000000000000001E-3</v>
      </c>
      <c r="AX178" s="349">
        <v>0.11899999999999999</v>
      </c>
      <c r="AY178" s="351"/>
      <c r="AZ178" s="351"/>
      <c r="BA178" s="351"/>
    </row>
    <row r="179" spans="2:53" ht="16.5" customHeight="1" x14ac:dyDescent="0.25">
      <c r="B179" s="310"/>
      <c r="C179" s="346" t="s">
        <v>39</v>
      </c>
      <c r="D179" s="347" t="s">
        <v>1222</v>
      </c>
      <c r="E179" s="348" t="str">
        <f t="shared" si="0"/>
        <v>B100 (l)Furgonetes i furgons (N1)</v>
      </c>
      <c r="F179" s="349" t="s">
        <v>42</v>
      </c>
      <c r="G179" s="349" t="s">
        <v>42</v>
      </c>
      <c r="H179" s="349" t="s">
        <v>42</v>
      </c>
      <c r="I179" s="349" t="s">
        <v>42</v>
      </c>
      <c r="J179" s="349" t="s">
        <v>42</v>
      </c>
      <c r="K179" s="349" t="s">
        <v>42</v>
      </c>
      <c r="L179" s="349" t="s">
        <v>42</v>
      </c>
      <c r="M179" s="349" t="s">
        <v>42</v>
      </c>
      <c r="N179" s="349" t="s">
        <v>42</v>
      </c>
      <c r="O179" s="349" t="s">
        <v>42</v>
      </c>
      <c r="P179" s="349" t="s">
        <v>42</v>
      </c>
      <c r="Q179" s="349" t="s">
        <v>42</v>
      </c>
      <c r="R179" s="349" t="s">
        <v>42</v>
      </c>
      <c r="S179" s="349" t="s">
        <v>42</v>
      </c>
      <c r="T179" s="349" t="s">
        <v>42</v>
      </c>
      <c r="U179" s="349" t="s">
        <v>42</v>
      </c>
      <c r="V179" s="349" t="s">
        <v>42</v>
      </c>
      <c r="W179" s="349" t="s">
        <v>42</v>
      </c>
      <c r="X179" s="349" t="s">
        <v>42</v>
      </c>
      <c r="Y179" s="349" t="s">
        <v>42</v>
      </c>
      <c r="Z179" s="349" t="s">
        <v>42</v>
      </c>
      <c r="AA179" s="349" t="s">
        <v>42</v>
      </c>
      <c r="AB179" s="349" t="s">
        <v>42</v>
      </c>
      <c r="AC179" s="349" t="s">
        <v>42</v>
      </c>
      <c r="AD179" s="349" t="s">
        <v>42</v>
      </c>
      <c r="AE179" s="349" t="s">
        <v>42</v>
      </c>
      <c r="AF179" s="349" t="s">
        <v>42</v>
      </c>
      <c r="AG179" s="349" t="s">
        <v>42</v>
      </c>
      <c r="AH179" s="349" t="s">
        <v>42</v>
      </c>
      <c r="AI179" s="349" t="s">
        <v>42</v>
      </c>
      <c r="AJ179" s="349" t="s">
        <v>42</v>
      </c>
      <c r="AK179" s="349" t="s">
        <v>42</v>
      </c>
      <c r="AL179" s="349" t="s">
        <v>42</v>
      </c>
      <c r="AM179" s="349" t="s">
        <v>42</v>
      </c>
      <c r="AN179" s="349" t="s">
        <v>42</v>
      </c>
      <c r="AO179" s="349" t="s">
        <v>42</v>
      </c>
      <c r="AP179" s="349">
        <v>0.14199999999999999</v>
      </c>
      <c r="AQ179" s="349">
        <v>8.9999999999999993E-3</v>
      </c>
      <c r="AR179" s="349">
        <v>7.3999999999999996E-2</v>
      </c>
      <c r="AS179" s="349">
        <v>0.14399999999999999</v>
      </c>
      <c r="AT179" s="349">
        <v>8.9999999999999993E-3</v>
      </c>
      <c r="AU179" s="349">
        <v>7.3999999999999996E-2</v>
      </c>
      <c r="AV179" s="349">
        <v>0.14199999999999999</v>
      </c>
      <c r="AW179" s="349">
        <v>8.9999999999999993E-3</v>
      </c>
      <c r="AX179" s="349">
        <v>7.5999999999999998E-2</v>
      </c>
      <c r="AY179" s="351"/>
      <c r="AZ179" s="351"/>
      <c r="BA179" s="351"/>
    </row>
    <row r="180" spans="2:53" ht="16.5" customHeight="1" x14ac:dyDescent="0.25">
      <c r="B180" s="310"/>
      <c r="C180" s="346" t="s">
        <v>39</v>
      </c>
      <c r="D180" s="347" t="s">
        <v>1244</v>
      </c>
      <c r="E180" s="348" t="str">
        <f t="shared" si="0"/>
        <v>B100 (l)Camions i autobusos (N2, N3, M2, M3)</v>
      </c>
      <c r="F180" s="349" t="s">
        <v>42</v>
      </c>
      <c r="G180" s="349" t="s">
        <v>42</v>
      </c>
      <c r="H180" s="349" t="s">
        <v>42</v>
      </c>
      <c r="I180" s="349" t="s">
        <v>42</v>
      </c>
      <c r="J180" s="349" t="s">
        <v>42</v>
      </c>
      <c r="K180" s="349" t="s">
        <v>42</v>
      </c>
      <c r="L180" s="349" t="s">
        <v>42</v>
      </c>
      <c r="M180" s="349" t="s">
        <v>42</v>
      </c>
      <c r="N180" s="349" t="s">
        <v>42</v>
      </c>
      <c r="O180" s="349" t="s">
        <v>42</v>
      </c>
      <c r="P180" s="349" t="s">
        <v>42</v>
      </c>
      <c r="Q180" s="349" t="s">
        <v>42</v>
      </c>
      <c r="R180" s="349" t="s">
        <v>42</v>
      </c>
      <c r="S180" s="349" t="s">
        <v>42</v>
      </c>
      <c r="T180" s="349" t="s">
        <v>42</v>
      </c>
      <c r="U180" s="349" t="s">
        <v>42</v>
      </c>
      <c r="V180" s="349" t="s">
        <v>42</v>
      </c>
      <c r="W180" s="349" t="s">
        <v>42</v>
      </c>
      <c r="X180" s="349" t="s">
        <v>42</v>
      </c>
      <c r="Y180" s="349" t="s">
        <v>42</v>
      </c>
      <c r="Z180" s="349" t="s">
        <v>42</v>
      </c>
      <c r="AA180" s="349" t="s">
        <v>42</v>
      </c>
      <c r="AB180" s="349" t="s">
        <v>42</v>
      </c>
      <c r="AC180" s="349" t="s">
        <v>42</v>
      </c>
      <c r="AD180" s="349" t="s">
        <v>42</v>
      </c>
      <c r="AE180" s="349" t="s">
        <v>42</v>
      </c>
      <c r="AF180" s="349" t="s">
        <v>42</v>
      </c>
      <c r="AG180" s="349" t="s">
        <v>42</v>
      </c>
      <c r="AH180" s="349" t="s">
        <v>42</v>
      </c>
      <c r="AI180" s="349" t="s">
        <v>42</v>
      </c>
      <c r="AJ180" s="349" t="s">
        <v>42</v>
      </c>
      <c r="AK180" s="349" t="s">
        <v>42</v>
      </c>
      <c r="AL180" s="349" t="s">
        <v>42</v>
      </c>
      <c r="AM180" s="349" t="s">
        <v>42</v>
      </c>
      <c r="AN180" s="349" t="s">
        <v>42</v>
      </c>
      <c r="AO180" s="349" t="s">
        <v>42</v>
      </c>
      <c r="AP180" s="349">
        <v>0.13900000000000001</v>
      </c>
      <c r="AQ180" s="349">
        <v>7.0999999999999994E-2</v>
      </c>
      <c r="AR180" s="349">
        <v>0.112</v>
      </c>
      <c r="AS180" s="349">
        <v>0.13900000000000001</v>
      </c>
      <c r="AT180" s="349">
        <v>6.5000000000000002E-2</v>
      </c>
      <c r="AU180" s="349">
        <v>0.11899999999999999</v>
      </c>
      <c r="AV180" s="349">
        <v>0.13900000000000001</v>
      </c>
      <c r="AW180" s="349">
        <v>5.7000000000000002E-2</v>
      </c>
      <c r="AX180" s="349">
        <v>0.125</v>
      </c>
      <c r="AY180" s="351"/>
      <c r="AZ180" s="351"/>
      <c r="BA180" s="351"/>
    </row>
    <row r="181" spans="2:53" ht="16.5" customHeight="1" x14ac:dyDescent="0.25">
      <c r="B181" s="310"/>
      <c r="C181" s="346" t="s">
        <v>34</v>
      </c>
      <c r="D181" s="347" t="s">
        <v>1221</v>
      </c>
      <c r="E181" s="348" t="str">
        <f t="shared" si="0"/>
        <v>LPG (l)Turismes (M1)</v>
      </c>
      <c r="F181" s="349">
        <v>1.7370000000000001</v>
      </c>
      <c r="G181" s="349">
        <v>0.26400000000000001</v>
      </c>
      <c r="H181" s="349">
        <v>8.1000000000000003E-2</v>
      </c>
      <c r="I181" s="349">
        <v>1.7370000000000001</v>
      </c>
      <c r="J181" s="349">
        <v>0.26400000000000001</v>
      </c>
      <c r="K181" s="349">
        <v>8.1000000000000003E-2</v>
      </c>
      <c r="L181" s="349">
        <v>1.7370000000000001</v>
      </c>
      <c r="M181" s="349">
        <v>0.26400000000000001</v>
      </c>
      <c r="N181" s="349">
        <v>8.1000000000000003E-2</v>
      </c>
      <c r="O181" s="349">
        <v>1.7370000000000001</v>
      </c>
      <c r="P181" s="349">
        <v>0.26200000000000001</v>
      </c>
      <c r="Q181" s="349">
        <v>8.2000000000000003E-2</v>
      </c>
      <c r="R181" s="349">
        <v>1.7370000000000001</v>
      </c>
      <c r="S181" s="349">
        <v>0.26500000000000001</v>
      </c>
      <c r="T181" s="349">
        <v>8.1000000000000003E-2</v>
      </c>
      <c r="U181" s="349">
        <v>1.7370000000000001</v>
      </c>
      <c r="V181" s="349">
        <v>0.26</v>
      </c>
      <c r="W181" s="349">
        <v>7.9000000000000001E-2</v>
      </c>
      <c r="X181" s="349">
        <v>1.7370000000000001</v>
      </c>
      <c r="Y181" s="349">
        <v>0.25900000000000001</v>
      </c>
      <c r="Z181" s="349">
        <v>7.6999999999999999E-2</v>
      </c>
      <c r="AA181" s="349">
        <v>1.7370000000000001</v>
      </c>
      <c r="AB181" s="349">
        <v>0.25800000000000001</v>
      </c>
      <c r="AC181" s="349">
        <v>7.3999999999999996E-2</v>
      </c>
      <c r="AD181" s="349">
        <v>1.7370000000000001</v>
      </c>
      <c r="AE181" s="349">
        <v>0.21299999999999999</v>
      </c>
      <c r="AF181" s="349">
        <v>2.7E-2</v>
      </c>
      <c r="AG181" s="349">
        <v>1.7370000000000001</v>
      </c>
      <c r="AH181" s="349">
        <v>0.21199999999999999</v>
      </c>
      <c r="AI181" s="349">
        <v>2.5000000000000001E-2</v>
      </c>
      <c r="AJ181" s="349">
        <v>1.7370000000000001</v>
      </c>
      <c r="AK181" s="349">
        <v>0.21299999999999999</v>
      </c>
      <c r="AL181" s="349">
        <v>2.5000000000000001E-2</v>
      </c>
      <c r="AM181" s="349">
        <v>1.7370000000000001</v>
      </c>
      <c r="AN181" s="349">
        <v>0.21099999999999999</v>
      </c>
      <c r="AO181" s="349">
        <v>2.3E-2</v>
      </c>
      <c r="AP181" s="349">
        <v>1.7370000000000001</v>
      </c>
      <c r="AQ181" s="349">
        <v>0.21199999999999999</v>
      </c>
      <c r="AR181" s="349">
        <v>1.9E-2</v>
      </c>
      <c r="AS181" s="349">
        <v>1.7370000000000001</v>
      </c>
      <c r="AT181" s="349">
        <v>0.21099999999999999</v>
      </c>
      <c r="AU181" s="349">
        <v>0.02</v>
      </c>
      <c r="AV181" s="349">
        <v>1.7370000000000001</v>
      </c>
      <c r="AW181" s="349">
        <v>0.21</v>
      </c>
      <c r="AX181" s="349">
        <v>1.6E-2</v>
      </c>
      <c r="AY181" s="352"/>
      <c r="AZ181" s="352"/>
      <c r="BA181" s="352"/>
    </row>
    <row r="182" spans="2:53" ht="16.5" customHeight="1" x14ac:dyDescent="0.25">
      <c r="B182" s="310"/>
      <c r="C182" s="353" t="s">
        <v>40</v>
      </c>
      <c r="D182" s="347" t="s">
        <v>1244</v>
      </c>
      <c r="E182" s="348" t="str">
        <f t="shared" si="0"/>
        <v>CNG (kg)Camions i autobusos (N2, N3, M2, M3)</v>
      </c>
      <c r="F182" s="349">
        <v>2.7389999999999999</v>
      </c>
      <c r="G182" s="349">
        <v>3.9870000000000001</v>
      </c>
      <c r="H182" s="349">
        <v>0</v>
      </c>
      <c r="I182" s="349">
        <v>2.742</v>
      </c>
      <c r="J182" s="349">
        <v>3.1890000000000001</v>
      </c>
      <c r="K182" s="349">
        <v>0</v>
      </c>
      <c r="L182" s="349">
        <v>2.7170000000000001</v>
      </c>
      <c r="M182" s="349">
        <v>3.1019999999999999</v>
      </c>
      <c r="N182" s="349">
        <v>0</v>
      </c>
      <c r="O182" s="349">
        <v>2.7410000000000001</v>
      </c>
      <c r="P182" s="349">
        <v>2.4569999999999999</v>
      </c>
      <c r="Q182" s="349">
        <v>0</v>
      </c>
      <c r="R182" s="349">
        <v>2.746</v>
      </c>
      <c r="S182" s="349">
        <v>2.448</v>
      </c>
      <c r="T182" s="349">
        <v>0</v>
      </c>
      <c r="U182" s="349">
        <v>2.726</v>
      </c>
      <c r="V182" s="349">
        <v>2.415</v>
      </c>
      <c r="W182" s="349">
        <v>0</v>
      </c>
      <c r="X182" s="349">
        <v>2.7160000000000002</v>
      </c>
      <c r="Y182" s="349">
        <v>2.41</v>
      </c>
      <c r="Z182" s="349">
        <v>0</v>
      </c>
      <c r="AA182" s="349">
        <v>2.7320000000000002</v>
      </c>
      <c r="AB182" s="349">
        <v>2.4089999999999998</v>
      </c>
      <c r="AC182" s="349">
        <v>0</v>
      </c>
      <c r="AD182" s="349">
        <v>2.7</v>
      </c>
      <c r="AE182" s="349">
        <v>2.355</v>
      </c>
      <c r="AF182" s="349">
        <v>0</v>
      </c>
      <c r="AG182" s="349">
        <v>2.7040000000000002</v>
      </c>
      <c r="AH182" s="349">
        <v>2.3719999999999999</v>
      </c>
      <c r="AI182" s="349">
        <v>0</v>
      </c>
      <c r="AJ182" s="349">
        <v>2.7069999999999999</v>
      </c>
      <c r="AK182" s="349">
        <v>2.37</v>
      </c>
      <c r="AL182" s="349">
        <v>0</v>
      </c>
      <c r="AM182" s="349">
        <v>2.6989999999999998</v>
      </c>
      <c r="AN182" s="349">
        <v>2.367</v>
      </c>
      <c r="AO182" s="349">
        <v>0</v>
      </c>
      <c r="AP182" s="349">
        <v>2.7</v>
      </c>
      <c r="AQ182" s="349">
        <v>2.375</v>
      </c>
      <c r="AR182" s="349">
        <v>0</v>
      </c>
      <c r="AS182" s="349">
        <v>2.774</v>
      </c>
      <c r="AT182" s="349">
        <v>2.4580000000000002</v>
      </c>
      <c r="AU182" s="349">
        <v>0</v>
      </c>
      <c r="AV182" s="349">
        <v>2.73</v>
      </c>
      <c r="AW182" s="349">
        <v>2.4129999999999998</v>
      </c>
      <c r="AX182" s="349">
        <v>0</v>
      </c>
      <c r="AY182" s="352"/>
      <c r="AZ182" s="352"/>
      <c r="BA182" s="352"/>
    </row>
    <row r="183" spans="2:53" x14ac:dyDescent="0.25">
      <c r="G183" s="331"/>
      <c r="R183" s="182"/>
      <c r="S183" s="182"/>
      <c r="AH183" s="236"/>
      <c r="AI183" s="236"/>
      <c r="AJ183" s="236"/>
      <c r="AK183" s="236"/>
      <c r="AL183" s="236"/>
      <c r="AM183" s="236"/>
      <c r="AO183" s="182"/>
      <c r="AP183" s="182"/>
      <c r="AQ183" s="182"/>
    </row>
    <row r="184" spans="2:53" x14ac:dyDescent="0.25">
      <c r="B184" s="303" t="s">
        <v>1064</v>
      </c>
    </row>
    <row r="185" spans="2:53" x14ac:dyDescent="0.25">
      <c r="B185" s="303"/>
    </row>
    <row r="186" spans="2:53" x14ac:dyDescent="0.25">
      <c r="B186" s="305"/>
      <c r="C186" s="317" t="s">
        <v>1065</v>
      </c>
      <c r="E186" s="354" t="s">
        <v>1070</v>
      </c>
    </row>
    <row r="187" spans="2:53" x14ac:dyDescent="0.25">
      <c r="B187" s="305"/>
      <c r="C187" s="355"/>
      <c r="D187" s="356"/>
      <c r="E187" s="288"/>
      <c r="G187" t="s">
        <v>1066</v>
      </c>
    </row>
    <row r="188" spans="2:53" x14ac:dyDescent="0.25">
      <c r="B188" s="305"/>
      <c r="C188" s="357" t="s">
        <v>1221</v>
      </c>
      <c r="D188" s="358">
        <v>1</v>
      </c>
      <c r="E188" s="288" t="s">
        <v>17</v>
      </c>
      <c r="G188" t="s">
        <v>1067</v>
      </c>
    </row>
    <row r="189" spans="2:53" x14ac:dyDescent="0.25">
      <c r="B189" s="305"/>
      <c r="C189" s="357" t="s">
        <v>1222</v>
      </c>
      <c r="D189" s="358">
        <v>2</v>
      </c>
      <c r="E189" s="288" t="s">
        <v>16</v>
      </c>
      <c r="G189" t="s">
        <v>1068</v>
      </c>
    </row>
    <row r="190" spans="2:53" x14ac:dyDescent="0.25">
      <c r="B190" s="305"/>
      <c r="C190" s="357" t="s">
        <v>1244</v>
      </c>
      <c r="D190" s="358">
        <v>3</v>
      </c>
      <c r="E190" s="288" t="s">
        <v>41</v>
      </c>
      <c r="G190" t="s">
        <v>1069</v>
      </c>
    </row>
    <row r="191" spans="2:53" x14ac:dyDescent="0.25">
      <c r="B191" s="305"/>
      <c r="C191" s="359" t="s">
        <v>1223</v>
      </c>
      <c r="D191" s="360">
        <v>4</v>
      </c>
      <c r="E191" s="288" t="s">
        <v>27</v>
      </c>
    </row>
    <row r="192" spans="2:53" x14ac:dyDescent="0.25">
      <c r="B192" s="305"/>
      <c r="E192" s="288" t="s">
        <v>31</v>
      </c>
    </row>
    <row r="193" spans="2:42" x14ac:dyDescent="0.25">
      <c r="B193" s="305"/>
      <c r="E193" s="288" t="s">
        <v>1216</v>
      </c>
    </row>
    <row r="194" spans="2:42" x14ac:dyDescent="0.25">
      <c r="B194" s="305"/>
      <c r="E194" s="288" t="s">
        <v>33</v>
      </c>
    </row>
    <row r="195" spans="2:42" x14ac:dyDescent="0.25">
      <c r="B195" s="305"/>
      <c r="E195" s="288" t="s">
        <v>35</v>
      </c>
    </row>
    <row r="196" spans="2:42" x14ac:dyDescent="0.25">
      <c r="B196" s="305"/>
      <c r="E196" s="288" t="s">
        <v>36</v>
      </c>
    </row>
    <row r="197" spans="2:42" x14ac:dyDescent="0.25">
      <c r="B197" s="305"/>
      <c r="E197" s="288" t="s">
        <v>38</v>
      </c>
    </row>
    <row r="198" spans="2:42" x14ac:dyDescent="0.25">
      <c r="B198" s="305"/>
      <c r="E198" s="288" t="s">
        <v>39</v>
      </c>
    </row>
    <row r="199" spans="2:42" x14ac:dyDescent="0.25">
      <c r="B199" s="305"/>
      <c r="E199" s="288" t="s">
        <v>34</v>
      </c>
    </row>
    <row r="200" spans="2:42" x14ac:dyDescent="0.25">
      <c r="B200" s="305"/>
      <c r="E200" s="288" t="s">
        <v>40</v>
      </c>
    </row>
    <row r="201" spans="2:42" x14ac:dyDescent="0.25">
      <c r="B201" s="305"/>
      <c r="E201" s="288" t="s">
        <v>616</v>
      </c>
    </row>
    <row r="202" spans="2:42" x14ac:dyDescent="0.25">
      <c r="B202" s="305"/>
    </row>
    <row r="203" spans="2:42" x14ac:dyDescent="0.25">
      <c r="C203" s="361">
        <v>2012</v>
      </c>
      <c r="D203" s="361">
        <v>2012</v>
      </c>
      <c r="E203" s="361">
        <v>2012</v>
      </c>
      <c r="F203" s="361">
        <v>2012</v>
      </c>
      <c r="G203" s="361">
        <v>2013</v>
      </c>
      <c r="H203" s="361">
        <v>2013</v>
      </c>
      <c r="I203" s="361">
        <v>2013</v>
      </c>
      <c r="J203" s="361">
        <v>2013</v>
      </c>
      <c r="K203" s="361">
        <v>2014</v>
      </c>
      <c r="L203" s="361">
        <v>2014</v>
      </c>
      <c r="M203" s="361">
        <v>2014</v>
      </c>
      <c r="N203" s="361">
        <v>2014</v>
      </c>
      <c r="O203" s="361">
        <v>2015</v>
      </c>
      <c r="P203" s="361">
        <v>2015</v>
      </c>
      <c r="Q203" s="361">
        <v>2015</v>
      </c>
      <c r="R203" s="361">
        <v>2015</v>
      </c>
      <c r="S203" s="361">
        <v>2016</v>
      </c>
      <c r="T203" s="361">
        <v>2016</v>
      </c>
      <c r="U203" s="361">
        <v>2016</v>
      </c>
      <c r="V203" s="361">
        <v>2016</v>
      </c>
      <c r="W203" s="361">
        <v>2017</v>
      </c>
      <c r="X203" s="361">
        <v>2017</v>
      </c>
      <c r="Y203" s="361">
        <v>2017</v>
      </c>
      <c r="Z203" s="361">
        <v>2017</v>
      </c>
      <c r="AA203" s="361">
        <v>2018</v>
      </c>
      <c r="AB203" s="361">
        <v>2018</v>
      </c>
      <c r="AC203" s="361">
        <v>2018</v>
      </c>
      <c r="AD203" s="361">
        <v>2018</v>
      </c>
      <c r="AE203" s="362">
        <v>2019</v>
      </c>
      <c r="AF203" s="362">
        <v>2019</v>
      </c>
      <c r="AG203" s="362">
        <v>2019</v>
      </c>
      <c r="AH203" s="362">
        <v>2019</v>
      </c>
      <c r="AI203" s="362">
        <v>2020</v>
      </c>
      <c r="AJ203" s="362">
        <v>2020</v>
      </c>
      <c r="AK203" s="362">
        <v>2020</v>
      </c>
      <c r="AL203" s="362">
        <v>2020</v>
      </c>
      <c r="AM203" s="362">
        <v>2021</v>
      </c>
      <c r="AN203" s="362">
        <v>2021</v>
      </c>
      <c r="AO203" s="362">
        <v>2021</v>
      </c>
      <c r="AP203" s="362">
        <v>2021</v>
      </c>
    </row>
    <row r="204" spans="2:42" x14ac:dyDescent="0.25">
      <c r="C204" s="519" t="s">
        <v>1051</v>
      </c>
      <c r="D204" s="363" t="s">
        <v>1052</v>
      </c>
      <c r="E204" s="363" t="s">
        <v>1053</v>
      </c>
      <c r="F204" s="363" t="s">
        <v>1054</v>
      </c>
      <c r="G204" s="363" t="s">
        <v>1051</v>
      </c>
      <c r="H204" s="363" t="s">
        <v>1052</v>
      </c>
      <c r="I204" s="363" t="s">
        <v>1053</v>
      </c>
      <c r="J204" s="363" t="s">
        <v>1054</v>
      </c>
      <c r="K204" s="363" t="s">
        <v>1051</v>
      </c>
      <c r="L204" s="363" t="s">
        <v>1052</v>
      </c>
      <c r="M204" s="363" t="s">
        <v>1053</v>
      </c>
      <c r="N204" s="363" t="s">
        <v>1054</v>
      </c>
      <c r="O204" s="363" t="s">
        <v>1051</v>
      </c>
      <c r="P204" s="363" t="s">
        <v>1052</v>
      </c>
      <c r="Q204" s="363" t="s">
        <v>1053</v>
      </c>
      <c r="R204" s="363" t="s">
        <v>1054</v>
      </c>
      <c r="S204" s="363" t="s">
        <v>1051</v>
      </c>
      <c r="T204" s="363" t="s">
        <v>1052</v>
      </c>
      <c r="U204" s="363" t="s">
        <v>1053</v>
      </c>
      <c r="V204" s="363" t="s">
        <v>1054</v>
      </c>
      <c r="W204" s="363" t="s">
        <v>1051</v>
      </c>
      <c r="X204" s="363" t="s">
        <v>1052</v>
      </c>
      <c r="Y204" s="363" t="s">
        <v>1053</v>
      </c>
      <c r="Z204" s="363" t="s">
        <v>1054</v>
      </c>
      <c r="AA204" s="363" t="s">
        <v>1051</v>
      </c>
      <c r="AB204" s="363" t="s">
        <v>1052</v>
      </c>
      <c r="AC204" s="363" t="s">
        <v>1053</v>
      </c>
      <c r="AD204" s="363" t="s">
        <v>1054</v>
      </c>
      <c r="AE204" s="363" t="s">
        <v>1051</v>
      </c>
      <c r="AF204" s="363" t="s">
        <v>1052</v>
      </c>
      <c r="AG204" s="363" t="s">
        <v>1053</v>
      </c>
      <c r="AH204" s="363" t="s">
        <v>1054</v>
      </c>
      <c r="AI204" s="363" t="s">
        <v>1051</v>
      </c>
      <c r="AJ204" s="363" t="s">
        <v>1052</v>
      </c>
      <c r="AK204" s="363" t="s">
        <v>1053</v>
      </c>
      <c r="AL204" s="363" t="s">
        <v>1054</v>
      </c>
      <c r="AM204" s="363" t="s">
        <v>1051</v>
      </c>
      <c r="AN204" s="363" t="s">
        <v>1052</v>
      </c>
      <c r="AO204" s="363" t="s">
        <v>1053</v>
      </c>
      <c r="AP204" s="363" t="s">
        <v>1054</v>
      </c>
    </row>
    <row r="205" spans="2:42" x14ac:dyDescent="0.25">
      <c r="C205" s="520">
        <v>1</v>
      </c>
      <c r="D205" s="364">
        <v>2</v>
      </c>
      <c r="E205" s="364">
        <v>3</v>
      </c>
      <c r="F205" s="364">
        <v>4</v>
      </c>
      <c r="G205" s="364">
        <v>1</v>
      </c>
      <c r="H205" s="364">
        <v>2</v>
      </c>
      <c r="I205" s="364">
        <v>3</v>
      </c>
      <c r="J205" s="364">
        <v>4</v>
      </c>
      <c r="K205" s="364">
        <v>1</v>
      </c>
      <c r="L205" s="364">
        <v>2</v>
      </c>
      <c r="M205" s="364">
        <v>3</v>
      </c>
      <c r="N205" s="364">
        <v>4</v>
      </c>
      <c r="O205" s="364">
        <v>1</v>
      </c>
      <c r="P205" s="364">
        <v>2</v>
      </c>
      <c r="Q205" s="364">
        <v>3</v>
      </c>
      <c r="R205" s="364">
        <v>4</v>
      </c>
      <c r="S205" s="364">
        <v>1</v>
      </c>
      <c r="T205" s="364">
        <v>2</v>
      </c>
      <c r="U205" s="364">
        <v>3</v>
      </c>
      <c r="V205" s="364">
        <v>4</v>
      </c>
      <c r="W205" s="364">
        <v>1</v>
      </c>
      <c r="X205" s="364">
        <v>2</v>
      </c>
      <c r="Y205" s="364">
        <v>3</v>
      </c>
      <c r="Z205" s="364">
        <v>4</v>
      </c>
      <c r="AA205" s="364">
        <v>1</v>
      </c>
      <c r="AB205" s="364">
        <v>2</v>
      </c>
      <c r="AC205" s="364">
        <v>3</v>
      </c>
      <c r="AD205" s="364">
        <v>4</v>
      </c>
      <c r="AE205" s="364">
        <v>1</v>
      </c>
      <c r="AF205" s="364">
        <v>2</v>
      </c>
      <c r="AG205" s="364">
        <v>3</v>
      </c>
      <c r="AH205" s="364">
        <v>4</v>
      </c>
      <c r="AI205" s="364">
        <v>1</v>
      </c>
      <c r="AJ205" s="364">
        <v>2</v>
      </c>
      <c r="AK205" s="364">
        <v>3</v>
      </c>
      <c r="AL205" s="364">
        <v>4</v>
      </c>
      <c r="AM205" s="364">
        <v>1</v>
      </c>
      <c r="AN205" s="364">
        <v>2</v>
      </c>
      <c r="AO205" s="364">
        <v>3</v>
      </c>
      <c r="AP205" s="364">
        <v>4</v>
      </c>
    </row>
    <row r="206" spans="2:42" x14ac:dyDescent="0.25">
      <c r="C206" s="521" t="str">
        <f t="shared" ref="C206:AP206" si="1">C203&amp;C204</f>
        <v>2012Turismos (M1)</v>
      </c>
      <c r="D206" s="365" t="str">
        <f t="shared" si="1"/>
        <v>2012Furgonetas y furgones (N1)</v>
      </c>
      <c r="E206" s="365" t="str">
        <f t="shared" si="1"/>
        <v>2012Camiones y autobuses (N2, N3, M2, M3)</v>
      </c>
      <c r="F206" s="365" t="str">
        <f t="shared" si="1"/>
        <v>2012Ciclomotores y motocicletas (L)</v>
      </c>
      <c r="G206" s="365" t="str">
        <f t="shared" si="1"/>
        <v>2013Turismos (M1)</v>
      </c>
      <c r="H206" s="365" t="str">
        <f t="shared" si="1"/>
        <v>2013Furgonetas y furgones (N1)</v>
      </c>
      <c r="I206" s="365" t="str">
        <f t="shared" si="1"/>
        <v>2013Camiones y autobuses (N2, N3, M2, M3)</v>
      </c>
      <c r="J206" s="365" t="str">
        <f t="shared" si="1"/>
        <v>2013Ciclomotores y motocicletas (L)</v>
      </c>
      <c r="K206" s="365" t="str">
        <f t="shared" si="1"/>
        <v>2014Turismos (M1)</v>
      </c>
      <c r="L206" s="365" t="str">
        <f t="shared" si="1"/>
        <v>2014Furgonetas y furgones (N1)</v>
      </c>
      <c r="M206" s="365" t="str">
        <f t="shared" si="1"/>
        <v>2014Camiones y autobuses (N2, N3, M2, M3)</v>
      </c>
      <c r="N206" s="365" t="str">
        <f t="shared" si="1"/>
        <v>2014Ciclomotores y motocicletas (L)</v>
      </c>
      <c r="O206" s="365" t="str">
        <f t="shared" si="1"/>
        <v>2015Turismos (M1)</v>
      </c>
      <c r="P206" s="365" t="str">
        <f t="shared" si="1"/>
        <v>2015Furgonetas y furgones (N1)</v>
      </c>
      <c r="Q206" s="365" t="str">
        <f t="shared" si="1"/>
        <v>2015Camiones y autobuses (N2, N3, M2, M3)</v>
      </c>
      <c r="R206" s="365" t="str">
        <f t="shared" si="1"/>
        <v>2015Ciclomotores y motocicletas (L)</v>
      </c>
      <c r="S206" s="365" t="str">
        <f t="shared" si="1"/>
        <v>2016Turismos (M1)</v>
      </c>
      <c r="T206" s="365" t="str">
        <f t="shared" si="1"/>
        <v>2016Furgonetas y furgones (N1)</v>
      </c>
      <c r="U206" s="365" t="str">
        <f t="shared" si="1"/>
        <v>2016Camiones y autobuses (N2, N3, M2, M3)</v>
      </c>
      <c r="V206" s="365" t="str">
        <f t="shared" si="1"/>
        <v>2016Ciclomotores y motocicletas (L)</v>
      </c>
      <c r="W206" s="365" t="str">
        <f t="shared" si="1"/>
        <v>2017Turismos (M1)</v>
      </c>
      <c r="X206" s="365" t="str">
        <f t="shared" si="1"/>
        <v>2017Furgonetas y furgones (N1)</v>
      </c>
      <c r="Y206" s="365" t="str">
        <f t="shared" si="1"/>
        <v>2017Camiones y autobuses (N2, N3, M2, M3)</v>
      </c>
      <c r="Z206" s="365" t="str">
        <f t="shared" si="1"/>
        <v>2017Ciclomotores y motocicletas (L)</v>
      </c>
      <c r="AA206" s="365" t="str">
        <f t="shared" si="1"/>
        <v>2018Turismos (M1)</v>
      </c>
      <c r="AB206" s="365" t="str">
        <f t="shared" si="1"/>
        <v>2018Furgonetas y furgones (N1)</v>
      </c>
      <c r="AC206" s="365" t="str">
        <f t="shared" si="1"/>
        <v>2018Camiones y autobuses (N2, N3, M2, M3)</v>
      </c>
      <c r="AD206" s="365" t="str">
        <f t="shared" si="1"/>
        <v>2018Ciclomotores y motocicletas (L)</v>
      </c>
      <c r="AE206" s="365" t="str">
        <f t="shared" si="1"/>
        <v>2019Turismos (M1)</v>
      </c>
      <c r="AF206" s="365" t="str">
        <f t="shared" si="1"/>
        <v>2019Furgonetas y furgones (N1)</v>
      </c>
      <c r="AG206" s="365" t="str">
        <f t="shared" si="1"/>
        <v>2019Camiones y autobuses (N2, N3, M2, M3)</v>
      </c>
      <c r="AH206" s="365" t="str">
        <f t="shared" si="1"/>
        <v>2019Ciclomotores y motocicletas (L)</v>
      </c>
      <c r="AI206" s="365" t="str">
        <f t="shared" si="1"/>
        <v>2020Turismos (M1)</v>
      </c>
      <c r="AJ206" s="365" t="str">
        <f t="shared" si="1"/>
        <v>2020Furgonetas y furgones (N1)</v>
      </c>
      <c r="AK206" s="365" t="str">
        <f t="shared" si="1"/>
        <v>2020Camiones y autobuses (N2, N3, M2, M3)</v>
      </c>
      <c r="AL206" s="365" t="str">
        <f t="shared" si="1"/>
        <v>2020Ciclomotores y motocicletas (L)</v>
      </c>
      <c r="AM206" s="365" t="str">
        <f t="shared" si="1"/>
        <v>2021Turismos (M1)</v>
      </c>
      <c r="AN206" s="365" t="str">
        <f t="shared" si="1"/>
        <v>2021Furgonetas y furgones (N1)</v>
      </c>
      <c r="AO206" s="365" t="str">
        <f t="shared" si="1"/>
        <v>2021Camiones y autobuses (N2, N3, M2, M3)</v>
      </c>
      <c r="AP206" s="365" t="str">
        <f t="shared" si="1"/>
        <v>2021Ciclomotores y motocicletas (L)</v>
      </c>
    </row>
    <row r="208" spans="2:42" x14ac:dyDescent="0.25">
      <c r="C208" s="522" t="s">
        <v>17</v>
      </c>
      <c r="D208" s="367" t="s">
        <v>17</v>
      </c>
      <c r="E208" s="367" t="s">
        <v>17</v>
      </c>
      <c r="F208" s="367" t="s">
        <v>17</v>
      </c>
      <c r="G208" s="366" t="s">
        <v>17</v>
      </c>
      <c r="H208" s="367" t="s">
        <v>17</v>
      </c>
      <c r="I208" s="367" t="s">
        <v>17</v>
      </c>
      <c r="J208" s="367" t="s">
        <v>17</v>
      </c>
      <c r="K208" s="366" t="s">
        <v>17</v>
      </c>
      <c r="L208" s="367" t="s">
        <v>17</v>
      </c>
      <c r="M208" s="367" t="s">
        <v>17</v>
      </c>
      <c r="N208" s="367" t="s">
        <v>17</v>
      </c>
      <c r="O208" s="366" t="s">
        <v>17</v>
      </c>
      <c r="P208" s="367" t="s">
        <v>17</v>
      </c>
      <c r="Q208" s="367" t="s">
        <v>17</v>
      </c>
      <c r="R208" s="367" t="s">
        <v>17</v>
      </c>
      <c r="S208" s="366" t="s">
        <v>17</v>
      </c>
      <c r="T208" s="367" t="s">
        <v>17</v>
      </c>
      <c r="U208" s="367" t="s">
        <v>17</v>
      </c>
      <c r="V208" s="367" t="s">
        <v>17</v>
      </c>
      <c r="W208" s="366" t="s">
        <v>17</v>
      </c>
      <c r="X208" s="367" t="s">
        <v>17</v>
      </c>
      <c r="Y208" s="367" t="s">
        <v>17</v>
      </c>
      <c r="Z208" s="367" t="s">
        <v>17</v>
      </c>
      <c r="AA208" s="366" t="s">
        <v>17</v>
      </c>
      <c r="AB208" s="367" t="s">
        <v>17</v>
      </c>
      <c r="AC208" s="367" t="s">
        <v>17</v>
      </c>
      <c r="AD208" s="366" t="s">
        <v>17</v>
      </c>
      <c r="AE208" s="367" t="s">
        <v>16</v>
      </c>
      <c r="AF208" s="367" t="s">
        <v>16</v>
      </c>
      <c r="AG208" s="367" t="s">
        <v>16</v>
      </c>
      <c r="AH208" s="367" t="s">
        <v>16</v>
      </c>
      <c r="AI208" s="367" t="s">
        <v>16</v>
      </c>
      <c r="AJ208" s="367" t="s">
        <v>16</v>
      </c>
      <c r="AK208" s="367" t="s">
        <v>16</v>
      </c>
      <c r="AL208" s="367" t="s">
        <v>16</v>
      </c>
      <c r="AM208" s="367" t="s">
        <v>16</v>
      </c>
      <c r="AN208" s="367" t="s">
        <v>16</v>
      </c>
      <c r="AO208" s="367" t="s">
        <v>16</v>
      </c>
      <c r="AP208" s="367" t="s">
        <v>16</v>
      </c>
    </row>
    <row r="209" spans="2:58" x14ac:dyDescent="0.25">
      <c r="C209" s="523" t="s">
        <v>1216</v>
      </c>
      <c r="D209" s="369" t="s">
        <v>1216</v>
      </c>
      <c r="E209" s="369" t="s">
        <v>1216</v>
      </c>
      <c r="F209" s="370" t="s">
        <v>616</v>
      </c>
      <c r="G209" s="368" t="s">
        <v>1216</v>
      </c>
      <c r="H209" s="369" t="s">
        <v>1216</v>
      </c>
      <c r="I209" s="369" t="s">
        <v>1216</v>
      </c>
      <c r="J209" s="370" t="s">
        <v>616</v>
      </c>
      <c r="K209" s="368" t="s">
        <v>1216</v>
      </c>
      <c r="L209" s="369" t="s">
        <v>1216</v>
      </c>
      <c r="M209" s="369" t="s">
        <v>1216</v>
      </c>
      <c r="N209" s="370" t="s">
        <v>616</v>
      </c>
      <c r="O209" s="368" t="s">
        <v>1216</v>
      </c>
      <c r="P209" s="369" t="s">
        <v>1216</v>
      </c>
      <c r="Q209" s="369" t="s">
        <v>1216</v>
      </c>
      <c r="R209" s="370" t="s">
        <v>616</v>
      </c>
      <c r="S209" s="368" t="s">
        <v>1216</v>
      </c>
      <c r="T209" s="369" t="s">
        <v>1216</v>
      </c>
      <c r="U209" s="369" t="s">
        <v>1216</v>
      </c>
      <c r="V209" s="370" t="s">
        <v>616</v>
      </c>
      <c r="W209" s="368" t="s">
        <v>1216</v>
      </c>
      <c r="X209" s="369" t="s">
        <v>1216</v>
      </c>
      <c r="Y209" s="369" t="s">
        <v>1216</v>
      </c>
      <c r="Z209" s="370" t="s">
        <v>616</v>
      </c>
      <c r="AA209" s="368" t="s">
        <v>1216</v>
      </c>
      <c r="AB209" s="369" t="s">
        <v>1216</v>
      </c>
      <c r="AC209" s="369" t="s">
        <v>1216</v>
      </c>
      <c r="AD209" s="371" t="s">
        <v>616</v>
      </c>
      <c r="AE209" s="369" t="s">
        <v>41</v>
      </c>
      <c r="AF209" s="369" t="s">
        <v>41</v>
      </c>
      <c r="AG209" s="369" t="s">
        <v>41</v>
      </c>
      <c r="AH209" s="369" t="s">
        <v>41</v>
      </c>
      <c r="AI209" s="369" t="s">
        <v>41</v>
      </c>
      <c r="AJ209" s="369" t="s">
        <v>41</v>
      </c>
      <c r="AK209" s="369" t="s">
        <v>41</v>
      </c>
      <c r="AL209" s="369" t="s">
        <v>41</v>
      </c>
      <c r="AM209" s="369" t="s">
        <v>41</v>
      </c>
      <c r="AN209" s="369" t="s">
        <v>41</v>
      </c>
      <c r="AO209" s="369" t="s">
        <v>41</v>
      </c>
      <c r="AP209" s="369" t="s">
        <v>41</v>
      </c>
    </row>
    <row r="210" spans="2:58" x14ac:dyDescent="0.25">
      <c r="C210" s="279" t="s">
        <v>34</v>
      </c>
      <c r="D210" s="373" t="s">
        <v>616</v>
      </c>
      <c r="E210" s="374" t="s">
        <v>40</v>
      </c>
      <c r="G210" s="372" t="s">
        <v>34</v>
      </c>
      <c r="H210" s="373" t="s">
        <v>616</v>
      </c>
      <c r="I210" s="374" t="s">
        <v>40</v>
      </c>
      <c r="K210" s="372" t="s">
        <v>34</v>
      </c>
      <c r="L210" s="373" t="s">
        <v>616</v>
      </c>
      <c r="M210" s="374" t="s">
        <v>40</v>
      </c>
      <c r="O210" s="372" t="s">
        <v>34</v>
      </c>
      <c r="P210" s="373" t="s">
        <v>616</v>
      </c>
      <c r="Q210" s="374" t="s">
        <v>40</v>
      </c>
      <c r="S210" s="372" t="s">
        <v>34</v>
      </c>
      <c r="T210" s="373" t="s">
        <v>616</v>
      </c>
      <c r="U210" s="374" t="s">
        <v>40</v>
      </c>
      <c r="W210" s="372" t="s">
        <v>34</v>
      </c>
      <c r="X210" s="373" t="s">
        <v>616</v>
      </c>
      <c r="Y210" s="374" t="s">
        <v>40</v>
      </c>
      <c r="AA210" s="372" t="s">
        <v>34</v>
      </c>
      <c r="AB210" s="373" t="s">
        <v>616</v>
      </c>
      <c r="AC210" s="374" t="s">
        <v>40</v>
      </c>
      <c r="AE210" s="374" t="s">
        <v>27</v>
      </c>
      <c r="AF210" s="374" t="s">
        <v>27</v>
      </c>
      <c r="AG210" s="374" t="s">
        <v>27</v>
      </c>
      <c r="AH210" s="374" t="s">
        <v>27</v>
      </c>
      <c r="AI210" s="374" t="s">
        <v>27</v>
      </c>
      <c r="AJ210" s="374" t="s">
        <v>27</v>
      </c>
      <c r="AK210" s="374" t="s">
        <v>27</v>
      </c>
      <c r="AL210" s="374" t="s">
        <v>27</v>
      </c>
      <c r="AM210" s="374" t="s">
        <v>27</v>
      </c>
      <c r="AN210" s="374" t="s">
        <v>27</v>
      </c>
      <c r="AO210" s="374" t="s">
        <v>27</v>
      </c>
      <c r="AP210" s="374" t="s">
        <v>27</v>
      </c>
    </row>
    <row r="211" spans="2:58" x14ac:dyDescent="0.25">
      <c r="C211" s="360" t="s">
        <v>616</v>
      </c>
      <c r="E211" s="373" t="s">
        <v>616</v>
      </c>
      <c r="G211" s="373" t="s">
        <v>616</v>
      </c>
      <c r="I211" s="373" t="s">
        <v>616</v>
      </c>
      <c r="K211" s="373" t="s">
        <v>616</v>
      </c>
      <c r="M211" s="373" t="s">
        <v>616</v>
      </c>
      <c r="O211" s="373" t="s">
        <v>616</v>
      </c>
      <c r="Q211" s="373" t="s">
        <v>616</v>
      </c>
      <c r="S211" s="373" t="s">
        <v>616</v>
      </c>
      <c r="U211" s="373" t="s">
        <v>616</v>
      </c>
      <c r="W211" s="373" t="s">
        <v>616</v>
      </c>
      <c r="Y211" s="373" t="s">
        <v>616</v>
      </c>
      <c r="AA211" s="373" t="s">
        <v>616</v>
      </c>
      <c r="AC211" s="373" t="s">
        <v>616</v>
      </c>
      <c r="AE211" s="374" t="s">
        <v>31</v>
      </c>
      <c r="AF211" s="374" t="s">
        <v>31</v>
      </c>
      <c r="AG211" s="374" t="s">
        <v>31</v>
      </c>
      <c r="AH211" s="374" t="s">
        <v>31</v>
      </c>
      <c r="AI211" s="374" t="s">
        <v>31</v>
      </c>
      <c r="AJ211" s="374" t="s">
        <v>31</v>
      </c>
      <c r="AK211" s="374" t="s">
        <v>31</v>
      </c>
      <c r="AL211" s="374" t="s">
        <v>31</v>
      </c>
      <c r="AM211" s="374" t="s">
        <v>31</v>
      </c>
      <c r="AN211" s="374" t="s">
        <v>31</v>
      </c>
      <c r="AO211" s="374" t="s">
        <v>31</v>
      </c>
      <c r="AP211" s="374" t="s">
        <v>31</v>
      </c>
    </row>
    <row r="212" spans="2:58" x14ac:dyDescent="0.25">
      <c r="B212" s="375"/>
      <c r="C212" s="305"/>
      <c r="D212" s="305"/>
      <c r="E212" s="305"/>
      <c r="F212" s="305"/>
      <c r="G212" s="305"/>
      <c r="H212" s="305"/>
      <c r="I212" s="305"/>
      <c r="J212" s="305"/>
      <c r="K212" s="305"/>
      <c r="L212" s="305"/>
      <c r="M212" s="305"/>
      <c r="N212" s="305"/>
      <c r="O212" s="305"/>
      <c r="P212" s="305"/>
      <c r="Q212" s="305"/>
      <c r="R212" s="305"/>
      <c r="S212" s="305"/>
      <c r="T212" s="305"/>
      <c r="U212" s="305"/>
      <c r="V212" s="305"/>
      <c r="W212" s="305"/>
      <c r="X212" s="305"/>
      <c r="Y212" s="305"/>
      <c r="Z212" s="305"/>
      <c r="AA212" s="305"/>
      <c r="AB212" s="305"/>
      <c r="AC212" s="305"/>
      <c r="AD212" s="305"/>
      <c r="AE212" s="376" t="s">
        <v>33</v>
      </c>
      <c r="AF212" s="376" t="s">
        <v>33</v>
      </c>
      <c r="AG212" s="376" t="s">
        <v>33</v>
      </c>
      <c r="AH212" s="373" t="s">
        <v>616</v>
      </c>
      <c r="AI212" s="376" t="s">
        <v>33</v>
      </c>
      <c r="AJ212" s="376" t="s">
        <v>33</v>
      </c>
      <c r="AK212" s="376" t="s">
        <v>33</v>
      </c>
      <c r="AL212" s="373" t="s">
        <v>616</v>
      </c>
      <c r="AM212" s="376" t="s">
        <v>33</v>
      </c>
      <c r="AN212" s="376" t="s">
        <v>33</v>
      </c>
      <c r="AO212" s="376" t="s">
        <v>33</v>
      </c>
      <c r="AP212" s="373" t="s">
        <v>616</v>
      </c>
    </row>
    <row r="213" spans="2:58" x14ac:dyDescent="0.25">
      <c r="B213" s="375"/>
      <c r="C213" s="305"/>
      <c r="D213" s="305"/>
      <c r="E213" s="305"/>
      <c r="F213" s="305"/>
      <c r="G213" s="305"/>
      <c r="H213" s="305"/>
      <c r="I213" s="305"/>
      <c r="J213" s="305"/>
      <c r="K213" s="305"/>
      <c r="L213" s="305"/>
      <c r="M213" s="305"/>
      <c r="N213" s="305"/>
      <c r="O213" s="305"/>
      <c r="P213" s="305"/>
      <c r="Q213" s="305"/>
      <c r="R213" s="305"/>
      <c r="S213" s="305"/>
      <c r="T213" s="305"/>
      <c r="U213" s="305"/>
      <c r="V213" s="305"/>
      <c r="W213" s="305"/>
      <c r="X213" s="305"/>
      <c r="Y213" s="305"/>
      <c r="Z213" s="305"/>
      <c r="AA213" s="305"/>
      <c r="AB213" s="305"/>
      <c r="AC213" s="305"/>
      <c r="AD213" s="305"/>
      <c r="AE213" s="376" t="s">
        <v>35</v>
      </c>
      <c r="AF213" s="376" t="s">
        <v>35</v>
      </c>
      <c r="AG213" s="376" t="s">
        <v>35</v>
      </c>
      <c r="AI213" s="376" t="s">
        <v>35</v>
      </c>
      <c r="AJ213" s="376" t="s">
        <v>35</v>
      </c>
      <c r="AK213" s="376" t="s">
        <v>35</v>
      </c>
      <c r="AM213" s="376" t="s">
        <v>35</v>
      </c>
      <c r="AN213" s="376" t="s">
        <v>35</v>
      </c>
      <c r="AO213" s="376" t="s">
        <v>35</v>
      </c>
    </row>
    <row r="214" spans="2:58" x14ac:dyDescent="0.25">
      <c r="B214" s="375"/>
      <c r="C214" s="305"/>
      <c r="D214" s="305"/>
      <c r="E214" s="305"/>
      <c r="F214" s="305"/>
      <c r="G214" s="305"/>
      <c r="H214" s="305"/>
      <c r="I214" s="305"/>
      <c r="J214" s="305"/>
      <c r="K214" s="305"/>
      <c r="L214" s="305"/>
      <c r="M214" s="305"/>
      <c r="N214" s="305"/>
      <c r="O214" s="305"/>
      <c r="P214" s="305"/>
      <c r="Q214" s="305"/>
      <c r="R214" s="305"/>
      <c r="S214" s="305"/>
      <c r="T214" s="305"/>
      <c r="U214" s="305"/>
      <c r="V214" s="305"/>
      <c r="W214" s="305"/>
      <c r="X214" s="305"/>
      <c r="Y214" s="305"/>
      <c r="Z214" s="305"/>
      <c r="AA214" s="305"/>
      <c r="AB214" s="305"/>
      <c r="AC214" s="305"/>
      <c r="AD214" s="305"/>
      <c r="AE214" s="376" t="s">
        <v>36</v>
      </c>
      <c r="AF214" s="376" t="s">
        <v>36</v>
      </c>
      <c r="AG214" s="376" t="s">
        <v>36</v>
      </c>
      <c r="AI214" s="376" t="s">
        <v>36</v>
      </c>
      <c r="AJ214" s="376" t="s">
        <v>36</v>
      </c>
      <c r="AK214" s="376" t="s">
        <v>36</v>
      </c>
      <c r="AM214" s="376" t="s">
        <v>36</v>
      </c>
      <c r="AN214" s="376" t="s">
        <v>36</v>
      </c>
      <c r="AO214" s="376" t="s">
        <v>36</v>
      </c>
    </row>
    <row r="215" spans="2:58" x14ac:dyDescent="0.25">
      <c r="B215" s="375"/>
      <c r="C215" s="305"/>
      <c r="D215" s="305"/>
      <c r="E215" s="305"/>
      <c r="F215" s="305"/>
      <c r="G215" s="305"/>
      <c r="H215" s="305"/>
      <c r="I215" s="305"/>
      <c r="J215" s="305"/>
      <c r="K215" s="305"/>
      <c r="L215" s="305"/>
      <c r="M215" s="305"/>
      <c r="N215" s="305"/>
      <c r="O215" s="305"/>
      <c r="P215" s="305"/>
      <c r="Q215" s="305"/>
      <c r="R215" s="305"/>
      <c r="S215" s="305"/>
      <c r="T215" s="305"/>
      <c r="U215" s="305"/>
      <c r="V215" s="305"/>
      <c r="W215" s="305"/>
      <c r="X215" s="305"/>
      <c r="Y215" s="305"/>
      <c r="Z215" s="305"/>
      <c r="AA215" s="305"/>
      <c r="AB215" s="305"/>
      <c r="AC215" s="305"/>
      <c r="AD215" s="305"/>
      <c r="AE215" s="376" t="s">
        <v>38</v>
      </c>
      <c r="AF215" t="s">
        <v>38</v>
      </c>
      <c r="AG215" s="376" t="s">
        <v>38</v>
      </c>
      <c r="AH215" s="376"/>
      <c r="AI215" s="376" t="s">
        <v>38</v>
      </c>
      <c r="AJ215" t="s">
        <v>38</v>
      </c>
      <c r="AK215" s="376" t="s">
        <v>38</v>
      </c>
      <c r="AL215" s="376"/>
      <c r="AM215" s="376" t="s">
        <v>38</v>
      </c>
      <c r="AN215" t="s">
        <v>38</v>
      </c>
      <c r="AO215" s="376" t="s">
        <v>38</v>
      </c>
    </row>
    <row r="216" spans="2:58" x14ac:dyDescent="0.25">
      <c r="B216" s="375"/>
      <c r="C216" s="305"/>
      <c r="D216" s="305"/>
      <c r="E216" s="305"/>
      <c r="F216" s="305"/>
      <c r="G216" s="305"/>
      <c r="H216" s="305"/>
      <c r="I216" s="305"/>
      <c r="J216" s="305"/>
      <c r="K216" s="305"/>
      <c r="L216" s="305"/>
      <c r="M216" s="305"/>
      <c r="N216" s="305"/>
      <c r="O216" s="305"/>
      <c r="P216" s="305"/>
      <c r="Q216" s="305"/>
      <c r="R216" s="305"/>
      <c r="S216" s="305"/>
      <c r="T216" s="305"/>
      <c r="U216" s="305"/>
      <c r="V216" s="305"/>
      <c r="W216" s="305"/>
      <c r="X216" s="305"/>
      <c r="Y216" s="305"/>
      <c r="Z216" s="305"/>
      <c r="AA216" s="305"/>
      <c r="AB216" s="305"/>
      <c r="AC216" s="305"/>
      <c r="AD216" s="305"/>
      <c r="AE216" s="376" t="s">
        <v>39</v>
      </c>
      <c r="AF216" t="s">
        <v>39</v>
      </c>
      <c r="AG216" s="376" t="s">
        <v>39</v>
      </c>
      <c r="AH216" s="376"/>
      <c r="AI216" s="376" t="s">
        <v>39</v>
      </c>
      <c r="AJ216" t="s">
        <v>39</v>
      </c>
      <c r="AK216" s="376" t="s">
        <v>39</v>
      </c>
      <c r="AL216" s="376"/>
      <c r="AM216" s="376" t="s">
        <v>39</v>
      </c>
      <c r="AN216" t="s">
        <v>39</v>
      </c>
      <c r="AO216" s="376" t="s">
        <v>39</v>
      </c>
    </row>
    <row r="217" spans="2:58" x14ac:dyDescent="0.25">
      <c r="B217" s="375"/>
      <c r="C217" s="305"/>
      <c r="D217" s="305"/>
      <c r="E217" s="305"/>
      <c r="F217" s="305"/>
      <c r="G217" s="305"/>
      <c r="H217" s="305"/>
      <c r="I217" s="305"/>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74" t="s">
        <v>34</v>
      </c>
      <c r="AF217" s="373" t="s">
        <v>616</v>
      </c>
      <c r="AG217" s="376" t="s">
        <v>40</v>
      </c>
      <c r="AH217" s="376"/>
      <c r="AI217" s="374" t="s">
        <v>34</v>
      </c>
      <c r="AJ217" s="373" t="s">
        <v>616</v>
      </c>
      <c r="AK217" s="376" t="s">
        <v>40</v>
      </c>
      <c r="AL217" s="376"/>
      <c r="AM217" s="374" t="s">
        <v>34</v>
      </c>
      <c r="AN217" s="373" t="s">
        <v>616</v>
      </c>
      <c r="AO217" s="376" t="s">
        <v>40</v>
      </c>
    </row>
    <row r="218" spans="2:58" x14ac:dyDescent="0.25">
      <c r="B218" s="375"/>
      <c r="AC218" s="305"/>
      <c r="AD218" s="305"/>
      <c r="AE218" s="373" t="s">
        <v>616</v>
      </c>
      <c r="AG218" s="373" t="s">
        <v>616</v>
      </c>
      <c r="AH218" s="376"/>
      <c r="AI218" s="373" t="s">
        <v>616</v>
      </c>
      <c r="AK218" s="373" t="s">
        <v>616</v>
      </c>
      <c r="AL218" s="376"/>
      <c r="AM218" s="373" t="s">
        <v>616</v>
      </c>
      <c r="AO218" s="373" t="s">
        <v>616</v>
      </c>
    </row>
    <row r="219" spans="2:58" x14ac:dyDescent="0.25">
      <c r="B219" s="375"/>
      <c r="AW219" s="305"/>
      <c r="AX219" s="305"/>
      <c r="BF219" s="305"/>
    </row>
    <row r="220" spans="2:58" x14ac:dyDescent="0.25">
      <c r="G220" s="331"/>
      <c r="R220" s="182"/>
      <c r="S220" s="182"/>
      <c r="AH220" s="236"/>
      <c r="AI220" s="236"/>
      <c r="AJ220" s="236"/>
      <c r="AK220" s="236"/>
      <c r="AL220" s="236"/>
      <c r="AM220" s="236"/>
      <c r="AO220" s="182"/>
      <c r="AP220" s="182"/>
      <c r="AQ220" s="182"/>
    </row>
    <row r="221" spans="2:58" x14ac:dyDescent="0.25">
      <c r="C221" s="302" t="s">
        <v>1006</v>
      </c>
      <c r="G221" s="331"/>
      <c r="R221" s="182"/>
      <c r="S221" s="182"/>
      <c r="AH221" s="236"/>
      <c r="AI221" s="236"/>
      <c r="AJ221" s="236"/>
      <c r="AK221" s="236"/>
      <c r="AL221" s="236"/>
      <c r="AM221" s="236"/>
      <c r="AO221" s="182"/>
      <c r="AP221" s="182"/>
      <c r="AQ221" s="182"/>
    </row>
    <row r="222" spans="2:58" x14ac:dyDescent="0.25">
      <c r="G222" s="331"/>
      <c r="R222" s="182"/>
      <c r="S222" s="182"/>
      <c r="AH222" s="236"/>
      <c r="AI222" s="236"/>
      <c r="AJ222" s="236"/>
      <c r="AK222" s="236"/>
      <c r="AL222" s="236"/>
      <c r="AM222" s="236"/>
      <c r="AO222" s="182"/>
      <c r="AP222" s="182"/>
      <c r="AQ222" s="182"/>
    </row>
    <row r="223" spans="2:58" x14ac:dyDescent="0.25">
      <c r="B223" s="303" t="s">
        <v>930</v>
      </c>
    </row>
    <row r="224" spans="2:58" x14ac:dyDescent="0.25">
      <c r="B224" s="305"/>
      <c r="C224" s="307"/>
      <c r="F224" s="308">
        <v>2007</v>
      </c>
      <c r="G224" s="308">
        <v>2007</v>
      </c>
      <c r="H224" s="308">
        <v>2007</v>
      </c>
      <c r="I224" s="308">
        <v>2008</v>
      </c>
      <c r="J224" s="308">
        <v>2008</v>
      </c>
      <c r="K224" s="308">
        <v>2008</v>
      </c>
      <c r="L224" s="308">
        <v>2009</v>
      </c>
      <c r="M224" s="308">
        <v>2009</v>
      </c>
      <c r="N224" s="308">
        <v>2009</v>
      </c>
      <c r="O224" s="308">
        <v>2010</v>
      </c>
      <c r="P224" s="308">
        <v>2010</v>
      </c>
      <c r="Q224" s="308">
        <v>2010</v>
      </c>
      <c r="R224" s="308">
        <v>2011</v>
      </c>
      <c r="S224" s="308">
        <v>2011</v>
      </c>
      <c r="T224" s="308">
        <v>2011</v>
      </c>
      <c r="U224" s="308">
        <v>2012</v>
      </c>
      <c r="V224" s="308">
        <v>2012</v>
      </c>
      <c r="W224" s="308">
        <v>2012</v>
      </c>
      <c r="X224" s="308">
        <v>2013</v>
      </c>
      <c r="Y224" s="308">
        <v>2013</v>
      </c>
      <c r="Z224" s="308">
        <v>2013</v>
      </c>
      <c r="AA224" s="308">
        <v>2014</v>
      </c>
      <c r="AB224" s="308">
        <v>2014</v>
      </c>
      <c r="AC224" s="308">
        <v>2014</v>
      </c>
      <c r="AD224" s="308">
        <v>2015</v>
      </c>
      <c r="AE224" s="308">
        <v>2015</v>
      </c>
      <c r="AF224" s="308">
        <v>2015</v>
      </c>
      <c r="AG224" s="308">
        <v>2016</v>
      </c>
      <c r="AH224" s="308">
        <v>2016</v>
      </c>
      <c r="AI224" s="308">
        <v>2016</v>
      </c>
      <c r="AJ224" s="308">
        <v>2017</v>
      </c>
      <c r="AK224" s="308">
        <v>2017</v>
      </c>
      <c r="AL224" s="308">
        <v>2017</v>
      </c>
      <c r="AM224" s="308">
        <v>2018</v>
      </c>
      <c r="AN224" s="308">
        <v>2018</v>
      </c>
      <c r="AO224" s="308">
        <v>2018</v>
      </c>
      <c r="AP224" s="308">
        <v>2019</v>
      </c>
      <c r="AQ224" s="308">
        <v>2019</v>
      </c>
      <c r="AR224" s="308">
        <v>2019</v>
      </c>
      <c r="AS224" s="308">
        <v>2020</v>
      </c>
      <c r="AT224" s="308">
        <v>2020</v>
      </c>
      <c r="AU224" s="308">
        <v>2020</v>
      </c>
      <c r="AV224" s="308">
        <v>2021</v>
      </c>
      <c r="AW224" s="308">
        <v>2021</v>
      </c>
      <c r="AX224" s="308">
        <v>2021</v>
      </c>
      <c r="AY224" s="308">
        <v>2022</v>
      </c>
      <c r="AZ224" s="308">
        <v>2022</v>
      </c>
      <c r="BA224" s="308">
        <v>2022</v>
      </c>
    </row>
    <row r="225" spans="2:54" x14ac:dyDescent="0.25">
      <c r="B225" s="395"/>
      <c r="F225" s="309" t="s">
        <v>932</v>
      </c>
      <c r="G225" s="309" t="s">
        <v>933</v>
      </c>
      <c r="H225" s="309" t="s">
        <v>934</v>
      </c>
      <c r="I225" s="309" t="s">
        <v>932</v>
      </c>
      <c r="J225" s="309" t="s">
        <v>933</v>
      </c>
      <c r="K225" s="309" t="s">
        <v>934</v>
      </c>
      <c r="L225" s="309" t="s">
        <v>932</v>
      </c>
      <c r="M225" s="309" t="s">
        <v>933</v>
      </c>
      <c r="N225" s="309" t="s">
        <v>934</v>
      </c>
      <c r="O225" s="309" t="s">
        <v>932</v>
      </c>
      <c r="P225" s="309" t="s">
        <v>933</v>
      </c>
      <c r="Q225" s="309" t="s">
        <v>934</v>
      </c>
      <c r="R225" s="309" t="s">
        <v>932</v>
      </c>
      <c r="S225" s="309" t="s">
        <v>933</v>
      </c>
      <c r="T225" s="309" t="s">
        <v>934</v>
      </c>
      <c r="U225" s="309" t="s">
        <v>932</v>
      </c>
      <c r="V225" s="309" t="s">
        <v>933</v>
      </c>
      <c r="W225" s="309" t="s">
        <v>934</v>
      </c>
      <c r="X225" s="309" t="s">
        <v>932</v>
      </c>
      <c r="Y225" s="309" t="s">
        <v>933</v>
      </c>
      <c r="Z225" s="309" t="s">
        <v>934</v>
      </c>
      <c r="AA225" s="309" t="s">
        <v>932</v>
      </c>
      <c r="AB225" s="309" t="s">
        <v>933</v>
      </c>
      <c r="AC225" s="309" t="s">
        <v>934</v>
      </c>
      <c r="AD225" s="309" t="s">
        <v>932</v>
      </c>
      <c r="AE225" s="309" t="s">
        <v>933</v>
      </c>
      <c r="AF225" s="309" t="s">
        <v>934</v>
      </c>
      <c r="AG225" s="309" t="s">
        <v>932</v>
      </c>
      <c r="AH225" s="309" t="s">
        <v>933</v>
      </c>
      <c r="AI225" s="309" t="s">
        <v>934</v>
      </c>
      <c r="AJ225" s="309" t="s">
        <v>932</v>
      </c>
      <c r="AK225" s="309" t="s">
        <v>933</v>
      </c>
      <c r="AL225" s="309" t="s">
        <v>934</v>
      </c>
      <c r="AM225" s="309" t="s">
        <v>932</v>
      </c>
      <c r="AN225" s="309" t="s">
        <v>933</v>
      </c>
      <c r="AO225" s="309" t="s">
        <v>934</v>
      </c>
      <c r="AP225" s="309" t="s">
        <v>932</v>
      </c>
      <c r="AQ225" s="309" t="s">
        <v>933</v>
      </c>
      <c r="AR225" s="309" t="s">
        <v>934</v>
      </c>
      <c r="AS225" s="309" t="s">
        <v>932</v>
      </c>
      <c r="AT225" s="309" t="s">
        <v>933</v>
      </c>
      <c r="AU225" s="309" t="s">
        <v>934</v>
      </c>
      <c r="AV225" s="309" t="s">
        <v>932</v>
      </c>
      <c r="AW225" s="309" t="s">
        <v>933</v>
      </c>
      <c r="AX225" s="309" t="s">
        <v>934</v>
      </c>
      <c r="AY225" s="309" t="s">
        <v>932</v>
      </c>
      <c r="AZ225" s="309" t="s">
        <v>933</v>
      </c>
      <c r="BA225" s="309" t="s">
        <v>934</v>
      </c>
    </row>
    <row r="226" spans="2:54" x14ac:dyDescent="0.25">
      <c r="B226" s="395"/>
      <c r="F226" s="309" t="s">
        <v>1086</v>
      </c>
      <c r="G226" s="309" t="str">
        <f t="shared" ref="G226:BA226" si="2">G224&amp;G225</f>
        <v>2007CH4 (g/ud)</v>
      </c>
      <c r="H226" s="309" t="str">
        <f t="shared" si="2"/>
        <v>2007N2O (g/ud)</v>
      </c>
      <c r="I226" s="309" t="str">
        <f t="shared" si="2"/>
        <v>2008CO2 (kg/ud)</v>
      </c>
      <c r="J226" s="309" t="str">
        <f t="shared" si="2"/>
        <v>2008CH4 (g/ud)</v>
      </c>
      <c r="K226" s="309" t="str">
        <f t="shared" si="2"/>
        <v>2008N2O (g/ud)</v>
      </c>
      <c r="L226" s="309" t="str">
        <f t="shared" si="2"/>
        <v>2009CO2 (kg/ud)</v>
      </c>
      <c r="M226" s="309" t="str">
        <f t="shared" si="2"/>
        <v>2009CH4 (g/ud)</v>
      </c>
      <c r="N226" s="309" t="str">
        <f t="shared" si="2"/>
        <v>2009N2O (g/ud)</v>
      </c>
      <c r="O226" s="309" t="str">
        <f t="shared" si="2"/>
        <v>2010CO2 (kg/ud)</v>
      </c>
      <c r="P226" s="309" t="str">
        <f t="shared" si="2"/>
        <v>2010CH4 (g/ud)</v>
      </c>
      <c r="Q226" s="309" t="str">
        <f t="shared" si="2"/>
        <v>2010N2O (g/ud)</v>
      </c>
      <c r="R226" s="309" t="str">
        <f t="shared" si="2"/>
        <v>2011CO2 (kg/ud)</v>
      </c>
      <c r="S226" s="309" t="str">
        <f t="shared" si="2"/>
        <v>2011CH4 (g/ud)</v>
      </c>
      <c r="T226" s="309" t="str">
        <f t="shared" si="2"/>
        <v>2011N2O (g/ud)</v>
      </c>
      <c r="U226" s="309" t="str">
        <f t="shared" si="2"/>
        <v>2012CO2 (kg/ud)</v>
      </c>
      <c r="V226" s="309" t="str">
        <f t="shared" si="2"/>
        <v>2012CH4 (g/ud)</v>
      </c>
      <c r="W226" s="309" t="str">
        <f t="shared" si="2"/>
        <v>2012N2O (g/ud)</v>
      </c>
      <c r="X226" s="309" t="str">
        <f t="shared" si="2"/>
        <v>2013CO2 (kg/ud)</v>
      </c>
      <c r="Y226" s="309" t="str">
        <f t="shared" si="2"/>
        <v>2013CH4 (g/ud)</v>
      </c>
      <c r="Z226" s="309" t="str">
        <f t="shared" si="2"/>
        <v>2013N2O (g/ud)</v>
      </c>
      <c r="AA226" s="309" t="str">
        <f t="shared" si="2"/>
        <v>2014CO2 (kg/ud)</v>
      </c>
      <c r="AB226" s="309" t="str">
        <f t="shared" si="2"/>
        <v>2014CH4 (g/ud)</v>
      </c>
      <c r="AC226" s="309" t="str">
        <f t="shared" si="2"/>
        <v>2014N2O (g/ud)</v>
      </c>
      <c r="AD226" s="309" t="str">
        <f t="shared" si="2"/>
        <v>2015CO2 (kg/ud)</v>
      </c>
      <c r="AE226" s="309" t="str">
        <f t="shared" si="2"/>
        <v>2015CH4 (g/ud)</v>
      </c>
      <c r="AF226" s="309" t="str">
        <f t="shared" si="2"/>
        <v>2015N2O (g/ud)</v>
      </c>
      <c r="AG226" s="309" t="str">
        <f t="shared" si="2"/>
        <v>2016CO2 (kg/ud)</v>
      </c>
      <c r="AH226" s="309" t="str">
        <f t="shared" si="2"/>
        <v>2016CH4 (g/ud)</v>
      </c>
      <c r="AI226" s="309" t="str">
        <f t="shared" si="2"/>
        <v>2016N2O (g/ud)</v>
      </c>
      <c r="AJ226" s="309" t="str">
        <f t="shared" si="2"/>
        <v>2017CO2 (kg/ud)</v>
      </c>
      <c r="AK226" s="309" t="str">
        <f t="shared" si="2"/>
        <v>2017CH4 (g/ud)</v>
      </c>
      <c r="AL226" s="309" t="str">
        <f t="shared" si="2"/>
        <v>2017N2O (g/ud)</v>
      </c>
      <c r="AM226" s="309" t="str">
        <f t="shared" si="2"/>
        <v>2018CO2 (kg/ud)</v>
      </c>
      <c r="AN226" s="309" t="str">
        <f t="shared" si="2"/>
        <v>2018CH4 (g/ud)</v>
      </c>
      <c r="AO226" s="309" t="str">
        <f t="shared" si="2"/>
        <v>2018N2O (g/ud)</v>
      </c>
      <c r="AP226" s="309" t="str">
        <f t="shared" si="2"/>
        <v>2019CO2 (kg/ud)</v>
      </c>
      <c r="AQ226" s="309" t="str">
        <f t="shared" si="2"/>
        <v>2019CH4 (g/ud)</v>
      </c>
      <c r="AR226" s="309" t="str">
        <f t="shared" si="2"/>
        <v>2019N2O (g/ud)</v>
      </c>
      <c r="AS226" s="309" t="str">
        <f t="shared" si="2"/>
        <v>2020CO2 (kg/ud)</v>
      </c>
      <c r="AT226" s="309" t="str">
        <f t="shared" si="2"/>
        <v>2020CH4 (g/ud)</v>
      </c>
      <c r="AU226" s="309" t="str">
        <f t="shared" si="2"/>
        <v>2020N2O (g/ud)</v>
      </c>
      <c r="AV226" s="309" t="str">
        <f t="shared" si="2"/>
        <v>2021CO2 (kg/ud)</v>
      </c>
      <c r="AW226" s="309" t="str">
        <f t="shared" si="2"/>
        <v>2021CH4 (g/ud)</v>
      </c>
      <c r="AX226" s="309" t="str">
        <f t="shared" si="2"/>
        <v>2021N2O (g/ud)</v>
      </c>
      <c r="AY226" s="309" t="str">
        <f t="shared" si="2"/>
        <v>2022CO2 (kg/ud)</v>
      </c>
      <c r="AZ226" s="309" t="str">
        <f t="shared" si="2"/>
        <v>2022CH4 (g/ud)</v>
      </c>
      <c r="BA226" s="309" t="str">
        <f t="shared" si="2"/>
        <v>2022N2O (g/ud)</v>
      </c>
    </row>
    <row r="227" spans="2:54" x14ac:dyDescent="0.25">
      <c r="B227" s="396"/>
      <c r="C227" s="397" t="s">
        <v>1217</v>
      </c>
      <c r="D227" s="397" t="s">
        <v>1216</v>
      </c>
      <c r="E227" s="398" t="str">
        <f>C227&amp;D227</f>
        <v>Transport ferroviariGasoil (l)</v>
      </c>
      <c r="F227" s="399">
        <v>2.673</v>
      </c>
      <c r="G227" s="399">
        <v>0.15</v>
      </c>
      <c r="H227" s="399">
        <v>0.02</v>
      </c>
      <c r="I227" s="399">
        <v>2.673</v>
      </c>
      <c r="J227" s="399">
        <v>0.15</v>
      </c>
      <c r="K227" s="399">
        <v>0.02</v>
      </c>
      <c r="L227" s="399">
        <v>2.673</v>
      </c>
      <c r="M227" s="399">
        <v>0.15</v>
      </c>
      <c r="N227" s="399">
        <v>0.02</v>
      </c>
      <c r="O227" s="399">
        <v>2.673</v>
      </c>
      <c r="P227" s="399">
        <v>0.15</v>
      </c>
      <c r="Q227" s="399">
        <v>0.02</v>
      </c>
      <c r="R227" s="399">
        <v>2.673</v>
      </c>
      <c r="S227" s="399">
        <v>0.15</v>
      </c>
      <c r="T227" s="399">
        <v>0.02</v>
      </c>
      <c r="U227" s="399">
        <v>2.673</v>
      </c>
      <c r="V227" s="399">
        <v>0.15</v>
      </c>
      <c r="W227" s="399">
        <v>0.02</v>
      </c>
      <c r="X227" s="399">
        <v>2.673</v>
      </c>
      <c r="Y227" s="399">
        <v>0.15</v>
      </c>
      <c r="Z227" s="399">
        <v>0.02</v>
      </c>
      <c r="AA227" s="399">
        <v>2.673</v>
      </c>
      <c r="AB227" s="399">
        <v>0.15</v>
      </c>
      <c r="AC227" s="399">
        <v>0.02</v>
      </c>
      <c r="AD227" s="399">
        <v>2.673</v>
      </c>
      <c r="AE227" s="399">
        <v>0.15</v>
      </c>
      <c r="AF227" s="399">
        <v>0.02</v>
      </c>
      <c r="AG227" s="399">
        <v>2.673</v>
      </c>
      <c r="AH227" s="399">
        <v>0.15</v>
      </c>
      <c r="AI227" s="399">
        <v>0.02</v>
      </c>
      <c r="AJ227" s="399">
        <v>2.673</v>
      </c>
      <c r="AK227" s="399">
        <v>0.15</v>
      </c>
      <c r="AL227" s="399">
        <v>0.02</v>
      </c>
      <c r="AM227" s="399">
        <v>2.673</v>
      </c>
      <c r="AN227" s="399">
        <v>0.15</v>
      </c>
      <c r="AO227" s="399">
        <v>0.02</v>
      </c>
      <c r="AP227" s="399">
        <v>2.673</v>
      </c>
      <c r="AQ227" s="399">
        <v>0.15</v>
      </c>
      <c r="AR227" s="399">
        <v>0.02</v>
      </c>
      <c r="AS227" s="399">
        <v>2.673</v>
      </c>
      <c r="AT227" s="399">
        <v>0.15</v>
      </c>
      <c r="AU227" s="399">
        <v>0.02</v>
      </c>
      <c r="AV227" s="399">
        <v>2.673</v>
      </c>
      <c r="AW227" s="399">
        <v>0.15</v>
      </c>
      <c r="AX227" s="399">
        <v>0.02</v>
      </c>
      <c r="AY227" s="399"/>
      <c r="AZ227" s="399"/>
      <c r="BA227" s="399"/>
    </row>
    <row r="228" spans="2:54" x14ac:dyDescent="0.25">
      <c r="B228" s="396"/>
      <c r="C228" s="400" t="s">
        <v>1218</v>
      </c>
      <c r="D228" s="397" t="s">
        <v>612</v>
      </c>
      <c r="E228" s="398" t="str">
        <f t="shared" ref="E228:E231" si="3">C228&amp;D228</f>
        <v>Transport marítimGasoil B (l)</v>
      </c>
      <c r="F228" s="399">
        <v>2.714</v>
      </c>
      <c r="G228" s="399">
        <v>0.25700000000000001</v>
      </c>
      <c r="H228" s="399">
        <v>6.8000000000000005E-2</v>
      </c>
      <c r="I228" s="399">
        <v>2.714</v>
      </c>
      <c r="J228" s="399">
        <v>0.25700000000000001</v>
      </c>
      <c r="K228" s="399">
        <v>6.8000000000000005E-2</v>
      </c>
      <c r="L228" s="399">
        <v>2.714</v>
      </c>
      <c r="M228" s="399">
        <v>0.25700000000000001</v>
      </c>
      <c r="N228" s="399">
        <v>6.8000000000000005E-2</v>
      </c>
      <c r="O228" s="399">
        <v>2.714</v>
      </c>
      <c r="P228" s="399">
        <v>0.25700000000000001</v>
      </c>
      <c r="Q228" s="399">
        <v>6.8000000000000005E-2</v>
      </c>
      <c r="R228" s="399">
        <v>2.714</v>
      </c>
      <c r="S228" s="399">
        <v>0.25700000000000001</v>
      </c>
      <c r="T228" s="399">
        <v>6.8000000000000005E-2</v>
      </c>
      <c r="U228" s="399">
        <v>2.714</v>
      </c>
      <c r="V228" s="399">
        <v>0.25700000000000001</v>
      </c>
      <c r="W228" s="399">
        <v>6.8000000000000005E-2</v>
      </c>
      <c r="X228" s="399">
        <v>2.714</v>
      </c>
      <c r="Y228" s="399">
        <v>0.25700000000000001</v>
      </c>
      <c r="Z228" s="399">
        <v>6.8000000000000005E-2</v>
      </c>
      <c r="AA228" s="399">
        <v>2.714</v>
      </c>
      <c r="AB228" s="399">
        <v>0.25700000000000001</v>
      </c>
      <c r="AC228" s="399">
        <v>6.8000000000000005E-2</v>
      </c>
      <c r="AD228" s="399">
        <v>2.714</v>
      </c>
      <c r="AE228" s="399">
        <v>0.25700000000000001</v>
      </c>
      <c r="AF228" s="399">
        <v>6.8000000000000005E-2</v>
      </c>
      <c r="AG228" s="399">
        <v>2.714</v>
      </c>
      <c r="AH228" s="399">
        <v>0.25700000000000001</v>
      </c>
      <c r="AI228" s="399">
        <v>6.8000000000000005E-2</v>
      </c>
      <c r="AJ228" s="399">
        <v>2.714</v>
      </c>
      <c r="AK228" s="399">
        <v>0.25700000000000001</v>
      </c>
      <c r="AL228" s="399">
        <v>6.8000000000000005E-2</v>
      </c>
      <c r="AM228" s="399">
        <v>2.714</v>
      </c>
      <c r="AN228" s="399">
        <v>0.25700000000000001</v>
      </c>
      <c r="AO228" s="399">
        <v>6.8000000000000005E-2</v>
      </c>
      <c r="AP228" s="399">
        <v>2.714</v>
      </c>
      <c r="AQ228" s="399">
        <v>0.25700000000000001</v>
      </c>
      <c r="AR228" s="399">
        <v>6.8000000000000005E-2</v>
      </c>
      <c r="AS228" s="399">
        <v>2.714</v>
      </c>
      <c r="AT228" s="399">
        <v>0.25700000000000001</v>
      </c>
      <c r="AU228" s="399">
        <v>6.8000000000000005E-2</v>
      </c>
      <c r="AV228" s="399">
        <v>2.714</v>
      </c>
      <c r="AW228" s="399">
        <v>0.25700000000000001</v>
      </c>
      <c r="AX228" s="399">
        <v>6.8000000000000005E-2</v>
      </c>
      <c r="AY228" s="399"/>
      <c r="AZ228" s="399"/>
      <c r="BA228" s="399"/>
    </row>
    <row r="229" spans="2:54" x14ac:dyDescent="0.25">
      <c r="B229" s="396"/>
      <c r="C229" s="400" t="s">
        <v>1218</v>
      </c>
      <c r="D229" s="397" t="s">
        <v>994</v>
      </c>
      <c r="E229" s="398" t="str">
        <f t="shared" si="3"/>
        <v>Transport marítimFueloil (l)</v>
      </c>
      <c r="F229" s="399">
        <v>3.0409999999999999</v>
      </c>
      <c r="G229" s="399">
        <v>0.27500000000000002</v>
      </c>
      <c r="H229" s="399">
        <v>7.8E-2</v>
      </c>
      <c r="I229" s="399">
        <v>3.0409999999999999</v>
      </c>
      <c r="J229" s="399">
        <v>0.27500000000000002</v>
      </c>
      <c r="K229" s="399">
        <v>7.8E-2</v>
      </c>
      <c r="L229" s="399">
        <v>3.0409999999999999</v>
      </c>
      <c r="M229" s="399">
        <v>0.27500000000000002</v>
      </c>
      <c r="N229" s="399">
        <v>7.8E-2</v>
      </c>
      <c r="O229" s="399">
        <v>3.0409999999999999</v>
      </c>
      <c r="P229" s="399">
        <v>0.27500000000000002</v>
      </c>
      <c r="Q229" s="399">
        <v>7.8E-2</v>
      </c>
      <c r="R229" s="399">
        <v>3.0409999999999999</v>
      </c>
      <c r="S229" s="399">
        <v>0.27500000000000002</v>
      </c>
      <c r="T229" s="399">
        <v>7.8E-2</v>
      </c>
      <c r="U229" s="399">
        <v>3.0409999999999999</v>
      </c>
      <c r="V229" s="399">
        <v>0.27500000000000002</v>
      </c>
      <c r="W229" s="399">
        <v>7.8E-2</v>
      </c>
      <c r="X229" s="399">
        <v>3.0409999999999999</v>
      </c>
      <c r="Y229" s="399">
        <v>0.27500000000000002</v>
      </c>
      <c r="Z229" s="399">
        <v>7.8E-2</v>
      </c>
      <c r="AA229" s="399">
        <v>3.0409999999999999</v>
      </c>
      <c r="AB229" s="399">
        <v>0.27500000000000002</v>
      </c>
      <c r="AC229" s="399">
        <v>7.8E-2</v>
      </c>
      <c r="AD229" s="399">
        <v>3.0409999999999999</v>
      </c>
      <c r="AE229" s="399">
        <v>0.27500000000000002</v>
      </c>
      <c r="AF229" s="399">
        <v>7.8E-2</v>
      </c>
      <c r="AG229" s="399">
        <v>3.0409999999999999</v>
      </c>
      <c r="AH229" s="399">
        <v>0.27500000000000002</v>
      </c>
      <c r="AI229" s="399">
        <v>7.8E-2</v>
      </c>
      <c r="AJ229" s="399">
        <v>3.0409999999999999</v>
      </c>
      <c r="AK229" s="399">
        <v>0.27500000000000002</v>
      </c>
      <c r="AL229" s="399">
        <v>7.8E-2</v>
      </c>
      <c r="AM229" s="399">
        <v>3.0409999999999999</v>
      </c>
      <c r="AN229" s="399">
        <v>0.27500000000000002</v>
      </c>
      <c r="AO229" s="399">
        <v>7.8E-2</v>
      </c>
      <c r="AP229" s="399">
        <v>3.0409999999999999</v>
      </c>
      <c r="AQ229" s="399">
        <v>0.27500000000000002</v>
      </c>
      <c r="AR229" s="399">
        <v>7.8E-2</v>
      </c>
      <c r="AS229" s="399">
        <v>3.0409999999999999</v>
      </c>
      <c r="AT229" s="399">
        <v>0.27500000000000002</v>
      </c>
      <c r="AU229" s="399">
        <v>7.8E-2</v>
      </c>
      <c r="AV229" s="399">
        <v>3.0409999999999999</v>
      </c>
      <c r="AW229" s="399">
        <v>0.27500000000000002</v>
      </c>
      <c r="AX229" s="399">
        <v>7.8E-2</v>
      </c>
      <c r="AY229" s="399"/>
      <c r="AZ229" s="399"/>
      <c r="BA229" s="399"/>
    </row>
    <row r="230" spans="2:54" x14ac:dyDescent="0.25">
      <c r="B230" s="396"/>
      <c r="C230" s="400" t="s">
        <v>1219</v>
      </c>
      <c r="D230" s="397" t="s">
        <v>1003</v>
      </c>
      <c r="E230" s="398" t="str">
        <f t="shared" si="3"/>
        <v>Transport aeriQuerosè (l)</v>
      </c>
      <c r="F230" s="399">
        <v>3.15</v>
      </c>
      <c r="G230" s="399">
        <v>0.214</v>
      </c>
      <c r="H230" s="399">
        <v>8.5999999999999993E-2</v>
      </c>
      <c r="I230" s="399">
        <v>3.15</v>
      </c>
      <c r="J230" s="399">
        <v>0.214</v>
      </c>
      <c r="K230" s="399">
        <v>8.5999999999999993E-2</v>
      </c>
      <c r="L230" s="399">
        <v>3.15</v>
      </c>
      <c r="M230" s="399">
        <v>0.214</v>
      </c>
      <c r="N230" s="399">
        <v>8.5999999999999993E-2</v>
      </c>
      <c r="O230" s="399">
        <v>3.15</v>
      </c>
      <c r="P230" s="399">
        <v>0.214</v>
      </c>
      <c r="Q230" s="399">
        <v>8.5999999999999993E-2</v>
      </c>
      <c r="R230" s="399">
        <v>3.15</v>
      </c>
      <c r="S230" s="399">
        <v>0.214</v>
      </c>
      <c r="T230" s="399">
        <v>8.5999999999999993E-2</v>
      </c>
      <c r="U230" s="399">
        <v>3.15</v>
      </c>
      <c r="V230" s="399">
        <v>0.214</v>
      </c>
      <c r="W230" s="399">
        <v>8.5999999999999993E-2</v>
      </c>
      <c r="X230" s="399">
        <v>3.15</v>
      </c>
      <c r="Y230" s="399">
        <v>0.214</v>
      </c>
      <c r="Z230" s="399">
        <v>8.5999999999999993E-2</v>
      </c>
      <c r="AA230" s="399">
        <v>3.15</v>
      </c>
      <c r="AB230" s="399">
        <v>0.214</v>
      </c>
      <c r="AC230" s="399">
        <v>8.5999999999999993E-2</v>
      </c>
      <c r="AD230" s="399">
        <v>3.15</v>
      </c>
      <c r="AE230" s="399">
        <v>0.214</v>
      </c>
      <c r="AF230" s="399">
        <v>8.5999999999999993E-2</v>
      </c>
      <c r="AG230" s="399">
        <v>3.15</v>
      </c>
      <c r="AH230" s="399">
        <v>0.214</v>
      </c>
      <c r="AI230" s="399">
        <v>8.5999999999999993E-2</v>
      </c>
      <c r="AJ230" s="399">
        <v>3.15</v>
      </c>
      <c r="AK230" s="399">
        <v>0.214</v>
      </c>
      <c r="AL230" s="399">
        <v>8.5999999999999993E-2</v>
      </c>
      <c r="AM230" s="399">
        <v>3.15</v>
      </c>
      <c r="AN230" s="399">
        <v>0.214</v>
      </c>
      <c r="AO230" s="399">
        <v>8.5999999999999993E-2</v>
      </c>
      <c r="AP230" s="399">
        <v>3.15</v>
      </c>
      <c r="AQ230" s="399">
        <v>0.214</v>
      </c>
      <c r="AR230" s="399">
        <v>8.5999999999999993E-2</v>
      </c>
      <c r="AS230" s="399">
        <v>3.15</v>
      </c>
      <c r="AT230" s="399">
        <v>0.214</v>
      </c>
      <c r="AU230" s="399">
        <v>8.5999999999999993E-2</v>
      </c>
      <c r="AV230" s="399">
        <v>3.15</v>
      </c>
      <c r="AW230" s="399">
        <v>0.214</v>
      </c>
      <c r="AX230" s="399">
        <v>8.5999999999999993E-2</v>
      </c>
      <c r="AY230" s="399"/>
      <c r="AZ230" s="399"/>
      <c r="BA230" s="399"/>
    </row>
    <row r="231" spans="2:54" x14ac:dyDescent="0.25">
      <c r="C231" s="400" t="s">
        <v>1219</v>
      </c>
      <c r="D231" s="397" t="s">
        <v>1220</v>
      </c>
      <c r="E231" s="398" t="str">
        <f t="shared" si="3"/>
        <v>Transport aeriGasolina per aviació (l)</v>
      </c>
      <c r="F231" s="399">
        <v>3.05</v>
      </c>
      <c r="G231" s="399">
        <v>0.216</v>
      </c>
      <c r="H231" s="399">
        <v>8.5999999999999993E-2</v>
      </c>
      <c r="I231" s="399">
        <v>3.05</v>
      </c>
      <c r="J231" s="399">
        <v>0.216</v>
      </c>
      <c r="K231" s="399">
        <v>8.5999999999999993E-2</v>
      </c>
      <c r="L231" s="399">
        <v>3.05</v>
      </c>
      <c r="M231" s="399">
        <v>0.216</v>
      </c>
      <c r="N231" s="399">
        <v>8.5999999999999993E-2</v>
      </c>
      <c r="O231" s="399">
        <v>3.05</v>
      </c>
      <c r="P231" s="399">
        <v>0.216</v>
      </c>
      <c r="Q231" s="399">
        <v>8.5999999999999993E-2</v>
      </c>
      <c r="R231" s="399">
        <v>3.05</v>
      </c>
      <c r="S231" s="399">
        <v>0.216</v>
      </c>
      <c r="T231" s="399">
        <v>8.5999999999999993E-2</v>
      </c>
      <c r="U231" s="399">
        <v>3.05</v>
      </c>
      <c r="V231" s="399">
        <v>0.216</v>
      </c>
      <c r="W231" s="399">
        <v>8.5999999999999993E-2</v>
      </c>
      <c r="X231" s="399">
        <v>3.05</v>
      </c>
      <c r="Y231" s="399">
        <v>0.216</v>
      </c>
      <c r="Z231" s="399">
        <v>8.5999999999999993E-2</v>
      </c>
      <c r="AA231" s="399">
        <v>3.05</v>
      </c>
      <c r="AB231" s="399">
        <v>0.216</v>
      </c>
      <c r="AC231" s="399">
        <v>8.5999999999999993E-2</v>
      </c>
      <c r="AD231" s="399">
        <v>3.05</v>
      </c>
      <c r="AE231" s="399">
        <v>0.216</v>
      </c>
      <c r="AF231" s="399">
        <v>8.5999999999999993E-2</v>
      </c>
      <c r="AG231" s="399">
        <v>3.05</v>
      </c>
      <c r="AH231" s="399">
        <v>0.216</v>
      </c>
      <c r="AI231" s="399">
        <v>8.5999999999999993E-2</v>
      </c>
      <c r="AJ231" s="399">
        <v>3.05</v>
      </c>
      <c r="AK231" s="399">
        <v>0.216</v>
      </c>
      <c r="AL231" s="399">
        <v>8.5999999999999993E-2</v>
      </c>
      <c r="AM231" s="399">
        <v>3.05</v>
      </c>
      <c r="AN231" s="399">
        <v>0.216</v>
      </c>
      <c r="AO231" s="399">
        <v>8.5999999999999993E-2</v>
      </c>
      <c r="AP231" s="399">
        <v>3.05</v>
      </c>
      <c r="AQ231" s="399">
        <v>0.216</v>
      </c>
      <c r="AR231" s="399">
        <v>8.5999999999999993E-2</v>
      </c>
      <c r="AS231" s="399">
        <v>3.05</v>
      </c>
      <c r="AT231" s="399">
        <v>0.216</v>
      </c>
      <c r="AU231" s="399">
        <v>8.5999999999999993E-2</v>
      </c>
      <c r="AV231" s="399">
        <v>3.05</v>
      </c>
      <c r="AW231" s="399">
        <v>0.216</v>
      </c>
      <c r="AX231" s="399">
        <v>8.5999999999999993E-2</v>
      </c>
      <c r="AY231" s="399"/>
      <c r="AZ231" s="399"/>
      <c r="BA231" s="399"/>
    </row>
    <row r="232" spans="2:54" x14ac:dyDescent="0.25">
      <c r="B232" s="315"/>
      <c r="C232" s="315"/>
      <c r="D232" s="315"/>
      <c r="E232" s="315"/>
      <c r="F232" s="315"/>
      <c r="G232" s="315"/>
      <c r="H232" s="315"/>
      <c r="I232" s="315"/>
      <c r="J232" s="315"/>
      <c r="K232" s="315"/>
      <c r="L232" s="315"/>
      <c r="M232" s="315"/>
      <c r="N232" s="315"/>
      <c r="O232" s="315"/>
      <c r="P232" s="315"/>
      <c r="Q232" s="315"/>
      <c r="R232" s="315"/>
      <c r="S232" s="315"/>
      <c r="T232" s="315"/>
      <c r="U232" s="315"/>
      <c r="V232" s="315"/>
      <c r="W232" s="315"/>
      <c r="X232" s="315"/>
      <c r="Y232" s="315"/>
      <c r="Z232" s="315"/>
      <c r="AA232" s="315"/>
      <c r="AB232" s="315"/>
      <c r="AC232" s="315"/>
      <c r="AD232" s="315"/>
      <c r="AE232" s="315"/>
      <c r="AF232" s="315"/>
      <c r="AG232" s="315"/>
      <c r="AH232" s="315"/>
      <c r="AI232" s="315"/>
      <c r="AJ232" s="315"/>
      <c r="AK232" s="315"/>
      <c r="AL232" s="315"/>
      <c r="AM232" s="315"/>
      <c r="AN232" s="315"/>
      <c r="AO232" s="315"/>
      <c r="AP232" s="315"/>
      <c r="AQ232" s="315"/>
      <c r="AR232" s="315"/>
      <c r="AS232" s="315"/>
      <c r="AT232" s="315"/>
      <c r="AU232" s="315"/>
      <c r="AV232" s="315"/>
      <c r="AW232" s="315"/>
      <c r="AX232" s="315"/>
      <c r="AY232" s="315"/>
      <c r="AZ232" s="315"/>
      <c r="BA232" s="315"/>
      <c r="BB232" s="315"/>
    </row>
    <row r="233" spans="2:54" x14ac:dyDescent="0.25">
      <c r="B233" s="305"/>
      <c r="C233" s="305"/>
    </row>
    <row r="234" spans="2:54" x14ac:dyDescent="0.25">
      <c r="B234" s="303" t="s">
        <v>1087</v>
      </c>
    </row>
    <row r="235" spans="2:54" x14ac:dyDescent="0.25">
      <c r="B235" s="303"/>
      <c r="G235" s="401" t="s">
        <v>1088</v>
      </c>
      <c r="H235" s="401" t="s">
        <v>1089</v>
      </c>
      <c r="I235" s="401" t="s">
        <v>1090</v>
      </c>
    </row>
    <row r="236" spans="2:54" x14ac:dyDescent="0.25">
      <c r="B236" s="305"/>
      <c r="C236" s="402" t="s">
        <v>1091</v>
      </c>
      <c r="E236" s="403" t="s">
        <v>1070</v>
      </c>
      <c r="G236" s="404" t="s">
        <v>1093</v>
      </c>
      <c r="H236" s="405" t="s">
        <v>1094</v>
      </c>
      <c r="I236" s="405" t="s">
        <v>1095</v>
      </c>
    </row>
    <row r="237" spans="2:54" x14ac:dyDescent="0.25">
      <c r="B237" s="406"/>
      <c r="C237" s="407"/>
      <c r="D237" s="356"/>
      <c r="E237" s="407"/>
      <c r="G237" s="288"/>
      <c r="H237" s="288"/>
      <c r="I237" s="288"/>
    </row>
    <row r="238" spans="2:54" x14ac:dyDescent="0.25">
      <c r="B238" s="406"/>
      <c r="C238" s="374" t="s">
        <v>1217</v>
      </c>
      <c r="D238">
        <v>1</v>
      </c>
      <c r="E238" s="407" t="s">
        <v>1216</v>
      </c>
      <c r="G238" s="407" t="s">
        <v>1216</v>
      </c>
      <c r="H238" s="407" t="s">
        <v>612</v>
      </c>
      <c r="I238" s="288" t="s">
        <v>1220</v>
      </c>
      <c r="J238" s="305"/>
    </row>
    <row r="239" spans="2:54" x14ac:dyDescent="0.25">
      <c r="B239" s="305"/>
      <c r="C239" s="374" t="s">
        <v>1218</v>
      </c>
      <c r="D239" s="358">
        <v>2</v>
      </c>
      <c r="E239" s="407" t="s">
        <v>612</v>
      </c>
      <c r="G239" s="288" t="s">
        <v>616</v>
      </c>
      <c r="H239" s="407" t="s">
        <v>994</v>
      </c>
      <c r="I239" s="407" t="s">
        <v>1003</v>
      </c>
    </row>
    <row r="240" spans="2:54" x14ac:dyDescent="0.25">
      <c r="B240" s="305"/>
      <c r="C240" s="373" t="s">
        <v>1219</v>
      </c>
      <c r="D240" s="360">
        <v>3</v>
      </c>
      <c r="E240" s="407" t="s">
        <v>994</v>
      </c>
      <c r="G240" s="406"/>
      <c r="H240" s="288" t="s">
        <v>616</v>
      </c>
      <c r="I240" s="288" t="s">
        <v>616</v>
      </c>
    </row>
    <row r="241" spans="2:54" x14ac:dyDescent="0.25">
      <c r="B241" s="305"/>
      <c r="E241" s="407" t="s">
        <v>1003</v>
      </c>
      <c r="F241" s="305"/>
      <c r="G241" s="305"/>
      <c r="I241" s="305"/>
      <c r="J241" s="305"/>
      <c r="K241" s="305"/>
      <c r="P241" s="305"/>
      <c r="Q241" s="305"/>
      <c r="R241" s="305"/>
      <c r="S241" s="305"/>
      <c r="T241" s="305"/>
      <c r="U241" s="305"/>
      <c r="V241" s="305"/>
      <c r="W241" s="305"/>
      <c r="X241" s="305"/>
      <c r="Y241" s="305"/>
      <c r="Z241" s="305"/>
      <c r="AA241" s="305"/>
      <c r="AB241" s="305"/>
      <c r="AC241" s="305"/>
      <c r="AD241" s="305"/>
      <c r="AE241" s="305"/>
      <c r="AF241" s="305"/>
      <c r="AG241" s="305"/>
      <c r="AH241" s="305"/>
      <c r="AI241" s="305"/>
      <c r="AJ241" s="305"/>
      <c r="AK241" s="305"/>
      <c r="AL241" s="305"/>
      <c r="AM241" s="305"/>
      <c r="AN241" s="305"/>
      <c r="AO241" s="305"/>
      <c r="AP241" s="305"/>
      <c r="AQ241" s="305"/>
      <c r="AR241" s="305"/>
      <c r="AS241" s="305"/>
      <c r="AT241" s="305"/>
      <c r="AU241" s="305"/>
      <c r="AV241" s="305"/>
      <c r="AW241" s="305"/>
      <c r="AX241" s="305"/>
      <c r="AY241" s="305"/>
      <c r="AZ241" s="305"/>
      <c r="BA241" s="305"/>
      <c r="BB241" s="305"/>
    </row>
    <row r="242" spans="2:54" x14ac:dyDescent="0.25">
      <c r="B242" s="406"/>
      <c r="C242" s="406"/>
      <c r="D242" s="406"/>
      <c r="E242" s="288" t="s">
        <v>1220</v>
      </c>
      <c r="P242" s="305"/>
      <c r="Q242" s="305"/>
      <c r="R242" s="305"/>
      <c r="S242" s="305"/>
      <c r="T242" s="305"/>
      <c r="U242" s="305"/>
      <c r="V242" s="305"/>
      <c r="W242" s="305"/>
      <c r="X242" s="305"/>
      <c r="Y242" s="305"/>
      <c r="Z242" s="305"/>
      <c r="AA242" s="305"/>
      <c r="AB242" s="305"/>
      <c r="AC242" s="305"/>
      <c r="AD242" s="305"/>
      <c r="AE242" s="305"/>
      <c r="AF242" s="305"/>
      <c r="AG242" s="305"/>
      <c r="AH242" s="305"/>
      <c r="AI242" s="305"/>
      <c r="AJ242" s="305"/>
      <c r="AK242" s="305"/>
      <c r="AL242" s="305"/>
      <c r="AM242" s="305"/>
      <c r="AN242" s="305"/>
      <c r="AO242" s="305"/>
      <c r="AP242" s="305"/>
      <c r="AQ242" s="305"/>
      <c r="AR242" s="305"/>
      <c r="AS242" s="305"/>
      <c r="AT242" s="305"/>
      <c r="AU242" s="305"/>
      <c r="AV242" s="305"/>
      <c r="AW242" s="305"/>
      <c r="AX242" s="305"/>
      <c r="AY242" s="305"/>
      <c r="AZ242" s="305"/>
      <c r="BA242" s="305"/>
      <c r="BB242" s="305"/>
    </row>
    <row r="243" spans="2:54" x14ac:dyDescent="0.25">
      <c r="E243" s="288" t="s">
        <v>616</v>
      </c>
      <c r="G243" s="331"/>
      <c r="R243" s="182"/>
      <c r="S243" s="182"/>
      <c r="AH243" s="236"/>
      <c r="AI243" s="236"/>
      <c r="AJ243" s="236"/>
      <c r="AK243" s="236"/>
      <c r="AL243" s="236"/>
      <c r="AM243" s="236"/>
      <c r="AO243" s="182"/>
      <c r="AP243" s="182"/>
      <c r="AQ243" s="182"/>
    </row>
    <row r="244" spans="2:54" x14ac:dyDescent="0.25">
      <c r="G244" s="331"/>
      <c r="R244" s="182"/>
      <c r="S244" s="182"/>
      <c r="AH244" s="236"/>
      <c r="AI244" s="236"/>
      <c r="AJ244" s="236"/>
      <c r="AK244" s="236"/>
      <c r="AL244" s="236"/>
      <c r="AM244" s="236"/>
      <c r="AO244" s="182"/>
      <c r="AP244" s="182"/>
      <c r="AQ244" s="182"/>
    </row>
    <row r="245" spans="2:54" x14ac:dyDescent="0.25">
      <c r="G245" s="331"/>
      <c r="R245" s="182"/>
      <c r="S245" s="182"/>
      <c r="AH245" s="236"/>
      <c r="AI245" s="236"/>
      <c r="AJ245" s="236"/>
      <c r="AK245" s="236"/>
      <c r="AL245" s="236"/>
      <c r="AM245" s="236"/>
      <c r="AO245" s="182"/>
      <c r="AP245" s="182"/>
      <c r="AQ245" s="182"/>
    </row>
    <row r="246" spans="2:54" x14ac:dyDescent="0.25">
      <c r="C246" s="302" t="s">
        <v>1096</v>
      </c>
      <c r="G246" s="331"/>
      <c r="R246" s="182"/>
      <c r="S246" s="182"/>
      <c r="AH246" s="236"/>
      <c r="AI246" s="236"/>
      <c r="AJ246" s="236"/>
      <c r="AK246" s="236"/>
      <c r="AL246" s="236"/>
      <c r="AM246" s="236"/>
      <c r="AO246" s="182"/>
      <c r="AP246" s="182"/>
      <c r="AQ246" s="182"/>
    </row>
    <row r="247" spans="2:54" x14ac:dyDescent="0.25">
      <c r="G247" s="331"/>
      <c r="R247" s="182"/>
      <c r="S247" s="182"/>
      <c r="AH247" s="236"/>
      <c r="AI247" s="236"/>
      <c r="AJ247" s="236"/>
      <c r="AK247" s="236"/>
      <c r="AL247" s="236"/>
      <c r="AM247" s="236"/>
      <c r="AO247" s="182"/>
      <c r="AP247" s="182"/>
      <c r="AQ247" s="182"/>
    </row>
    <row r="248" spans="2:54" x14ac:dyDescent="0.25">
      <c r="B248" s="303" t="s">
        <v>930</v>
      </c>
      <c r="C248" s="315"/>
      <c r="D248" s="315"/>
      <c r="E248" s="315"/>
    </row>
    <row r="249" spans="2:54" x14ac:dyDescent="0.25">
      <c r="B249" s="315"/>
      <c r="C249" s="315"/>
      <c r="D249" s="315"/>
    </row>
    <row r="250" spans="2:54" ht="21" x14ac:dyDescent="0.35">
      <c r="B250" s="408"/>
      <c r="C250" s="408"/>
      <c r="D250" s="409"/>
      <c r="E250" s="408"/>
      <c r="F250" s="410" t="s">
        <v>1048</v>
      </c>
      <c r="G250" s="408"/>
      <c r="H250" s="408"/>
      <c r="I250" s="408"/>
      <c r="J250" s="408"/>
      <c r="K250" s="408"/>
      <c r="L250" s="411"/>
      <c r="M250" s="411"/>
      <c r="N250" s="411"/>
      <c r="O250" s="411"/>
      <c r="P250" s="411"/>
      <c r="Q250" s="411"/>
      <c r="R250" s="410" t="s">
        <v>1097</v>
      </c>
      <c r="S250" s="408"/>
      <c r="T250" s="408"/>
      <c r="U250" s="408"/>
      <c r="V250" s="408"/>
      <c r="W250" s="408"/>
      <c r="X250" s="411"/>
      <c r="Y250" s="411"/>
      <c r="Z250" s="411"/>
      <c r="AA250" s="411"/>
      <c r="AB250" s="411"/>
      <c r="AC250" s="411"/>
      <c r="AD250" s="408"/>
      <c r="AE250" s="408"/>
      <c r="AF250" s="408"/>
      <c r="AG250" s="408"/>
      <c r="AH250" s="408"/>
      <c r="AI250" s="408"/>
      <c r="AJ250" s="411"/>
      <c r="AK250" s="411"/>
      <c r="AL250" s="411"/>
      <c r="AM250" s="411"/>
      <c r="AN250" s="411"/>
      <c r="AO250" s="411"/>
      <c r="AP250" s="410" t="s">
        <v>1050</v>
      </c>
      <c r="AQ250" s="408"/>
      <c r="AR250" s="408"/>
      <c r="AS250" s="408"/>
      <c r="AT250" s="408"/>
      <c r="AU250" s="408"/>
      <c r="AV250" s="411"/>
      <c r="AW250" s="411"/>
      <c r="AX250" s="411"/>
      <c r="AY250" s="411"/>
      <c r="AZ250" s="411"/>
      <c r="BA250" s="411"/>
      <c r="BB250" s="408"/>
    </row>
    <row r="251" spans="2:54" ht="5.25" customHeight="1" x14ac:dyDescent="0.35">
      <c r="B251" s="408"/>
      <c r="C251" s="408"/>
      <c r="D251" s="409"/>
      <c r="E251" s="408"/>
      <c r="F251" s="412"/>
      <c r="G251" s="412"/>
      <c r="H251" s="412"/>
      <c r="I251" s="412"/>
      <c r="J251" s="412"/>
      <c r="K251" s="412"/>
      <c r="L251" s="413"/>
      <c r="M251" s="413"/>
      <c r="N251" s="413"/>
      <c r="O251" s="413"/>
      <c r="P251" s="413"/>
      <c r="Q251" s="413"/>
      <c r="R251" s="414"/>
      <c r="S251" s="414"/>
      <c r="T251" s="414"/>
      <c r="U251" s="414"/>
      <c r="V251" s="414"/>
      <c r="W251" s="414"/>
      <c r="X251" s="415"/>
      <c r="Y251" s="415"/>
      <c r="Z251" s="415"/>
      <c r="AA251" s="415"/>
      <c r="AB251" s="415"/>
      <c r="AC251" s="415"/>
      <c r="AD251" s="414"/>
      <c r="AE251" s="414"/>
      <c r="AF251" s="414"/>
      <c r="AG251" s="414"/>
      <c r="AH251" s="414"/>
      <c r="AI251" s="414"/>
      <c r="AJ251" s="415"/>
      <c r="AK251" s="415"/>
      <c r="AL251" s="415"/>
      <c r="AM251" s="415"/>
      <c r="AN251" s="415"/>
      <c r="AO251" s="415"/>
      <c r="AP251" s="416"/>
      <c r="AQ251" s="416"/>
      <c r="AR251" s="416"/>
      <c r="AS251" s="416"/>
      <c r="AT251" s="416"/>
      <c r="AU251" s="416"/>
      <c r="AV251" s="417"/>
      <c r="AW251" s="417"/>
      <c r="AX251" s="417"/>
      <c r="AY251" s="417"/>
      <c r="AZ251" s="417"/>
      <c r="BA251" s="417"/>
      <c r="BB251" s="408"/>
    </row>
    <row r="252" spans="2:54" x14ac:dyDescent="0.25">
      <c r="B252" s="418"/>
      <c r="C252" s="418"/>
      <c r="D252" s="418"/>
      <c r="E252" s="408"/>
      <c r="F252" s="419"/>
      <c r="G252" s="419"/>
      <c r="H252" s="419"/>
      <c r="I252" s="419"/>
      <c r="J252" s="419"/>
      <c r="K252" s="419"/>
      <c r="L252" s="419"/>
      <c r="M252" s="419"/>
      <c r="N252" s="419"/>
      <c r="O252" s="419"/>
      <c r="P252" s="419"/>
      <c r="Q252" s="419"/>
      <c r="R252" s="419"/>
      <c r="S252" s="419"/>
      <c r="T252" s="419"/>
      <c r="U252" s="419"/>
      <c r="V252" s="419"/>
      <c r="W252" s="419"/>
      <c r="X252" s="419"/>
      <c r="Y252" s="419"/>
      <c r="Z252" s="419"/>
      <c r="AA252" s="419"/>
      <c r="AB252" s="419"/>
      <c r="AC252" s="419"/>
      <c r="AD252" s="419"/>
      <c r="AE252" s="419"/>
      <c r="AF252" s="419"/>
      <c r="AG252" s="419"/>
      <c r="AH252" s="419"/>
      <c r="AI252" s="419"/>
      <c r="AJ252" s="419"/>
      <c r="AK252" s="419"/>
      <c r="AL252" s="419"/>
      <c r="AM252" s="419"/>
      <c r="AN252" s="419"/>
      <c r="AO252" s="419"/>
      <c r="AP252" s="419"/>
      <c r="AQ252" s="419"/>
      <c r="AR252" s="419"/>
      <c r="AS252" s="419"/>
      <c r="AT252" s="419"/>
      <c r="AU252" s="419"/>
      <c r="AV252" s="419"/>
      <c r="AW252" s="419"/>
      <c r="AX252" s="419"/>
      <c r="AY252" s="419"/>
      <c r="AZ252" s="419"/>
      <c r="BA252" s="408"/>
      <c r="BB252" s="408"/>
    </row>
    <row r="253" spans="2:54" x14ac:dyDescent="0.25">
      <c r="B253" s="420"/>
      <c r="C253" s="421" t="s">
        <v>1098</v>
      </c>
      <c r="D253" s="422"/>
      <c r="E253" s="408"/>
      <c r="F253" s="422"/>
      <c r="G253" s="422"/>
      <c r="H253" s="422"/>
      <c r="I253" s="422"/>
      <c r="J253" s="422"/>
      <c r="K253" s="422"/>
      <c r="L253" s="422"/>
      <c r="M253" s="422"/>
      <c r="N253" s="422"/>
      <c r="O253" s="422"/>
      <c r="P253" s="422"/>
      <c r="Q253" s="422"/>
      <c r="R253" s="422"/>
      <c r="S253" s="422"/>
      <c r="T253" s="422"/>
      <c r="U253" s="422"/>
      <c r="V253" s="422"/>
      <c r="W253" s="422"/>
      <c r="X253" s="422"/>
      <c r="Y253" s="422"/>
      <c r="Z253" s="422"/>
      <c r="AA253" s="422"/>
      <c r="AB253" s="422"/>
      <c r="AC253" s="422"/>
      <c r="AD253" s="422"/>
      <c r="AE253" s="422"/>
      <c r="AF253" s="422"/>
      <c r="AG253" s="422"/>
      <c r="AH253" s="422"/>
      <c r="AI253" s="422"/>
      <c r="AJ253" s="422"/>
      <c r="AK253" s="419"/>
      <c r="AL253" s="419"/>
      <c r="AM253" s="419"/>
      <c r="AN253" s="419"/>
      <c r="AO253" s="419"/>
      <c r="AP253" s="419"/>
      <c r="AQ253" s="419"/>
      <c r="AR253" s="419"/>
      <c r="AS253" s="419"/>
      <c r="AT253" s="419"/>
      <c r="AU253" s="419"/>
      <c r="AV253" s="419"/>
      <c r="AW253" s="419"/>
      <c r="AX253" s="419"/>
      <c r="AY253" s="419"/>
      <c r="AZ253" s="419"/>
      <c r="BA253" s="408"/>
      <c r="BB253" s="408"/>
    </row>
    <row r="254" spans="2:54" x14ac:dyDescent="0.25">
      <c r="B254" s="423"/>
      <c r="C254" s="424"/>
      <c r="D254" s="423"/>
      <c r="F254" s="308">
        <v>2007</v>
      </c>
      <c r="G254" s="308">
        <v>2007</v>
      </c>
      <c r="H254" s="308">
        <v>2007</v>
      </c>
      <c r="I254" s="308">
        <v>2008</v>
      </c>
      <c r="J254" s="308">
        <v>2008</v>
      </c>
      <c r="K254" s="308">
        <v>2008</v>
      </c>
      <c r="L254" s="308">
        <v>2009</v>
      </c>
      <c r="M254" s="308">
        <v>2009</v>
      </c>
      <c r="N254" s="308">
        <v>2009</v>
      </c>
      <c r="O254" s="308">
        <v>2010</v>
      </c>
      <c r="P254" s="308">
        <v>2010</v>
      </c>
      <c r="Q254" s="308">
        <v>2010</v>
      </c>
      <c r="R254" s="308">
        <v>2011</v>
      </c>
      <c r="S254" s="308">
        <v>2011</v>
      </c>
      <c r="T254" s="308">
        <v>2011</v>
      </c>
      <c r="U254" s="308">
        <v>2012</v>
      </c>
      <c r="V254" s="308">
        <v>2012</v>
      </c>
      <c r="W254" s="308">
        <v>2012</v>
      </c>
      <c r="X254" s="308">
        <v>2013</v>
      </c>
      <c r="Y254" s="308">
        <v>2013</v>
      </c>
      <c r="Z254" s="308">
        <v>2013</v>
      </c>
      <c r="AA254" s="308">
        <v>2014</v>
      </c>
      <c r="AB254" s="308">
        <v>2014</v>
      </c>
      <c r="AC254" s="308">
        <v>2014</v>
      </c>
      <c r="AD254" s="308">
        <v>2015</v>
      </c>
      <c r="AE254" s="308">
        <v>2015</v>
      </c>
      <c r="AF254" s="308">
        <v>2015</v>
      </c>
      <c r="AG254" s="308">
        <v>2016</v>
      </c>
      <c r="AH254" s="308">
        <v>2016</v>
      </c>
      <c r="AI254" s="308">
        <v>2016</v>
      </c>
      <c r="AJ254" s="308">
        <v>2017</v>
      </c>
      <c r="AK254" s="308">
        <v>2017</v>
      </c>
      <c r="AL254" s="308">
        <v>2017</v>
      </c>
      <c r="AM254" s="308">
        <v>2018</v>
      </c>
      <c r="AN254" s="308">
        <v>2018</v>
      </c>
      <c r="AO254" s="308">
        <v>2018</v>
      </c>
      <c r="AP254" s="308">
        <v>2019</v>
      </c>
      <c r="AQ254" s="308">
        <v>2019</v>
      </c>
      <c r="AR254" s="308">
        <v>2019</v>
      </c>
      <c r="AS254" s="308">
        <v>2020</v>
      </c>
      <c r="AT254" s="308">
        <v>2020</v>
      </c>
      <c r="AU254" s="308">
        <v>2020</v>
      </c>
      <c r="AV254" s="308">
        <v>2021</v>
      </c>
      <c r="AW254" s="308">
        <v>2021</v>
      </c>
      <c r="AX254" s="308">
        <v>2021</v>
      </c>
      <c r="AY254" s="308">
        <v>2022</v>
      </c>
      <c r="AZ254" s="308">
        <v>2022</v>
      </c>
      <c r="BA254" s="308">
        <v>2022</v>
      </c>
    </row>
    <row r="255" spans="2:54" x14ac:dyDescent="0.25">
      <c r="B255" s="423"/>
      <c r="C255" s="423"/>
      <c r="D255" s="423"/>
      <c r="F255" s="308" t="s">
        <v>932</v>
      </c>
      <c r="G255" s="308" t="s">
        <v>933</v>
      </c>
      <c r="H255" s="308" t="s">
        <v>934</v>
      </c>
      <c r="I255" s="308" t="s">
        <v>932</v>
      </c>
      <c r="J255" s="308" t="s">
        <v>933</v>
      </c>
      <c r="K255" s="308" t="s">
        <v>934</v>
      </c>
      <c r="L255" s="308" t="s">
        <v>932</v>
      </c>
      <c r="M255" s="308" t="s">
        <v>933</v>
      </c>
      <c r="N255" s="308" t="s">
        <v>934</v>
      </c>
      <c r="O255" s="308" t="s">
        <v>932</v>
      </c>
      <c r="P255" s="308" t="s">
        <v>933</v>
      </c>
      <c r="Q255" s="308" t="s">
        <v>934</v>
      </c>
      <c r="R255" s="308" t="s">
        <v>932</v>
      </c>
      <c r="S255" s="308" t="s">
        <v>933</v>
      </c>
      <c r="T255" s="308" t="s">
        <v>934</v>
      </c>
      <c r="U255" s="308" t="s">
        <v>932</v>
      </c>
      <c r="V255" s="308" t="s">
        <v>933</v>
      </c>
      <c r="W255" s="308" t="s">
        <v>934</v>
      </c>
      <c r="X255" s="308" t="s">
        <v>932</v>
      </c>
      <c r="Y255" s="308" t="s">
        <v>933</v>
      </c>
      <c r="Z255" s="308" t="s">
        <v>934</v>
      </c>
      <c r="AA255" s="308" t="s">
        <v>932</v>
      </c>
      <c r="AB255" s="308" t="s">
        <v>933</v>
      </c>
      <c r="AC255" s="308" t="s">
        <v>934</v>
      </c>
      <c r="AD255" s="308" t="s">
        <v>932</v>
      </c>
      <c r="AE255" s="308" t="s">
        <v>933</v>
      </c>
      <c r="AF255" s="308" t="s">
        <v>934</v>
      </c>
      <c r="AG255" s="308" t="s">
        <v>932</v>
      </c>
      <c r="AH255" s="308" t="s">
        <v>933</v>
      </c>
      <c r="AI255" s="308" t="s">
        <v>934</v>
      </c>
      <c r="AJ255" s="308" t="s">
        <v>932</v>
      </c>
      <c r="AK255" s="308" t="s">
        <v>933</v>
      </c>
      <c r="AL255" s="308" t="s">
        <v>934</v>
      </c>
      <c r="AM255" s="308" t="s">
        <v>932</v>
      </c>
      <c r="AN255" s="308" t="s">
        <v>933</v>
      </c>
      <c r="AO255" s="308" t="s">
        <v>934</v>
      </c>
      <c r="AP255" s="308" t="s">
        <v>932</v>
      </c>
      <c r="AQ255" s="308" t="s">
        <v>933</v>
      </c>
      <c r="AR255" s="308" t="s">
        <v>934</v>
      </c>
      <c r="AS255" s="308" t="s">
        <v>932</v>
      </c>
      <c r="AT255" s="308" t="s">
        <v>933</v>
      </c>
      <c r="AU255" s="308" t="s">
        <v>934</v>
      </c>
      <c r="AV255" s="308" t="s">
        <v>932</v>
      </c>
      <c r="AW255" s="308" t="s">
        <v>933</v>
      </c>
      <c r="AX255" s="308" t="s">
        <v>934</v>
      </c>
      <c r="AY255" s="308" t="s">
        <v>935</v>
      </c>
      <c r="AZ255" s="308" t="s">
        <v>936</v>
      </c>
      <c r="BA255" s="308" t="s">
        <v>937</v>
      </c>
    </row>
    <row r="256" spans="2:54" x14ac:dyDescent="0.25">
      <c r="B256" s="423"/>
      <c r="C256" s="423"/>
      <c r="D256" s="423"/>
      <c r="F256" s="309" t="str">
        <f>F254&amp;F255</f>
        <v>2007CO2 (kg/ud)</v>
      </c>
      <c r="G256" s="309" t="str">
        <f t="shared" ref="G256:BA256" si="4">G254&amp;G255</f>
        <v>2007CH4 (g/ud)</v>
      </c>
      <c r="H256" s="309" t="str">
        <f t="shared" si="4"/>
        <v>2007N2O (g/ud)</v>
      </c>
      <c r="I256" s="309" t="str">
        <f t="shared" si="4"/>
        <v>2008CO2 (kg/ud)</v>
      </c>
      <c r="J256" s="309" t="str">
        <f t="shared" si="4"/>
        <v>2008CH4 (g/ud)</v>
      </c>
      <c r="K256" s="309" t="str">
        <f t="shared" si="4"/>
        <v>2008N2O (g/ud)</v>
      </c>
      <c r="L256" s="309" t="str">
        <f t="shared" si="4"/>
        <v>2009CO2 (kg/ud)</v>
      </c>
      <c r="M256" s="309" t="str">
        <f t="shared" si="4"/>
        <v>2009CH4 (g/ud)</v>
      </c>
      <c r="N256" s="309" t="str">
        <f t="shared" si="4"/>
        <v>2009N2O (g/ud)</v>
      </c>
      <c r="O256" s="309" t="str">
        <f t="shared" si="4"/>
        <v>2010CO2 (kg/ud)</v>
      </c>
      <c r="P256" s="309" t="str">
        <f t="shared" si="4"/>
        <v>2010CH4 (g/ud)</v>
      </c>
      <c r="Q256" s="309" t="str">
        <f t="shared" si="4"/>
        <v>2010N2O (g/ud)</v>
      </c>
      <c r="R256" s="309" t="str">
        <f t="shared" si="4"/>
        <v>2011CO2 (kg/ud)</v>
      </c>
      <c r="S256" s="309" t="str">
        <f t="shared" si="4"/>
        <v>2011CH4 (g/ud)</v>
      </c>
      <c r="T256" s="309" t="str">
        <f t="shared" si="4"/>
        <v>2011N2O (g/ud)</v>
      </c>
      <c r="U256" s="309" t="str">
        <f t="shared" si="4"/>
        <v>2012CO2 (kg/ud)</v>
      </c>
      <c r="V256" s="309" t="str">
        <f t="shared" si="4"/>
        <v>2012CH4 (g/ud)</v>
      </c>
      <c r="W256" s="309" t="str">
        <f t="shared" si="4"/>
        <v>2012N2O (g/ud)</v>
      </c>
      <c r="X256" s="309" t="str">
        <f t="shared" si="4"/>
        <v>2013CO2 (kg/ud)</v>
      </c>
      <c r="Y256" s="309" t="str">
        <f t="shared" si="4"/>
        <v>2013CH4 (g/ud)</v>
      </c>
      <c r="Z256" s="309" t="str">
        <f t="shared" si="4"/>
        <v>2013N2O (g/ud)</v>
      </c>
      <c r="AA256" s="309" t="str">
        <f t="shared" si="4"/>
        <v>2014CO2 (kg/ud)</v>
      </c>
      <c r="AB256" s="309" t="str">
        <f t="shared" si="4"/>
        <v>2014CH4 (g/ud)</v>
      </c>
      <c r="AC256" s="309" t="str">
        <f t="shared" si="4"/>
        <v>2014N2O (g/ud)</v>
      </c>
      <c r="AD256" s="309" t="str">
        <f t="shared" si="4"/>
        <v>2015CO2 (kg/ud)</v>
      </c>
      <c r="AE256" s="309" t="str">
        <f t="shared" si="4"/>
        <v>2015CH4 (g/ud)</v>
      </c>
      <c r="AF256" s="309" t="str">
        <f t="shared" si="4"/>
        <v>2015N2O (g/ud)</v>
      </c>
      <c r="AG256" s="309" t="str">
        <f t="shared" si="4"/>
        <v>2016CO2 (kg/ud)</v>
      </c>
      <c r="AH256" s="309" t="str">
        <f t="shared" si="4"/>
        <v>2016CH4 (g/ud)</v>
      </c>
      <c r="AI256" s="309" t="str">
        <f t="shared" si="4"/>
        <v>2016N2O (g/ud)</v>
      </c>
      <c r="AJ256" s="309" t="str">
        <f t="shared" si="4"/>
        <v>2017CO2 (kg/ud)</v>
      </c>
      <c r="AK256" s="309" t="str">
        <f t="shared" si="4"/>
        <v>2017CH4 (g/ud)</v>
      </c>
      <c r="AL256" s="309" t="str">
        <f t="shared" si="4"/>
        <v>2017N2O (g/ud)</v>
      </c>
      <c r="AM256" s="309" t="str">
        <f t="shared" si="4"/>
        <v>2018CO2 (kg/ud)</v>
      </c>
      <c r="AN256" s="309" t="str">
        <f t="shared" si="4"/>
        <v>2018CH4 (g/ud)</v>
      </c>
      <c r="AO256" s="309" t="str">
        <f t="shared" si="4"/>
        <v>2018N2O (g/ud)</v>
      </c>
      <c r="AP256" s="309" t="str">
        <f t="shared" si="4"/>
        <v>2019CO2 (kg/ud)</v>
      </c>
      <c r="AQ256" s="309" t="str">
        <f t="shared" si="4"/>
        <v>2019CH4 (g/ud)</v>
      </c>
      <c r="AR256" s="309" t="str">
        <f t="shared" si="4"/>
        <v>2019N2O (g/ud)</v>
      </c>
      <c r="AS256" s="309" t="str">
        <f t="shared" si="4"/>
        <v>2020CO2 (kg/ud)</v>
      </c>
      <c r="AT256" s="309" t="str">
        <f t="shared" si="4"/>
        <v>2020CH4 (g/ud)</v>
      </c>
      <c r="AU256" s="309" t="str">
        <f t="shared" si="4"/>
        <v>2020N2O (g/ud)</v>
      </c>
      <c r="AV256" s="309" t="str">
        <f t="shared" si="4"/>
        <v>2021CO2 (kg/ud)</v>
      </c>
      <c r="AW256" s="309" t="str">
        <f t="shared" si="4"/>
        <v>2021CH4 (g/ud)</v>
      </c>
      <c r="AX256" s="309" t="str">
        <f t="shared" si="4"/>
        <v>2021N2O (g/ud)</v>
      </c>
      <c r="AY256" s="309" t="str">
        <f t="shared" si="4"/>
        <v>2022CO2 (kg/l)</v>
      </c>
      <c r="AZ256" s="309" t="str">
        <f t="shared" si="4"/>
        <v>2022CH4 (g/l)</v>
      </c>
      <c r="BA256" s="309" t="str">
        <f t="shared" si="4"/>
        <v>2022N2O (g/l)</v>
      </c>
    </row>
    <row r="257" spans="2:54" ht="16.5" customHeight="1" x14ac:dyDescent="0.25">
      <c r="B257" s="418"/>
      <c r="C257" s="425" t="s">
        <v>612</v>
      </c>
      <c r="D257" s="346" t="s">
        <v>1213</v>
      </c>
      <c r="E257" s="348" t="str">
        <f t="shared" ref="E257:E287" si="5">C257&amp;D257</f>
        <v>Gasoil B (l)Maquinària agrícola</v>
      </c>
      <c r="F257" s="426">
        <v>2.6859999999999999</v>
      </c>
      <c r="G257" s="426">
        <v>7.5999999999999998E-2</v>
      </c>
      <c r="H257" s="426">
        <v>0.115</v>
      </c>
      <c r="I257" s="426">
        <v>2.6859999999999999</v>
      </c>
      <c r="J257" s="426">
        <v>7.0999999999999994E-2</v>
      </c>
      <c r="K257" s="426">
        <v>0.11600000000000001</v>
      </c>
      <c r="L257" s="426">
        <v>2.6859999999999999</v>
      </c>
      <c r="M257" s="426">
        <v>6.6000000000000003E-2</v>
      </c>
      <c r="N257" s="426">
        <v>0.11600000000000001</v>
      </c>
      <c r="O257" s="426">
        <v>2.6859999999999999</v>
      </c>
      <c r="P257" s="426">
        <v>6.0999999999999999E-2</v>
      </c>
      <c r="Q257" s="426">
        <v>0.11600000000000001</v>
      </c>
      <c r="R257" s="426">
        <v>2.6859999999999999</v>
      </c>
      <c r="S257" s="426">
        <v>5.7000000000000002E-2</v>
      </c>
      <c r="T257" s="426">
        <v>0.11600000000000001</v>
      </c>
      <c r="U257" s="426">
        <v>2.6859999999999999</v>
      </c>
      <c r="V257" s="426">
        <v>5.2999999999999999E-2</v>
      </c>
      <c r="W257" s="426">
        <v>0.11700000000000001</v>
      </c>
      <c r="X257" s="426">
        <v>2.6859999999999999</v>
      </c>
      <c r="Y257" s="426">
        <v>4.9000000000000002E-2</v>
      </c>
      <c r="Z257" s="426">
        <v>0.11700000000000001</v>
      </c>
      <c r="AA257" s="426">
        <v>2.6859999999999999</v>
      </c>
      <c r="AB257" s="426">
        <v>4.4999999999999998E-2</v>
      </c>
      <c r="AC257" s="426">
        <v>0.11700000000000001</v>
      </c>
      <c r="AD257" s="426">
        <v>2.6859999999999999</v>
      </c>
      <c r="AE257" s="426">
        <v>4.1000000000000002E-2</v>
      </c>
      <c r="AF257" s="426">
        <v>0.11700000000000001</v>
      </c>
      <c r="AG257" s="426">
        <v>2.6859999999999999</v>
      </c>
      <c r="AH257" s="426">
        <v>3.7999999999999999E-2</v>
      </c>
      <c r="AI257" s="426">
        <v>0.11700000000000001</v>
      </c>
      <c r="AJ257" s="426">
        <v>2.6859999999999999</v>
      </c>
      <c r="AK257" s="426">
        <v>3.5000000000000003E-2</v>
      </c>
      <c r="AL257" s="426">
        <v>0.11700000000000001</v>
      </c>
      <c r="AM257" s="426">
        <v>2.6859999999999999</v>
      </c>
      <c r="AN257" s="426">
        <v>3.2000000000000001E-2</v>
      </c>
      <c r="AO257" s="426">
        <v>0.11700000000000001</v>
      </c>
      <c r="AP257" s="426">
        <v>2.6859999999999999</v>
      </c>
      <c r="AQ257" s="426">
        <v>3.2000000000000001E-2</v>
      </c>
      <c r="AR257" s="426">
        <v>0.11700000000000001</v>
      </c>
      <c r="AS257" s="426">
        <v>2.6859999999999999</v>
      </c>
      <c r="AT257" s="426">
        <v>2.8000000000000001E-2</v>
      </c>
      <c r="AU257" s="426">
        <v>0.11799999999999999</v>
      </c>
      <c r="AV257" s="426">
        <v>2.6859999999999999</v>
      </c>
      <c r="AW257" s="426">
        <v>2.5000000000000001E-2</v>
      </c>
      <c r="AX257" s="426">
        <v>0.11799999999999999</v>
      </c>
      <c r="AY257" s="419"/>
      <c r="AZ257" s="419"/>
      <c r="BA257" s="408"/>
      <c r="BB257" s="408"/>
    </row>
    <row r="258" spans="2:54" ht="16.5" customHeight="1" x14ac:dyDescent="0.25">
      <c r="B258" s="418"/>
      <c r="C258" s="425" t="s">
        <v>612</v>
      </c>
      <c r="D258" s="346" t="s">
        <v>1214</v>
      </c>
      <c r="E258" s="348" t="str">
        <f t="shared" si="5"/>
        <v>Gasoil B (l)Maquinària forestal</v>
      </c>
      <c r="F258" s="426">
        <v>2.6859999999999999</v>
      </c>
      <c r="G258" s="426">
        <v>4.7E-2</v>
      </c>
      <c r="H258" s="426">
        <v>0.11799999999999999</v>
      </c>
      <c r="I258" s="426">
        <v>2.6859999999999999</v>
      </c>
      <c r="J258" s="426">
        <v>4.3999999999999997E-2</v>
      </c>
      <c r="K258" s="426">
        <v>0.11799999999999999</v>
      </c>
      <c r="L258" s="426">
        <v>2.6859999999999999</v>
      </c>
      <c r="M258" s="426">
        <v>0.04</v>
      </c>
      <c r="N258" s="426">
        <v>0.11799999999999999</v>
      </c>
      <c r="O258" s="426">
        <v>2.6859999999999999</v>
      </c>
      <c r="P258" s="426">
        <v>3.6999999999999998E-2</v>
      </c>
      <c r="Q258" s="426">
        <v>0.11799999999999999</v>
      </c>
      <c r="R258" s="426">
        <v>2.6859999999999999</v>
      </c>
      <c r="S258" s="426">
        <v>3.5000000000000003E-2</v>
      </c>
      <c r="T258" s="426">
        <v>0.11799999999999999</v>
      </c>
      <c r="U258" s="426">
        <v>2.6859999999999999</v>
      </c>
      <c r="V258" s="426">
        <v>3.3000000000000002E-2</v>
      </c>
      <c r="W258" s="426">
        <v>0.11799999999999999</v>
      </c>
      <c r="X258" s="426">
        <v>2.6859999999999999</v>
      </c>
      <c r="Y258" s="426">
        <v>0.03</v>
      </c>
      <c r="Z258" s="426">
        <v>0.11799999999999999</v>
      </c>
      <c r="AA258" s="426">
        <v>2.6859999999999999</v>
      </c>
      <c r="AB258" s="426">
        <v>2.7E-2</v>
      </c>
      <c r="AC258" s="426">
        <v>0.11799999999999999</v>
      </c>
      <c r="AD258" s="426">
        <v>2.6859999999999999</v>
      </c>
      <c r="AE258" s="426">
        <v>2.4E-2</v>
      </c>
      <c r="AF258" s="426">
        <v>0.11799999999999999</v>
      </c>
      <c r="AG258" s="426">
        <v>2.6859999999999999</v>
      </c>
      <c r="AH258" s="426">
        <v>2.1000000000000001E-2</v>
      </c>
      <c r="AI258" s="426">
        <v>0.11799999999999999</v>
      </c>
      <c r="AJ258" s="426">
        <v>2.6859999999999999</v>
      </c>
      <c r="AK258" s="426">
        <v>1.7999999999999999E-2</v>
      </c>
      <c r="AL258" s="426">
        <v>0.11799999999999999</v>
      </c>
      <c r="AM258" s="426">
        <v>2.6859999999999999</v>
      </c>
      <c r="AN258" s="426">
        <v>1.7000000000000001E-2</v>
      </c>
      <c r="AO258" s="426">
        <v>0.11799999999999999</v>
      </c>
      <c r="AP258" s="426">
        <v>2.6859999999999999</v>
      </c>
      <c r="AQ258" s="426">
        <v>1.4999999999999999E-2</v>
      </c>
      <c r="AR258" s="426">
        <v>0.11799999999999999</v>
      </c>
      <c r="AS258" s="426">
        <v>2.6859999999999999</v>
      </c>
      <c r="AT258" s="426">
        <v>1.4E-2</v>
      </c>
      <c r="AU258" s="426">
        <v>0.11799999999999999</v>
      </c>
      <c r="AV258" s="426">
        <v>2.6859999999999999</v>
      </c>
      <c r="AW258" s="426">
        <v>1.2999999999999999E-2</v>
      </c>
      <c r="AX258" s="426">
        <v>0.11799999999999999</v>
      </c>
      <c r="AY258" s="419"/>
      <c r="AZ258" s="419"/>
      <c r="BA258" s="408"/>
      <c r="BB258" s="408"/>
    </row>
    <row r="259" spans="2:54" ht="16.5" customHeight="1" x14ac:dyDescent="0.25">
      <c r="B259" s="428"/>
      <c r="C259" s="425" t="s">
        <v>612</v>
      </c>
      <c r="D259" s="346" t="s">
        <v>1215</v>
      </c>
      <c r="E259" s="348" t="str">
        <f t="shared" si="5"/>
        <v>Gasoil B (l)Maquinària comercial, institucional i industrial</v>
      </c>
      <c r="F259" s="426">
        <v>2.6859999999999999</v>
      </c>
      <c r="G259" s="426">
        <v>2.9000000000000001E-2</v>
      </c>
      <c r="H259" s="426">
        <v>0.11600000000000001</v>
      </c>
      <c r="I259" s="426">
        <v>2.6859999999999999</v>
      </c>
      <c r="J259" s="426">
        <v>2.9000000000000001E-2</v>
      </c>
      <c r="K259" s="426">
        <v>0.11600000000000001</v>
      </c>
      <c r="L259" s="426">
        <v>2.6859999999999999</v>
      </c>
      <c r="M259" s="426">
        <v>2.9000000000000001E-2</v>
      </c>
      <c r="N259" s="426">
        <v>0.11600000000000001</v>
      </c>
      <c r="O259" s="426">
        <v>2.6859999999999999</v>
      </c>
      <c r="P259" s="426">
        <v>2.9000000000000001E-2</v>
      </c>
      <c r="Q259" s="426">
        <v>0.11600000000000001</v>
      </c>
      <c r="R259" s="426">
        <v>2.6859999999999999</v>
      </c>
      <c r="S259" s="426">
        <v>2.9000000000000001E-2</v>
      </c>
      <c r="T259" s="426">
        <v>0.11600000000000001</v>
      </c>
      <c r="U259" s="426">
        <v>2.6859999999999999</v>
      </c>
      <c r="V259" s="426">
        <v>2.9000000000000001E-2</v>
      </c>
      <c r="W259" s="426">
        <v>0.11600000000000001</v>
      </c>
      <c r="X259" s="426">
        <v>2.6859999999999999</v>
      </c>
      <c r="Y259" s="426">
        <v>2.9000000000000001E-2</v>
      </c>
      <c r="Z259" s="426">
        <v>0.11600000000000001</v>
      </c>
      <c r="AA259" s="426">
        <v>2.6859999999999999</v>
      </c>
      <c r="AB259" s="426">
        <v>2.9000000000000001E-2</v>
      </c>
      <c r="AC259" s="426">
        <v>0.11600000000000001</v>
      </c>
      <c r="AD259" s="426">
        <v>2.6859999999999999</v>
      </c>
      <c r="AE259" s="426">
        <v>2.9000000000000001E-2</v>
      </c>
      <c r="AF259" s="426">
        <v>0.11600000000000001</v>
      </c>
      <c r="AG259" s="426">
        <v>2.6859999999999999</v>
      </c>
      <c r="AH259" s="426">
        <v>2.9000000000000001E-2</v>
      </c>
      <c r="AI259" s="426">
        <v>0.11600000000000001</v>
      </c>
      <c r="AJ259" s="426">
        <v>2.6859999999999999</v>
      </c>
      <c r="AK259" s="426">
        <v>2.9000000000000001E-2</v>
      </c>
      <c r="AL259" s="426">
        <v>0.11600000000000001</v>
      </c>
      <c r="AM259" s="426">
        <v>2.6859999999999999</v>
      </c>
      <c r="AN259" s="426">
        <v>2.9000000000000001E-2</v>
      </c>
      <c r="AO259" s="426">
        <v>0.11600000000000001</v>
      </c>
      <c r="AP259" s="426">
        <v>2.6859999999999999</v>
      </c>
      <c r="AQ259" s="426">
        <v>2.9000000000000001E-2</v>
      </c>
      <c r="AR259" s="426">
        <v>0.11600000000000001</v>
      </c>
      <c r="AS259" s="426">
        <v>2.6859999999999999</v>
      </c>
      <c r="AT259" s="426">
        <v>2.9000000000000001E-2</v>
      </c>
      <c r="AU259" s="426">
        <v>0.11600000000000001</v>
      </c>
      <c r="AV259" s="426">
        <v>2.6859999999999999</v>
      </c>
      <c r="AW259" s="426">
        <v>2.9000000000000001E-2</v>
      </c>
      <c r="AX259" s="426">
        <v>0.11600000000000001</v>
      </c>
      <c r="AY259" s="419"/>
      <c r="AZ259" s="419"/>
      <c r="BA259" s="408"/>
      <c r="BB259" s="408"/>
    </row>
    <row r="260" spans="2:54" ht="16.5" customHeight="1" x14ac:dyDescent="0.25">
      <c r="B260" s="418"/>
      <c r="C260" s="427" t="s">
        <v>1216</v>
      </c>
      <c r="D260" s="346" t="s">
        <v>1213</v>
      </c>
      <c r="E260" s="348" t="str">
        <f t="shared" si="5"/>
        <v>Gasoil (l)Maquinària agrícola</v>
      </c>
      <c r="F260" s="426">
        <v>2.645</v>
      </c>
      <c r="G260" s="426">
        <v>7.4999999999999997E-2</v>
      </c>
      <c r="H260" s="426">
        <v>0.113</v>
      </c>
      <c r="I260" s="426">
        <v>2.645</v>
      </c>
      <c r="J260" s="426">
        <v>7.0000000000000007E-2</v>
      </c>
      <c r="K260" s="426">
        <v>0.114</v>
      </c>
      <c r="L260" s="426">
        <v>2.645</v>
      </c>
      <c r="M260" s="426">
        <v>6.5000000000000002E-2</v>
      </c>
      <c r="N260" s="426">
        <v>0.114</v>
      </c>
      <c r="O260" s="426">
        <v>2.645</v>
      </c>
      <c r="P260" s="426">
        <v>0.06</v>
      </c>
      <c r="Q260" s="426">
        <v>0.114</v>
      </c>
      <c r="R260" s="426">
        <v>2.4860000000000002</v>
      </c>
      <c r="S260" s="426">
        <v>5.6000000000000001E-2</v>
      </c>
      <c r="T260" s="426">
        <v>0.115</v>
      </c>
      <c r="U260" s="426">
        <v>2.46</v>
      </c>
      <c r="V260" s="426">
        <v>5.1999999999999998E-2</v>
      </c>
      <c r="W260" s="426">
        <v>0.115</v>
      </c>
      <c r="X260" s="426">
        <v>2.536</v>
      </c>
      <c r="Y260" s="426">
        <v>4.8000000000000001E-2</v>
      </c>
      <c r="Z260" s="426">
        <v>0.115</v>
      </c>
      <c r="AA260" s="426">
        <v>2.536</v>
      </c>
      <c r="AB260" s="426">
        <v>4.3999999999999997E-2</v>
      </c>
      <c r="AC260" s="426">
        <v>0.115</v>
      </c>
      <c r="AD260" s="426">
        <v>2.536</v>
      </c>
      <c r="AE260" s="426">
        <v>0.04</v>
      </c>
      <c r="AF260" s="426">
        <v>0.115</v>
      </c>
      <c r="AG260" s="426">
        <v>2.5310000000000001</v>
      </c>
      <c r="AH260" s="426">
        <v>3.6999999999999998E-2</v>
      </c>
      <c r="AI260" s="426">
        <v>0.115</v>
      </c>
      <c r="AJ260" s="426">
        <v>2.5129999999999999</v>
      </c>
      <c r="AK260" s="426">
        <v>3.4000000000000002E-2</v>
      </c>
      <c r="AL260" s="426">
        <v>0.11600000000000001</v>
      </c>
      <c r="AM260" s="426">
        <v>2.4860000000000002</v>
      </c>
      <c r="AN260" s="426">
        <v>3.2000000000000001E-2</v>
      </c>
      <c r="AO260" s="426">
        <v>0.11600000000000001</v>
      </c>
      <c r="AP260" s="426" t="s">
        <v>42</v>
      </c>
      <c r="AQ260" s="426" t="s">
        <v>42</v>
      </c>
      <c r="AR260" s="426" t="s">
        <v>42</v>
      </c>
      <c r="AS260" s="426" t="s">
        <v>42</v>
      </c>
      <c r="AT260" s="426" t="s">
        <v>42</v>
      </c>
      <c r="AU260" s="426" t="s">
        <v>42</v>
      </c>
      <c r="AV260" s="426" t="s">
        <v>42</v>
      </c>
      <c r="AW260" s="426" t="s">
        <v>42</v>
      </c>
      <c r="AX260" s="426" t="s">
        <v>42</v>
      </c>
      <c r="AY260" s="419"/>
      <c r="AZ260" s="419"/>
      <c r="BA260" s="408"/>
      <c r="BB260" s="408"/>
    </row>
    <row r="261" spans="2:54" ht="16.5" customHeight="1" x14ac:dyDescent="0.25">
      <c r="B261" s="418"/>
      <c r="C261" s="427" t="s">
        <v>1216</v>
      </c>
      <c r="D261" s="346" t="s">
        <v>1214</v>
      </c>
      <c r="E261" s="348" t="str">
        <f t="shared" si="5"/>
        <v>Gasoil (l)Maquinària forestal</v>
      </c>
      <c r="F261" s="426">
        <v>2.645</v>
      </c>
      <c r="G261" s="426">
        <v>4.7E-2</v>
      </c>
      <c r="H261" s="426">
        <v>0.11600000000000001</v>
      </c>
      <c r="I261" s="426">
        <v>2.645</v>
      </c>
      <c r="J261" s="426">
        <v>4.2999999999999997E-2</v>
      </c>
      <c r="K261" s="426">
        <v>0.11600000000000001</v>
      </c>
      <c r="L261" s="426">
        <v>2.645</v>
      </c>
      <c r="M261" s="426">
        <v>3.9E-2</v>
      </c>
      <c r="N261" s="426">
        <v>0.11600000000000001</v>
      </c>
      <c r="O261" s="426">
        <v>2.645</v>
      </c>
      <c r="P261" s="426">
        <v>3.5999999999999997E-2</v>
      </c>
      <c r="Q261" s="426">
        <v>0.11600000000000001</v>
      </c>
      <c r="R261" s="426">
        <v>2.4860000000000002</v>
      </c>
      <c r="S261" s="426">
        <v>3.5000000000000003E-2</v>
      </c>
      <c r="T261" s="426">
        <v>0.11600000000000001</v>
      </c>
      <c r="U261" s="426">
        <v>2.46</v>
      </c>
      <c r="V261" s="426">
        <v>3.3000000000000002E-2</v>
      </c>
      <c r="W261" s="426">
        <v>0.11600000000000001</v>
      </c>
      <c r="X261" s="426">
        <v>2.536</v>
      </c>
      <c r="Y261" s="426">
        <v>0.03</v>
      </c>
      <c r="Z261" s="426">
        <v>0.11600000000000001</v>
      </c>
      <c r="AA261" s="426">
        <v>2.536</v>
      </c>
      <c r="AB261" s="426">
        <v>2.7E-2</v>
      </c>
      <c r="AC261" s="426">
        <v>0.11600000000000001</v>
      </c>
      <c r="AD261" s="426">
        <v>2.536</v>
      </c>
      <c r="AE261" s="426">
        <v>2.4E-2</v>
      </c>
      <c r="AF261" s="426">
        <v>0.11600000000000001</v>
      </c>
      <c r="AG261" s="426">
        <v>2.5310000000000001</v>
      </c>
      <c r="AH261" s="426">
        <v>2.1000000000000001E-2</v>
      </c>
      <c r="AI261" s="426">
        <v>0.11600000000000001</v>
      </c>
      <c r="AJ261" s="426">
        <v>2.5129999999999999</v>
      </c>
      <c r="AK261" s="426">
        <v>1.7999999999999999E-2</v>
      </c>
      <c r="AL261" s="426">
        <v>0.11600000000000001</v>
      </c>
      <c r="AM261" s="426">
        <v>2.4860000000000002</v>
      </c>
      <c r="AN261" s="426">
        <v>1.6E-2</v>
      </c>
      <c r="AO261" s="426">
        <v>0.11600000000000001</v>
      </c>
      <c r="AP261" s="426" t="s">
        <v>42</v>
      </c>
      <c r="AQ261" s="426" t="s">
        <v>42</v>
      </c>
      <c r="AR261" s="426" t="s">
        <v>42</v>
      </c>
      <c r="AS261" s="426" t="s">
        <v>42</v>
      </c>
      <c r="AT261" s="426" t="s">
        <v>42</v>
      </c>
      <c r="AU261" s="426" t="s">
        <v>42</v>
      </c>
      <c r="AV261" s="426" t="s">
        <v>42</v>
      </c>
      <c r="AW261" s="426" t="s">
        <v>42</v>
      </c>
      <c r="AX261" s="426" t="s">
        <v>42</v>
      </c>
      <c r="AY261" s="419"/>
      <c r="AZ261" s="419"/>
      <c r="BA261" s="408"/>
      <c r="BB261" s="408"/>
    </row>
    <row r="262" spans="2:54" ht="16.5" customHeight="1" x14ac:dyDescent="0.25">
      <c r="B262" s="428"/>
      <c r="C262" s="427" t="s">
        <v>1216</v>
      </c>
      <c r="D262" s="346" t="s">
        <v>1215</v>
      </c>
      <c r="E262" s="348" t="str">
        <f t="shared" si="5"/>
        <v>Gasoil (l)Maquinària comercial, institucional i industrial</v>
      </c>
      <c r="F262" s="426">
        <v>2.645</v>
      </c>
      <c r="G262" s="426">
        <v>2.8000000000000001E-2</v>
      </c>
      <c r="H262" s="426">
        <v>0.114</v>
      </c>
      <c r="I262" s="426">
        <v>2.645</v>
      </c>
      <c r="J262" s="426">
        <v>2.8000000000000001E-2</v>
      </c>
      <c r="K262" s="426">
        <v>0.114</v>
      </c>
      <c r="L262" s="426">
        <v>2.645</v>
      </c>
      <c r="M262" s="426">
        <v>2.8000000000000001E-2</v>
      </c>
      <c r="N262" s="426">
        <v>0.114</v>
      </c>
      <c r="O262" s="426">
        <v>2.645</v>
      </c>
      <c r="P262" s="426">
        <v>2.8000000000000001E-2</v>
      </c>
      <c r="Q262" s="426">
        <v>0.114</v>
      </c>
      <c r="R262" s="426">
        <v>2.4860000000000002</v>
      </c>
      <c r="S262" s="426">
        <v>2.8000000000000001E-2</v>
      </c>
      <c r="T262" s="426">
        <v>0.114</v>
      </c>
      <c r="U262" s="426">
        <v>2.46</v>
      </c>
      <c r="V262" s="426">
        <v>2.8000000000000001E-2</v>
      </c>
      <c r="W262" s="426">
        <v>0.114</v>
      </c>
      <c r="X262" s="426">
        <v>2.536</v>
      </c>
      <c r="Y262" s="426">
        <v>2.8000000000000001E-2</v>
      </c>
      <c r="Z262" s="426">
        <v>0.114</v>
      </c>
      <c r="AA262" s="426">
        <v>2.536</v>
      </c>
      <c r="AB262" s="426">
        <v>2.8000000000000001E-2</v>
      </c>
      <c r="AC262" s="426">
        <v>0.114</v>
      </c>
      <c r="AD262" s="426">
        <v>2.536</v>
      </c>
      <c r="AE262" s="426">
        <v>2.8000000000000001E-2</v>
      </c>
      <c r="AF262" s="426">
        <v>0.114</v>
      </c>
      <c r="AG262" s="426">
        <v>2.5310000000000001</v>
      </c>
      <c r="AH262" s="426">
        <v>2.8000000000000001E-2</v>
      </c>
      <c r="AI262" s="426">
        <v>0.114</v>
      </c>
      <c r="AJ262" s="426">
        <v>2.5129999999999999</v>
      </c>
      <c r="AK262" s="426">
        <v>2.8000000000000001E-2</v>
      </c>
      <c r="AL262" s="426">
        <v>0.114</v>
      </c>
      <c r="AM262" s="426">
        <v>2.4860000000000002</v>
      </c>
      <c r="AN262" s="426">
        <v>2.8000000000000001E-2</v>
      </c>
      <c r="AO262" s="426">
        <v>0.114</v>
      </c>
      <c r="AP262" s="426" t="s">
        <v>42</v>
      </c>
      <c r="AQ262" s="426" t="s">
        <v>42</v>
      </c>
      <c r="AR262" s="426" t="s">
        <v>42</v>
      </c>
      <c r="AS262" s="426" t="s">
        <v>42</v>
      </c>
      <c r="AT262" s="426" t="s">
        <v>42</v>
      </c>
      <c r="AU262" s="426" t="s">
        <v>42</v>
      </c>
      <c r="AV262" s="426" t="s">
        <v>42</v>
      </c>
      <c r="AW262" s="426" t="s">
        <v>42</v>
      </c>
      <c r="AX262" s="426" t="s">
        <v>42</v>
      </c>
      <c r="AY262" s="419"/>
      <c r="AZ262" s="419"/>
      <c r="BA262" s="408"/>
      <c r="BB262" s="408"/>
    </row>
    <row r="263" spans="2:54" ht="16.5" customHeight="1" x14ac:dyDescent="0.25">
      <c r="B263" s="428">
        <v>7.0000000000000007E-2</v>
      </c>
      <c r="C263" s="427" t="s">
        <v>33</v>
      </c>
      <c r="D263" s="346" t="s">
        <v>1213</v>
      </c>
      <c r="E263" s="348" t="str">
        <f t="shared" si="5"/>
        <v>B7 (l)Maquinària agrícola</v>
      </c>
      <c r="F263" s="426" t="s">
        <v>42</v>
      </c>
      <c r="G263" s="426" t="s">
        <v>42</v>
      </c>
      <c r="H263" s="426" t="s">
        <v>42</v>
      </c>
      <c r="I263" s="426" t="s">
        <v>42</v>
      </c>
      <c r="J263" s="426" t="s">
        <v>42</v>
      </c>
      <c r="K263" s="426" t="s">
        <v>42</v>
      </c>
      <c r="L263" s="426" t="s">
        <v>42</v>
      </c>
      <c r="M263" s="426" t="s">
        <v>42</v>
      </c>
      <c r="N263" s="426" t="s">
        <v>42</v>
      </c>
      <c r="O263" s="426" t="s">
        <v>42</v>
      </c>
      <c r="P263" s="426" t="s">
        <v>42</v>
      </c>
      <c r="Q263" s="426" t="s">
        <v>42</v>
      </c>
      <c r="R263" s="426" t="s">
        <v>42</v>
      </c>
      <c r="S263" s="426" t="s">
        <v>42</v>
      </c>
      <c r="T263" s="426" t="s">
        <v>42</v>
      </c>
      <c r="U263" s="426" t="s">
        <v>42</v>
      </c>
      <c r="V263" s="426" t="s">
        <v>42</v>
      </c>
      <c r="W263" s="426" t="s">
        <v>42</v>
      </c>
      <c r="X263" s="426" t="s">
        <v>42</v>
      </c>
      <c r="Y263" s="426" t="s">
        <v>42</v>
      </c>
      <c r="Z263" s="426" t="s">
        <v>42</v>
      </c>
      <c r="AA263" s="426" t="s">
        <v>42</v>
      </c>
      <c r="AB263" s="426" t="s">
        <v>42</v>
      </c>
      <c r="AC263" s="426" t="s">
        <v>42</v>
      </c>
      <c r="AD263" s="426" t="s">
        <v>42</v>
      </c>
      <c r="AE263" s="426" t="s">
        <v>42</v>
      </c>
      <c r="AF263" s="426" t="s">
        <v>42</v>
      </c>
      <c r="AG263" s="426" t="s">
        <v>42</v>
      </c>
      <c r="AH263" s="426" t="s">
        <v>42</v>
      </c>
      <c r="AI263" s="426" t="s">
        <v>42</v>
      </c>
      <c r="AJ263" s="426" t="s">
        <v>42</v>
      </c>
      <c r="AK263" s="426" t="s">
        <v>42</v>
      </c>
      <c r="AL263" s="426" t="s">
        <v>42</v>
      </c>
      <c r="AM263" s="426" t="s">
        <v>42</v>
      </c>
      <c r="AN263" s="426" t="s">
        <v>42</v>
      </c>
      <c r="AO263" s="426" t="s">
        <v>42</v>
      </c>
      <c r="AP263" s="426">
        <v>2.4689999999999999</v>
      </c>
      <c r="AQ263" s="426">
        <v>3.2000000000000001E-2</v>
      </c>
      <c r="AR263" s="426">
        <v>0.11600000000000001</v>
      </c>
      <c r="AS263" s="426">
        <v>2.4689999999999999</v>
      </c>
      <c r="AT263" s="426">
        <v>2.7E-2</v>
      </c>
      <c r="AU263" s="426">
        <v>0.11600000000000001</v>
      </c>
      <c r="AV263" s="426">
        <v>2.4689999999999999</v>
      </c>
      <c r="AW263" s="426">
        <v>2.5000000000000001E-2</v>
      </c>
      <c r="AX263" s="426">
        <v>0.11600000000000001</v>
      </c>
      <c r="AY263" s="419"/>
      <c r="AZ263" s="419"/>
      <c r="BA263" s="408"/>
      <c r="BB263" s="408"/>
    </row>
    <row r="264" spans="2:54" ht="16.5" customHeight="1" x14ac:dyDescent="0.25">
      <c r="B264" s="428">
        <v>7.0000000000000007E-2</v>
      </c>
      <c r="C264" s="427" t="s">
        <v>33</v>
      </c>
      <c r="D264" s="346" t="s">
        <v>1214</v>
      </c>
      <c r="E264" s="348" t="str">
        <f t="shared" si="5"/>
        <v>B7 (l)Maquinària forestal</v>
      </c>
      <c r="F264" s="426" t="s">
        <v>42</v>
      </c>
      <c r="G264" s="426" t="s">
        <v>42</v>
      </c>
      <c r="H264" s="426" t="s">
        <v>42</v>
      </c>
      <c r="I264" s="426" t="s">
        <v>42</v>
      </c>
      <c r="J264" s="426" t="s">
        <v>42</v>
      </c>
      <c r="K264" s="426" t="s">
        <v>42</v>
      </c>
      <c r="L264" s="426" t="s">
        <v>42</v>
      </c>
      <c r="M264" s="426" t="s">
        <v>42</v>
      </c>
      <c r="N264" s="426" t="s">
        <v>42</v>
      </c>
      <c r="O264" s="426" t="s">
        <v>42</v>
      </c>
      <c r="P264" s="426" t="s">
        <v>42</v>
      </c>
      <c r="Q264" s="426" t="s">
        <v>42</v>
      </c>
      <c r="R264" s="426" t="s">
        <v>42</v>
      </c>
      <c r="S264" s="426" t="s">
        <v>42</v>
      </c>
      <c r="T264" s="426" t="s">
        <v>42</v>
      </c>
      <c r="U264" s="426" t="s">
        <v>42</v>
      </c>
      <c r="V264" s="426" t="s">
        <v>42</v>
      </c>
      <c r="W264" s="426" t="s">
        <v>42</v>
      </c>
      <c r="X264" s="426" t="s">
        <v>42</v>
      </c>
      <c r="Y264" s="426" t="s">
        <v>42</v>
      </c>
      <c r="Z264" s="426" t="s">
        <v>42</v>
      </c>
      <c r="AA264" s="426" t="s">
        <v>42</v>
      </c>
      <c r="AB264" s="426" t="s">
        <v>42</v>
      </c>
      <c r="AC264" s="426" t="s">
        <v>42</v>
      </c>
      <c r="AD264" s="426" t="s">
        <v>42</v>
      </c>
      <c r="AE264" s="426" t="s">
        <v>42</v>
      </c>
      <c r="AF264" s="426" t="s">
        <v>42</v>
      </c>
      <c r="AG264" s="426" t="s">
        <v>42</v>
      </c>
      <c r="AH264" s="426" t="s">
        <v>42</v>
      </c>
      <c r="AI264" s="426" t="s">
        <v>42</v>
      </c>
      <c r="AJ264" s="426" t="s">
        <v>42</v>
      </c>
      <c r="AK264" s="426" t="s">
        <v>42</v>
      </c>
      <c r="AL264" s="426" t="s">
        <v>42</v>
      </c>
      <c r="AM264" s="426" t="s">
        <v>42</v>
      </c>
      <c r="AN264" s="426" t="s">
        <v>42</v>
      </c>
      <c r="AO264" s="426" t="s">
        <v>42</v>
      </c>
      <c r="AP264" s="426">
        <v>2.4689999999999999</v>
      </c>
      <c r="AQ264" s="426">
        <v>1.4999999999999999E-2</v>
      </c>
      <c r="AR264" s="426">
        <v>0.11600000000000001</v>
      </c>
      <c r="AS264" s="426">
        <v>2.4689999999999999</v>
      </c>
      <c r="AT264" s="426">
        <v>1.4E-2</v>
      </c>
      <c r="AU264" s="426">
        <v>0.11600000000000001</v>
      </c>
      <c r="AV264" s="426">
        <v>2.4689999999999999</v>
      </c>
      <c r="AW264" s="426">
        <v>1.2999999999999999E-2</v>
      </c>
      <c r="AX264" s="426">
        <v>0.11600000000000001</v>
      </c>
      <c r="AY264" s="419"/>
      <c r="AZ264" s="419"/>
      <c r="BA264" s="408"/>
      <c r="BB264" s="408"/>
    </row>
    <row r="265" spans="2:54" ht="16.5" customHeight="1" x14ac:dyDescent="0.25">
      <c r="B265" s="428">
        <v>7.0000000000000007E-2</v>
      </c>
      <c r="C265" s="427" t="s">
        <v>33</v>
      </c>
      <c r="D265" s="346" t="s">
        <v>1215</v>
      </c>
      <c r="E265" s="348" t="str">
        <f t="shared" si="5"/>
        <v>B7 (l)Maquinària comercial, institucional i industrial</v>
      </c>
      <c r="F265" s="426" t="s">
        <v>42</v>
      </c>
      <c r="G265" s="426" t="s">
        <v>42</v>
      </c>
      <c r="H265" s="426" t="s">
        <v>42</v>
      </c>
      <c r="I265" s="426" t="s">
        <v>42</v>
      </c>
      <c r="J265" s="426" t="s">
        <v>42</v>
      </c>
      <c r="K265" s="426" t="s">
        <v>42</v>
      </c>
      <c r="L265" s="426" t="s">
        <v>42</v>
      </c>
      <c r="M265" s="426" t="s">
        <v>42</v>
      </c>
      <c r="N265" s="426" t="s">
        <v>42</v>
      </c>
      <c r="O265" s="426" t="s">
        <v>42</v>
      </c>
      <c r="P265" s="426" t="s">
        <v>42</v>
      </c>
      <c r="Q265" s="426" t="s">
        <v>42</v>
      </c>
      <c r="R265" s="426" t="s">
        <v>42</v>
      </c>
      <c r="S265" s="426" t="s">
        <v>42</v>
      </c>
      <c r="T265" s="426" t="s">
        <v>42</v>
      </c>
      <c r="U265" s="426" t="s">
        <v>42</v>
      </c>
      <c r="V265" s="426" t="s">
        <v>42</v>
      </c>
      <c r="W265" s="426" t="s">
        <v>42</v>
      </c>
      <c r="X265" s="426" t="s">
        <v>42</v>
      </c>
      <c r="Y265" s="426" t="s">
        <v>42</v>
      </c>
      <c r="Z265" s="426" t="s">
        <v>42</v>
      </c>
      <c r="AA265" s="426" t="s">
        <v>42</v>
      </c>
      <c r="AB265" s="426" t="s">
        <v>42</v>
      </c>
      <c r="AC265" s="426" t="s">
        <v>42</v>
      </c>
      <c r="AD265" s="426" t="s">
        <v>42</v>
      </c>
      <c r="AE265" s="426" t="s">
        <v>42</v>
      </c>
      <c r="AF265" s="426" t="s">
        <v>42</v>
      </c>
      <c r="AG265" s="426" t="s">
        <v>42</v>
      </c>
      <c r="AH265" s="426" t="s">
        <v>42</v>
      </c>
      <c r="AI265" s="426" t="s">
        <v>42</v>
      </c>
      <c r="AJ265" s="426" t="s">
        <v>42</v>
      </c>
      <c r="AK265" s="426" t="s">
        <v>42</v>
      </c>
      <c r="AL265" s="426" t="s">
        <v>42</v>
      </c>
      <c r="AM265" s="426" t="s">
        <v>42</v>
      </c>
      <c r="AN265" s="426" t="s">
        <v>42</v>
      </c>
      <c r="AO265" s="426" t="s">
        <v>42</v>
      </c>
      <c r="AP265" s="426">
        <v>2.4689999999999999</v>
      </c>
      <c r="AQ265" s="426">
        <v>2.8000000000000001E-2</v>
      </c>
      <c r="AR265" s="426">
        <v>0.114</v>
      </c>
      <c r="AS265" s="426">
        <v>2.4689999999999999</v>
      </c>
      <c r="AT265" s="426">
        <v>2.8000000000000001E-2</v>
      </c>
      <c r="AU265" s="426">
        <v>0.114</v>
      </c>
      <c r="AV265" s="426">
        <v>2.4689999999999999</v>
      </c>
      <c r="AW265" s="426">
        <v>2.8000000000000001E-2</v>
      </c>
      <c r="AX265" s="426">
        <v>0.114</v>
      </c>
      <c r="AY265" s="419"/>
      <c r="AZ265" s="419"/>
      <c r="BA265" s="408"/>
      <c r="BB265" s="408"/>
    </row>
    <row r="266" spans="2:54" ht="16.5" customHeight="1" x14ac:dyDescent="0.25">
      <c r="B266" s="428">
        <v>0.1</v>
      </c>
      <c r="C266" s="427" t="s">
        <v>35</v>
      </c>
      <c r="D266" s="346" t="s">
        <v>1213</v>
      </c>
      <c r="E266" s="348" t="str">
        <f t="shared" si="5"/>
        <v>B10 (l)Maquinària agrícola</v>
      </c>
      <c r="F266" s="426" t="s">
        <v>42</v>
      </c>
      <c r="G266" s="426" t="s">
        <v>42</v>
      </c>
      <c r="H266" s="426" t="s">
        <v>42</v>
      </c>
      <c r="I266" s="426" t="s">
        <v>42</v>
      </c>
      <c r="J266" s="426" t="s">
        <v>42</v>
      </c>
      <c r="K266" s="426" t="s">
        <v>42</v>
      </c>
      <c r="L266" s="426" t="s">
        <v>42</v>
      </c>
      <c r="M266" s="426" t="s">
        <v>42</v>
      </c>
      <c r="N266" s="426" t="s">
        <v>42</v>
      </c>
      <c r="O266" s="426" t="s">
        <v>42</v>
      </c>
      <c r="P266" s="426" t="s">
        <v>42</v>
      </c>
      <c r="Q266" s="426" t="s">
        <v>42</v>
      </c>
      <c r="R266" s="426" t="s">
        <v>42</v>
      </c>
      <c r="S266" s="426" t="s">
        <v>42</v>
      </c>
      <c r="T266" s="426" t="s">
        <v>42</v>
      </c>
      <c r="U266" s="426" t="s">
        <v>42</v>
      </c>
      <c r="V266" s="426" t="s">
        <v>42</v>
      </c>
      <c r="W266" s="426" t="s">
        <v>42</v>
      </c>
      <c r="X266" s="426" t="s">
        <v>42</v>
      </c>
      <c r="Y266" s="426" t="s">
        <v>42</v>
      </c>
      <c r="Z266" s="426" t="s">
        <v>42</v>
      </c>
      <c r="AA266" s="426" t="s">
        <v>42</v>
      </c>
      <c r="AB266" s="426" t="s">
        <v>42</v>
      </c>
      <c r="AC266" s="426" t="s">
        <v>42</v>
      </c>
      <c r="AD266" s="426" t="s">
        <v>42</v>
      </c>
      <c r="AE266" s="426" t="s">
        <v>42</v>
      </c>
      <c r="AF266" s="426" t="s">
        <v>42</v>
      </c>
      <c r="AG266" s="426" t="s">
        <v>42</v>
      </c>
      <c r="AH266" s="426" t="s">
        <v>42</v>
      </c>
      <c r="AI266" s="426" t="s">
        <v>42</v>
      </c>
      <c r="AJ266" s="426" t="s">
        <v>42</v>
      </c>
      <c r="AK266" s="426" t="s">
        <v>42</v>
      </c>
      <c r="AL266" s="426" t="s">
        <v>42</v>
      </c>
      <c r="AM266" s="426" t="s">
        <v>42</v>
      </c>
      <c r="AN266" s="426" t="s">
        <v>42</v>
      </c>
      <c r="AO266" s="426" t="s">
        <v>42</v>
      </c>
      <c r="AP266" s="426">
        <v>2.3940000000000001</v>
      </c>
      <c r="AQ266" s="426">
        <v>3.2000000000000001E-2</v>
      </c>
      <c r="AR266" s="426">
        <v>0.11600000000000001</v>
      </c>
      <c r="AS266" s="426">
        <v>2.3940000000000001</v>
      </c>
      <c r="AT266" s="426">
        <v>2.7E-2</v>
      </c>
      <c r="AU266" s="426">
        <v>0.11600000000000001</v>
      </c>
      <c r="AV266" s="426">
        <v>2.3940000000000001</v>
      </c>
      <c r="AW266" s="426">
        <v>2.5000000000000001E-2</v>
      </c>
      <c r="AX266" s="426">
        <v>0.11600000000000001</v>
      </c>
      <c r="AY266" s="419"/>
      <c r="AZ266" s="419"/>
      <c r="BA266" s="408"/>
      <c r="BB266" s="408"/>
    </row>
    <row r="267" spans="2:54" ht="16.5" customHeight="1" x14ac:dyDescent="0.25">
      <c r="B267" s="428">
        <v>0.1</v>
      </c>
      <c r="C267" s="427" t="s">
        <v>35</v>
      </c>
      <c r="D267" s="346" t="s">
        <v>1214</v>
      </c>
      <c r="E267" s="348" t="str">
        <f t="shared" si="5"/>
        <v>B10 (l)Maquinària forestal</v>
      </c>
      <c r="F267" s="426" t="s">
        <v>42</v>
      </c>
      <c r="G267" s="426" t="s">
        <v>42</v>
      </c>
      <c r="H267" s="426" t="s">
        <v>42</v>
      </c>
      <c r="I267" s="426" t="s">
        <v>42</v>
      </c>
      <c r="J267" s="426" t="s">
        <v>42</v>
      </c>
      <c r="K267" s="426" t="s">
        <v>42</v>
      </c>
      <c r="L267" s="426" t="s">
        <v>42</v>
      </c>
      <c r="M267" s="426" t="s">
        <v>42</v>
      </c>
      <c r="N267" s="426" t="s">
        <v>42</v>
      </c>
      <c r="O267" s="426" t="s">
        <v>42</v>
      </c>
      <c r="P267" s="426" t="s">
        <v>42</v>
      </c>
      <c r="Q267" s="426" t="s">
        <v>42</v>
      </c>
      <c r="R267" s="426" t="s">
        <v>42</v>
      </c>
      <c r="S267" s="426" t="s">
        <v>42</v>
      </c>
      <c r="T267" s="426" t="s">
        <v>42</v>
      </c>
      <c r="U267" s="426" t="s">
        <v>42</v>
      </c>
      <c r="V267" s="426" t="s">
        <v>42</v>
      </c>
      <c r="W267" s="426" t="s">
        <v>42</v>
      </c>
      <c r="X267" s="426" t="s">
        <v>42</v>
      </c>
      <c r="Y267" s="426" t="s">
        <v>42</v>
      </c>
      <c r="Z267" s="426" t="s">
        <v>42</v>
      </c>
      <c r="AA267" s="426" t="s">
        <v>42</v>
      </c>
      <c r="AB267" s="426" t="s">
        <v>42</v>
      </c>
      <c r="AC267" s="426" t="s">
        <v>42</v>
      </c>
      <c r="AD267" s="426" t="s">
        <v>42</v>
      </c>
      <c r="AE267" s="426" t="s">
        <v>42</v>
      </c>
      <c r="AF267" s="426" t="s">
        <v>42</v>
      </c>
      <c r="AG267" s="426" t="s">
        <v>42</v>
      </c>
      <c r="AH267" s="426" t="s">
        <v>42</v>
      </c>
      <c r="AI267" s="426" t="s">
        <v>42</v>
      </c>
      <c r="AJ267" s="426" t="s">
        <v>42</v>
      </c>
      <c r="AK267" s="426" t="s">
        <v>42</v>
      </c>
      <c r="AL267" s="426" t="s">
        <v>42</v>
      </c>
      <c r="AM267" s="426" t="s">
        <v>42</v>
      </c>
      <c r="AN267" s="426" t="s">
        <v>42</v>
      </c>
      <c r="AO267" s="426" t="s">
        <v>42</v>
      </c>
      <c r="AP267" s="426">
        <v>2.3940000000000001</v>
      </c>
      <c r="AQ267" s="426">
        <v>1.4999999999999999E-2</v>
      </c>
      <c r="AR267" s="426">
        <v>0.11600000000000001</v>
      </c>
      <c r="AS267" s="426">
        <v>2.3940000000000001</v>
      </c>
      <c r="AT267" s="426">
        <v>1.4E-2</v>
      </c>
      <c r="AU267" s="426">
        <v>0.11600000000000001</v>
      </c>
      <c r="AV267" s="426">
        <v>2.3940000000000001</v>
      </c>
      <c r="AW267" s="426">
        <v>1.2999999999999999E-2</v>
      </c>
      <c r="AX267" s="426">
        <v>0.11600000000000001</v>
      </c>
      <c r="AY267" s="419"/>
      <c r="AZ267" s="419"/>
      <c r="BA267" s="408"/>
      <c r="BB267" s="408"/>
    </row>
    <row r="268" spans="2:54" ht="16.5" customHeight="1" x14ac:dyDescent="0.25">
      <c r="B268" s="428">
        <v>0.1</v>
      </c>
      <c r="C268" s="427" t="s">
        <v>35</v>
      </c>
      <c r="D268" s="346" t="s">
        <v>1215</v>
      </c>
      <c r="E268" s="348" t="str">
        <f t="shared" si="5"/>
        <v>B10 (l)Maquinària comercial, institucional i industrial</v>
      </c>
      <c r="F268" s="426" t="s">
        <v>42</v>
      </c>
      <c r="G268" s="426" t="s">
        <v>42</v>
      </c>
      <c r="H268" s="426" t="s">
        <v>42</v>
      </c>
      <c r="I268" s="426" t="s">
        <v>42</v>
      </c>
      <c r="J268" s="426" t="s">
        <v>42</v>
      </c>
      <c r="K268" s="426" t="s">
        <v>42</v>
      </c>
      <c r="L268" s="426" t="s">
        <v>42</v>
      </c>
      <c r="M268" s="426" t="s">
        <v>42</v>
      </c>
      <c r="N268" s="426" t="s">
        <v>42</v>
      </c>
      <c r="O268" s="426" t="s">
        <v>42</v>
      </c>
      <c r="P268" s="426" t="s">
        <v>42</v>
      </c>
      <c r="Q268" s="426" t="s">
        <v>42</v>
      </c>
      <c r="R268" s="426" t="s">
        <v>42</v>
      </c>
      <c r="S268" s="426" t="s">
        <v>42</v>
      </c>
      <c r="T268" s="426" t="s">
        <v>42</v>
      </c>
      <c r="U268" s="426" t="s">
        <v>42</v>
      </c>
      <c r="V268" s="426" t="s">
        <v>42</v>
      </c>
      <c r="W268" s="426" t="s">
        <v>42</v>
      </c>
      <c r="X268" s="426" t="s">
        <v>42</v>
      </c>
      <c r="Y268" s="426" t="s">
        <v>42</v>
      </c>
      <c r="Z268" s="426" t="s">
        <v>42</v>
      </c>
      <c r="AA268" s="426" t="s">
        <v>42</v>
      </c>
      <c r="AB268" s="426" t="s">
        <v>42</v>
      </c>
      <c r="AC268" s="426" t="s">
        <v>42</v>
      </c>
      <c r="AD268" s="426" t="s">
        <v>42</v>
      </c>
      <c r="AE268" s="426" t="s">
        <v>42</v>
      </c>
      <c r="AF268" s="426" t="s">
        <v>42</v>
      </c>
      <c r="AG268" s="426" t="s">
        <v>42</v>
      </c>
      <c r="AH268" s="426" t="s">
        <v>42</v>
      </c>
      <c r="AI268" s="426" t="s">
        <v>42</v>
      </c>
      <c r="AJ268" s="426" t="s">
        <v>42</v>
      </c>
      <c r="AK268" s="426" t="s">
        <v>42</v>
      </c>
      <c r="AL268" s="426" t="s">
        <v>42</v>
      </c>
      <c r="AM268" s="426" t="s">
        <v>42</v>
      </c>
      <c r="AN268" s="426" t="s">
        <v>42</v>
      </c>
      <c r="AO268" s="426" t="s">
        <v>42</v>
      </c>
      <c r="AP268" s="426">
        <v>2.3940000000000001</v>
      </c>
      <c r="AQ268" s="426">
        <v>2.8000000000000001E-2</v>
      </c>
      <c r="AR268" s="426">
        <v>0.114</v>
      </c>
      <c r="AS268" s="426">
        <v>2.3940000000000001</v>
      </c>
      <c r="AT268" s="426">
        <v>2.8000000000000001E-2</v>
      </c>
      <c r="AU268" s="426">
        <v>0.114</v>
      </c>
      <c r="AV268" s="426">
        <v>2.3940000000000001</v>
      </c>
      <c r="AW268" s="426">
        <v>2.8000000000000001E-2</v>
      </c>
      <c r="AX268" s="426">
        <v>0.114</v>
      </c>
      <c r="AY268" s="419"/>
      <c r="AZ268" s="419"/>
      <c r="BA268" s="408"/>
      <c r="BB268" s="408"/>
    </row>
    <row r="269" spans="2:54" ht="16.5" customHeight="1" x14ac:dyDescent="0.25">
      <c r="B269" s="428">
        <v>0.2</v>
      </c>
      <c r="C269" s="427" t="s">
        <v>36</v>
      </c>
      <c r="D269" s="346" t="s">
        <v>1213</v>
      </c>
      <c r="E269" s="348" t="str">
        <f t="shared" si="5"/>
        <v>B20 (l)Maquinària agrícola</v>
      </c>
      <c r="F269" s="426" t="s">
        <v>42</v>
      </c>
      <c r="G269" s="426" t="s">
        <v>42</v>
      </c>
      <c r="H269" s="426" t="s">
        <v>42</v>
      </c>
      <c r="I269" s="426" t="s">
        <v>42</v>
      </c>
      <c r="J269" s="426" t="s">
        <v>42</v>
      </c>
      <c r="K269" s="426" t="s">
        <v>42</v>
      </c>
      <c r="L269" s="426" t="s">
        <v>42</v>
      </c>
      <c r="M269" s="426" t="s">
        <v>42</v>
      </c>
      <c r="N269" s="426" t="s">
        <v>42</v>
      </c>
      <c r="O269" s="426" t="s">
        <v>42</v>
      </c>
      <c r="P269" s="426" t="s">
        <v>42</v>
      </c>
      <c r="Q269" s="426" t="s">
        <v>42</v>
      </c>
      <c r="R269" s="426" t="s">
        <v>42</v>
      </c>
      <c r="S269" s="426" t="s">
        <v>42</v>
      </c>
      <c r="T269" s="426" t="s">
        <v>42</v>
      </c>
      <c r="U269" s="426" t="s">
        <v>42</v>
      </c>
      <c r="V269" s="426" t="s">
        <v>42</v>
      </c>
      <c r="W269" s="426" t="s">
        <v>42</v>
      </c>
      <c r="X269" s="426" t="s">
        <v>42</v>
      </c>
      <c r="Y269" s="426" t="s">
        <v>42</v>
      </c>
      <c r="Z269" s="426" t="s">
        <v>42</v>
      </c>
      <c r="AA269" s="426" t="s">
        <v>42</v>
      </c>
      <c r="AB269" s="426" t="s">
        <v>42</v>
      </c>
      <c r="AC269" s="426" t="s">
        <v>42</v>
      </c>
      <c r="AD269" s="426" t="s">
        <v>42</v>
      </c>
      <c r="AE269" s="426" t="s">
        <v>42</v>
      </c>
      <c r="AF269" s="426" t="s">
        <v>42</v>
      </c>
      <c r="AG269" s="426" t="s">
        <v>42</v>
      </c>
      <c r="AH269" s="426" t="s">
        <v>42</v>
      </c>
      <c r="AI269" s="426" t="s">
        <v>42</v>
      </c>
      <c r="AJ269" s="426" t="s">
        <v>42</v>
      </c>
      <c r="AK269" s="426" t="s">
        <v>42</v>
      </c>
      <c r="AL269" s="426" t="s">
        <v>42</v>
      </c>
      <c r="AM269" s="426" t="s">
        <v>42</v>
      </c>
      <c r="AN269" s="426" t="s">
        <v>42</v>
      </c>
      <c r="AO269" s="426" t="s">
        <v>42</v>
      </c>
      <c r="AP269" s="426">
        <v>2.1429999999999998</v>
      </c>
      <c r="AQ269" s="426">
        <v>3.2000000000000001E-2</v>
      </c>
      <c r="AR269" s="426">
        <v>0.11600000000000001</v>
      </c>
      <c r="AS269" s="426">
        <v>2.1429999999999998</v>
      </c>
      <c r="AT269" s="426">
        <v>2.7E-2</v>
      </c>
      <c r="AU269" s="426">
        <v>0.11600000000000001</v>
      </c>
      <c r="AV269" s="426">
        <v>2.1429999999999998</v>
      </c>
      <c r="AW269" s="426">
        <v>2.5000000000000001E-2</v>
      </c>
      <c r="AX269" s="426">
        <v>0.11600000000000001</v>
      </c>
      <c r="AY269" s="419"/>
      <c r="AZ269" s="419"/>
      <c r="BA269" s="408"/>
      <c r="BB269" s="408"/>
    </row>
    <row r="270" spans="2:54" ht="16.5" customHeight="1" x14ac:dyDescent="0.25">
      <c r="B270" s="428">
        <v>0.2</v>
      </c>
      <c r="C270" s="427" t="s">
        <v>36</v>
      </c>
      <c r="D270" s="346" t="s">
        <v>1214</v>
      </c>
      <c r="E270" s="348" t="str">
        <f t="shared" si="5"/>
        <v>B20 (l)Maquinària forestal</v>
      </c>
      <c r="F270" s="426" t="s">
        <v>42</v>
      </c>
      <c r="G270" s="426" t="s">
        <v>42</v>
      </c>
      <c r="H270" s="426" t="s">
        <v>42</v>
      </c>
      <c r="I270" s="426" t="s">
        <v>42</v>
      </c>
      <c r="J270" s="426" t="s">
        <v>42</v>
      </c>
      <c r="K270" s="426" t="s">
        <v>42</v>
      </c>
      <c r="L270" s="426" t="s">
        <v>42</v>
      </c>
      <c r="M270" s="426" t="s">
        <v>42</v>
      </c>
      <c r="N270" s="426" t="s">
        <v>42</v>
      </c>
      <c r="O270" s="426" t="s">
        <v>42</v>
      </c>
      <c r="P270" s="426" t="s">
        <v>42</v>
      </c>
      <c r="Q270" s="426" t="s">
        <v>42</v>
      </c>
      <c r="R270" s="426" t="s">
        <v>42</v>
      </c>
      <c r="S270" s="426" t="s">
        <v>42</v>
      </c>
      <c r="T270" s="426" t="s">
        <v>42</v>
      </c>
      <c r="U270" s="426" t="s">
        <v>42</v>
      </c>
      <c r="V270" s="426" t="s">
        <v>42</v>
      </c>
      <c r="W270" s="426" t="s">
        <v>42</v>
      </c>
      <c r="X270" s="426" t="s">
        <v>42</v>
      </c>
      <c r="Y270" s="426" t="s">
        <v>42</v>
      </c>
      <c r="Z270" s="426" t="s">
        <v>42</v>
      </c>
      <c r="AA270" s="426" t="s">
        <v>42</v>
      </c>
      <c r="AB270" s="426" t="s">
        <v>42</v>
      </c>
      <c r="AC270" s="426" t="s">
        <v>42</v>
      </c>
      <c r="AD270" s="426" t="s">
        <v>42</v>
      </c>
      <c r="AE270" s="426" t="s">
        <v>42</v>
      </c>
      <c r="AF270" s="426" t="s">
        <v>42</v>
      </c>
      <c r="AG270" s="426" t="s">
        <v>42</v>
      </c>
      <c r="AH270" s="426" t="s">
        <v>42</v>
      </c>
      <c r="AI270" s="426" t="s">
        <v>42</v>
      </c>
      <c r="AJ270" s="426" t="s">
        <v>42</v>
      </c>
      <c r="AK270" s="426" t="s">
        <v>42</v>
      </c>
      <c r="AL270" s="426" t="s">
        <v>42</v>
      </c>
      <c r="AM270" s="426" t="s">
        <v>42</v>
      </c>
      <c r="AN270" s="426" t="s">
        <v>42</v>
      </c>
      <c r="AO270" s="426" t="s">
        <v>42</v>
      </c>
      <c r="AP270" s="426">
        <v>2.1429999999999998</v>
      </c>
      <c r="AQ270" s="426">
        <v>1.4999999999999999E-2</v>
      </c>
      <c r="AR270" s="426">
        <v>0.11600000000000001</v>
      </c>
      <c r="AS270" s="426">
        <v>2.1429999999999998</v>
      </c>
      <c r="AT270" s="426">
        <v>1.4E-2</v>
      </c>
      <c r="AU270" s="426">
        <v>0.11600000000000001</v>
      </c>
      <c r="AV270" s="426">
        <v>2.1429999999999998</v>
      </c>
      <c r="AW270" s="426">
        <v>1.2999999999999999E-2</v>
      </c>
      <c r="AX270" s="426">
        <v>0.11600000000000001</v>
      </c>
      <c r="AY270" s="419"/>
      <c r="AZ270" s="419"/>
      <c r="BA270" s="408"/>
      <c r="BB270" s="408"/>
    </row>
    <row r="271" spans="2:54" ht="16.5" customHeight="1" x14ac:dyDescent="0.25">
      <c r="B271" s="428">
        <v>0.2</v>
      </c>
      <c r="C271" s="427" t="s">
        <v>36</v>
      </c>
      <c r="D271" s="346" t="s">
        <v>1215</v>
      </c>
      <c r="E271" s="348" t="str">
        <f t="shared" si="5"/>
        <v>B20 (l)Maquinària comercial, institucional i industrial</v>
      </c>
      <c r="F271" s="426" t="s">
        <v>42</v>
      </c>
      <c r="G271" s="426" t="s">
        <v>42</v>
      </c>
      <c r="H271" s="426" t="s">
        <v>42</v>
      </c>
      <c r="I271" s="426" t="s">
        <v>42</v>
      </c>
      <c r="J271" s="426" t="s">
        <v>42</v>
      </c>
      <c r="K271" s="426" t="s">
        <v>42</v>
      </c>
      <c r="L271" s="426" t="s">
        <v>42</v>
      </c>
      <c r="M271" s="426" t="s">
        <v>42</v>
      </c>
      <c r="N271" s="426" t="s">
        <v>42</v>
      </c>
      <c r="O271" s="426" t="s">
        <v>42</v>
      </c>
      <c r="P271" s="426" t="s">
        <v>42</v>
      </c>
      <c r="Q271" s="426" t="s">
        <v>42</v>
      </c>
      <c r="R271" s="426" t="s">
        <v>42</v>
      </c>
      <c r="S271" s="426" t="s">
        <v>42</v>
      </c>
      <c r="T271" s="426" t="s">
        <v>42</v>
      </c>
      <c r="U271" s="426" t="s">
        <v>42</v>
      </c>
      <c r="V271" s="426" t="s">
        <v>42</v>
      </c>
      <c r="W271" s="426" t="s">
        <v>42</v>
      </c>
      <c r="X271" s="426" t="s">
        <v>42</v>
      </c>
      <c r="Y271" s="426" t="s">
        <v>42</v>
      </c>
      <c r="Z271" s="426" t="s">
        <v>42</v>
      </c>
      <c r="AA271" s="426" t="s">
        <v>42</v>
      </c>
      <c r="AB271" s="426" t="s">
        <v>42</v>
      </c>
      <c r="AC271" s="426" t="s">
        <v>42</v>
      </c>
      <c r="AD271" s="426" t="s">
        <v>42</v>
      </c>
      <c r="AE271" s="426" t="s">
        <v>42</v>
      </c>
      <c r="AF271" s="426" t="s">
        <v>42</v>
      </c>
      <c r="AG271" s="426" t="s">
        <v>42</v>
      </c>
      <c r="AH271" s="426" t="s">
        <v>42</v>
      </c>
      <c r="AI271" s="426" t="s">
        <v>42</v>
      </c>
      <c r="AJ271" s="426" t="s">
        <v>42</v>
      </c>
      <c r="AK271" s="426" t="s">
        <v>42</v>
      </c>
      <c r="AL271" s="426" t="s">
        <v>42</v>
      </c>
      <c r="AM271" s="426" t="s">
        <v>42</v>
      </c>
      <c r="AN271" s="426" t="s">
        <v>42</v>
      </c>
      <c r="AO271" s="426" t="s">
        <v>42</v>
      </c>
      <c r="AP271" s="426">
        <v>2.1429999999999998</v>
      </c>
      <c r="AQ271" s="426">
        <v>2.8000000000000001E-2</v>
      </c>
      <c r="AR271" s="426">
        <v>0.114</v>
      </c>
      <c r="AS271" s="426">
        <v>2.1429999999999998</v>
      </c>
      <c r="AT271" s="426">
        <v>2.8000000000000001E-2</v>
      </c>
      <c r="AU271" s="426">
        <v>0.114</v>
      </c>
      <c r="AV271" s="426">
        <v>2.1429999999999998</v>
      </c>
      <c r="AW271" s="426">
        <v>2.8000000000000001E-2</v>
      </c>
      <c r="AX271" s="426">
        <v>0.114</v>
      </c>
      <c r="AY271" s="419"/>
      <c r="AZ271" s="430"/>
      <c r="BA271" s="408"/>
      <c r="BB271" s="408"/>
    </row>
    <row r="272" spans="2:54" ht="16.5" customHeight="1" x14ac:dyDescent="0.25">
      <c r="B272" s="428">
        <v>0.3</v>
      </c>
      <c r="C272" s="427" t="s">
        <v>38</v>
      </c>
      <c r="D272" s="346" t="s">
        <v>1213</v>
      </c>
      <c r="E272" s="348" t="str">
        <f t="shared" si="5"/>
        <v>B30 (l)Maquinària agrícola</v>
      </c>
      <c r="F272" s="426" t="s">
        <v>42</v>
      </c>
      <c r="G272" s="426" t="s">
        <v>42</v>
      </c>
      <c r="H272" s="426" t="s">
        <v>42</v>
      </c>
      <c r="I272" s="426" t="s">
        <v>42</v>
      </c>
      <c r="J272" s="426" t="s">
        <v>42</v>
      </c>
      <c r="K272" s="426" t="s">
        <v>42</v>
      </c>
      <c r="L272" s="426" t="s">
        <v>42</v>
      </c>
      <c r="M272" s="426" t="s">
        <v>42</v>
      </c>
      <c r="N272" s="426" t="s">
        <v>42</v>
      </c>
      <c r="O272" s="426" t="s">
        <v>42</v>
      </c>
      <c r="P272" s="426" t="s">
        <v>42</v>
      </c>
      <c r="Q272" s="426" t="s">
        <v>42</v>
      </c>
      <c r="R272" s="426" t="s">
        <v>42</v>
      </c>
      <c r="S272" s="426" t="s">
        <v>42</v>
      </c>
      <c r="T272" s="426" t="s">
        <v>42</v>
      </c>
      <c r="U272" s="426" t="s">
        <v>42</v>
      </c>
      <c r="V272" s="426" t="s">
        <v>42</v>
      </c>
      <c r="W272" s="426" t="s">
        <v>42</v>
      </c>
      <c r="X272" s="426" t="s">
        <v>42</v>
      </c>
      <c r="Y272" s="426" t="s">
        <v>42</v>
      </c>
      <c r="Z272" s="426" t="s">
        <v>42</v>
      </c>
      <c r="AA272" s="426" t="s">
        <v>42</v>
      </c>
      <c r="AB272" s="426" t="s">
        <v>42</v>
      </c>
      <c r="AC272" s="426" t="s">
        <v>42</v>
      </c>
      <c r="AD272" s="426" t="s">
        <v>42</v>
      </c>
      <c r="AE272" s="426" t="s">
        <v>42</v>
      </c>
      <c r="AF272" s="426" t="s">
        <v>42</v>
      </c>
      <c r="AG272" s="426" t="s">
        <v>42</v>
      </c>
      <c r="AH272" s="426" t="s">
        <v>42</v>
      </c>
      <c r="AI272" s="426" t="s">
        <v>42</v>
      </c>
      <c r="AJ272" s="426" t="s">
        <v>42</v>
      </c>
      <c r="AK272" s="426" t="s">
        <v>42</v>
      </c>
      <c r="AL272" s="426" t="s">
        <v>42</v>
      </c>
      <c r="AM272" s="426" t="s">
        <v>42</v>
      </c>
      <c r="AN272" s="426" t="s">
        <v>42</v>
      </c>
      <c r="AO272" s="426" t="s">
        <v>42</v>
      </c>
      <c r="AP272" s="426">
        <v>1.8919999999999999</v>
      </c>
      <c r="AQ272" s="426">
        <v>3.2000000000000001E-2</v>
      </c>
      <c r="AR272" s="426">
        <v>0.11600000000000001</v>
      </c>
      <c r="AS272" s="426">
        <v>1.8919999999999999</v>
      </c>
      <c r="AT272" s="426">
        <v>2.7E-2</v>
      </c>
      <c r="AU272" s="426">
        <v>0.11600000000000001</v>
      </c>
      <c r="AV272" s="426">
        <v>1.8919999999999999</v>
      </c>
      <c r="AW272" s="426">
        <v>2.5000000000000001E-2</v>
      </c>
      <c r="AX272" s="426">
        <v>0.11600000000000001</v>
      </c>
      <c r="AY272" s="419"/>
      <c r="BA272" s="408"/>
      <c r="BB272" s="408"/>
    </row>
    <row r="273" spans="2:54" ht="16.5" customHeight="1" x14ac:dyDescent="0.25">
      <c r="B273" s="428">
        <v>0.3</v>
      </c>
      <c r="C273" s="427" t="s">
        <v>38</v>
      </c>
      <c r="D273" s="346" t="s">
        <v>1214</v>
      </c>
      <c r="E273" s="348" t="str">
        <f t="shared" si="5"/>
        <v>B30 (l)Maquinària forestal</v>
      </c>
      <c r="F273" s="426" t="s">
        <v>42</v>
      </c>
      <c r="G273" s="426" t="s">
        <v>42</v>
      </c>
      <c r="H273" s="426" t="s">
        <v>42</v>
      </c>
      <c r="I273" s="426" t="s">
        <v>42</v>
      </c>
      <c r="J273" s="426" t="s">
        <v>42</v>
      </c>
      <c r="K273" s="426" t="s">
        <v>42</v>
      </c>
      <c r="L273" s="426" t="s">
        <v>42</v>
      </c>
      <c r="M273" s="426" t="s">
        <v>42</v>
      </c>
      <c r="N273" s="426" t="s">
        <v>42</v>
      </c>
      <c r="O273" s="426" t="s">
        <v>42</v>
      </c>
      <c r="P273" s="426" t="s">
        <v>42</v>
      </c>
      <c r="Q273" s="426" t="s">
        <v>42</v>
      </c>
      <c r="R273" s="426" t="s">
        <v>42</v>
      </c>
      <c r="S273" s="426" t="s">
        <v>42</v>
      </c>
      <c r="T273" s="426" t="s">
        <v>42</v>
      </c>
      <c r="U273" s="426" t="s">
        <v>42</v>
      </c>
      <c r="V273" s="426" t="s">
        <v>42</v>
      </c>
      <c r="W273" s="426" t="s">
        <v>42</v>
      </c>
      <c r="X273" s="426" t="s">
        <v>42</v>
      </c>
      <c r="Y273" s="426" t="s">
        <v>42</v>
      </c>
      <c r="Z273" s="426" t="s">
        <v>42</v>
      </c>
      <c r="AA273" s="426" t="s">
        <v>42</v>
      </c>
      <c r="AB273" s="426" t="s">
        <v>42</v>
      </c>
      <c r="AC273" s="426" t="s">
        <v>42</v>
      </c>
      <c r="AD273" s="426" t="s">
        <v>42</v>
      </c>
      <c r="AE273" s="426" t="s">
        <v>42</v>
      </c>
      <c r="AF273" s="426" t="s">
        <v>42</v>
      </c>
      <c r="AG273" s="426" t="s">
        <v>42</v>
      </c>
      <c r="AH273" s="426" t="s">
        <v>42</v>
      </c>
      <c r="AI273" s="426" t="s">
        <v>42</v>
      </c>
      <c r="AJ273" s="426" t="s">
        <v>42</v>
      </c>
      <c r="AK273" s="426" t="s">
        <v>42</v>
      </c>
      <c r="AL273" s="426" t="s">
        <v>42</v>
      </c>
      <c r="AM273" s="426" t="s">
        <v>42</v>
      </c>
      <c r="AN273" s="426" t="s">
        <v>42</v>
      </c>
      <c r="AO273" s="426" t="s">
        <v>42</v>
      </c>
      <c r="AP273" s="426">
        <v>1.8919999999999999</v>
      </c>
      <c r="AQ273" s="426">
        <v>1.4999999999999999E-2</v>
      </c>
      <c r="AR273" s="426">
        <v>0.11600000000000001</v>
      </c>
      <c r="AS273" s="426">
        <v>1.8919999999999999</v>
      </c>
      <c r="AT273" s="426">
        <v>1.4E-2</v>
      </c>
      <c r="AU273" s="426">
        <v>0.11600000000000001</v>
      </c>
      <c r="AV273" s="426">
        <v>1.8919999999999999</v>
      </c>
      <c r="AW273" s="426">
        <v>1.2999999999999999E-2</v>
      </c>
      <c r="AX273" s="426">
        <v>0.11600000000000001</v>
      </c>
      <c r="AY273" s="419"/>
      <c r="AZ273" s="419"/>
      <c r="BA273" s="408"/>
      <c r="BB273" s="408"/>
    </row>
    <row r="274" spans="2:54" ht="16.5" customHeight="1" x14ac:dyDescent="0.25">
      <c r="B274" s="428">
        <v>0.3</v>
      </c>
      <c r="C274" s="427" t="s">
        <v>38</v>
      </c>
      <c r="D274" s="346" t="s">
        <v>1215</v>
      </c>
      <c r="E274" s="348" t="str">
        <f t="shared" si="5"/>
        <v>B30 (l)Maquinària comercial, institucional i industrial</v>
      </c>
      <c r="F274" s="426" t="s">
        <v>42</v>
      </c>
      <c r="G274" s="426" t="s">
        <v>42</v>
      </c>
      <c r="H274" s="426" t="s">
        <v>42</v>
      </c>
      <c r="I274" s="426" t="s">
        <v>42</v>
      </c>
      <c r="J274" s="426" t="s">
        <v>42</v>
      </c>
      <c r="K274" s="426" t="s">
        <v>42</v>
      </c>
      <c r="L274" s="426" t="s">
        <v>42</v>
      </c>
      <c r="M274" s="426" t="s">
        <v>42</v>
      </c>
      <c r="N274" s="426" t="s">
        <v>42</v>
      </c>
      <c r="O274" s="426" t="s">
        <v>42</v>
      </c>
      <c r="P274" s="426" t="s">
        <v>42</v>
      </c>
      <c r="Q274" s="426" t="s">
        <v>42</v>
      </c>
      <c r="R274" s="426" t="s">
        <v>42</v>
      </c>
      <c r="S274" s="426" t="s">
        <v>42</v>
      </c>
      <c r="T274" s="426" t="s">
        <v>42</v>
      </c>
      <c r="U274" s="426" t="s">
        <v>42</v>
      </c>
      <c r="V274" s="426" t="s">
        <v>42</v>
      </c>
      <c r="W274" s="426" t="s">
        <v>42</v>
      </c>
      <c r="X274" s="426" t="s">
        <v>42</v>
      </c>
      <c r="Y274" s="426" t="s">
        <v>42</v>
      </c>
      <c r="Z274" s="426" t="s">
        <v>42</v>
      </c>
      <c r="AA274" s="426" t="s">
        <v>42</v>
      </c>
      <c r="AB274" s="426" t="s">
        <v>42</v>
      </c>
      <c r="AC274" s="426" t="s">
        <v>42</v>
      </c>
      <c r="AD274" s="426" t="s">
        <v>42</v>
      </c>
      <c r="AE274" s="426" t="s">
        <v>42</v>
      </c>
      <c r="AF274" s="426" t="s">
        <v>42</v>
      </c>
      <c r="AG274" s="426" t="s">
        <v>42</v>
      </c>
      <c r="AH274" s="426" t="s">
        <v>42</v>
      </c>
      <c r="AI274" s="426" t="s">
        <v>42</v>
      </c>
      <c r="AJ274" s="426" t="s">
        <v>42</v>
      </c>
      <c r="AK274" s="426" t="s">
        <v>42</v>
      </c>
      <c r="AL274" s="426" t="s">
        <v>42</v>
      </c>
      <c r="AM274" s="426" t="s">
        <v>42</v>
      </c>
      <c r="AN274" s="426" t="s">
        <v>42</v>
      </c>
      <c r="AO274" s="426" t="s">
        <v>42</v>
      </c>
      <c r="AP274" s="426">
        <v>1.8919999999999999</v>
      </c>
      <c r="AQ274" s="426">
        <v>2.8000000000000001E-2</v>
      </c>
      <c r="AR274" s="426">
        <v>0.114</v>
      </c>
      <c r="AS274" s="426">
        <v>1.8919999999999999</v>
      </c>
      <c r="AT274" s="426">
        <v>2.8000000000000001E-2</v>
      </c>
      <c r="AU274" s="426">
        <v>0.114</v>
      </c>
      <c r="AV274" s="426">
        <v>1.8919999999999999</v>
      </c>
      <c r="AW274" s="426">
        <v>2.8000000000000001E-2</v>
      </c>
      <c r="AX274" s="426">
        <v>0.114</v>
      </c>
      <c r="AY274" s="419"/>
      <c r="AZ274" s="419"/>
      <c r="BA274" s="408"/>
      <c r="BB274" s="408"/>
    </row>
    <row r="275" spans="2:54" ht="16.5" customHeight="1" x14ac:dyDescent="0.25">
      <c r="B275" s="428">
        <v>1</v>
      </c>
      <c r="C275" s="427" t="s">
        <v>39</v>
      </c>
      <c r="D275" s="346" t="s">
        <v>1213</v>
      </c>
      <c r="E275" s="348" t="str">
        <f t="shared" si="5"/>
        <v>B100 (l)Maquinària agrícola</v>
      </c>
      <c r="F275" s="426" t="s">
        <v>42</v>
      </c>
      <c r="G275" s="426" t="s">
        <v>42</v>
      </c>
      <c r="H275" s="426" t="s">
        <v>42</v>
      </c>
      <c r="I275" s="426" t="s">
        <v>42</v>
      </c>
      <c r="J275" s="426" t="s">
        <v>42</v>
      </c>
      <c r="K275" s="426" t="s">
        <v>42</v>
      </c>
      <c r="L275" s="426" t="s">
        <v>42</v>
      </c>
      <c r="M275" s="426" t="s">
        <v>42</v>
      </c>
      <c r="N275" s="426" t="s">
        <v>42</v>
      </c>
      <c r="O275" s="426" t="s">
        <v>42</v>
      </c>
      <c r="P275" s="426" t="s">
        <v>42</v>
      </c>
      <c r="Q275" s="426" t="s">
        <v>42</v>
      </c>
      <c r="R275" s="426" t="s">
        <v>42</v>
      </c>
      <c r="S275" s="426" t="s">
        <v>42</v>
      </c>
      <c r="T275" s="426" t="s">
        <v>42</v>
      </c>
      <c r="U275" s="426" t="s">
        <v>42</v>
      </c>
      <c r="V275" s="426" t="s">
        <v>42</v>
      </c>
      <c r="W275" s="426" t="s">
        <v>42</v>
      </c>
      <c r="X275" s="426" t="s">
        <v>42</v>
      </c>
      <c r="Y275" s="426" t="s">
        <v>42</v>
      </c>
      <c r="Z275" s="426" t="s">
        <v>42</v>
      </c>
      <c r="AA275" s="426" t="s">
        <v>42</v>
      </c>
      <c r="AB275" s="426" t="s">
        <v>42</v>
      </c>
      <c r="AC275" s="426" t="s">
        <v>42</v>
      </c>
      <c r="AD275" s="426" t="s">
        <v>42</v>
      </c>
      <c r="AE275" s="426" t="s">
        <v>42</v>
      </c>
      <c r="AF275" s="426" t="s">
        <v>42</v>
      </c>
      <c r="AG275" s="426" t="s">
        <v>42</v>
      </c>
      <c r="AH275" s="426" t="s">
        <v>42</v>
      </c>
      <c r="AI275" s="426" t="s">
        <v>42</v>
      </c>
      <c r="AJ275" s="426" t="s">
        <v>42</v>
      </c>
      <c r="AK275" s="426" t="s">
        <v>42</v>
      </c>
      <c r="AL275" s="426" t="s">
        <v>42</v>
      </c>
      <c r="AM275" s="426" t="s">
        <v>42</v>
      </c>
      <c r="AN275" s="426" t="s">
        <v>42</v>
      </c>
      <c r="AO275" s="426" t="s">
        <v>42</v>
      </c>
      <c r="AP275" s="426">
        <v>0.13700000000000001</v>
      </c>
      <c r="AQ275" s="426">
        <v>3.2000000000000001E-2</v>
      </c>
      <c r="AR275" s="426">
        <v>0.11600000000000001</v>
      </c>
      <c r="AS275" s="426">
        <v>0.13700000000000001</v>
      </c>
      <c r="AT275" s="426">
        <v>2.7E-2</v>
      </c>
      <c r="AU275" s="426">
        <v>0.11600000000000001</v>
      </c>
      <c r="AV275" s="426">
        <v>0.13700000000000001</v>
      </c>
      <c r="AW275" s="426">
        <v>2.5000000000000001E-2</v>
      </c>
      <c r="AX275" s="426">
        <v>0.11600000000000001</v>
      </c>
      <c r="AY275" s="419"/>
      <c r="BA275" s="408"/>
      <c r="BB275" s="408"/>
    </row>
    <row r="276" spans="2:54" ht="16.5" customHeight="1" x14ac:dyDescent="0.25">
      <c r="B276" s="428">
        <v>1</v>
      </c>
      <c r="C276" s="427" t="s">
        <v>39</v>
      </c>
      <c r="D276" s="346" t="s">
        <v>1214</v>
      </c>
      <c r="E276" s="348" t="str">
        <f t="shared" si="5"/>
        <v>B100 (l)Maquinària forestal</v>
      </c>
      <c r="F276" s="426" t="s">
        <v>42</v>
      </c>
      <c r="G276" s="426" t="s">
        <v>42</v>
      </c>
      <c r="H276" s="426" t="s">
        <v>42</v>
      </c>
      <c r="I276" s="426" t="s">
        <v>42</v>
      </c>
      <c r="J276" s="426" t="s">
        <v>42</v>
      </c>
      <c r="K276" s="426" t="s">
        <v>42</v>
      </c>
      <c r="L276" s="426" t="s">
        <v>42</v>
      </c>
      <c r="M276" s="426" t="s">
        <v>42</v>
      </c>
      <c r="N276" s="426" t="s">
        <v>42</v>
      </c>
      <c r="O276" s="426" t="s">
        <v>42</v>
      </c>
      <c r="P276" s="426" t="s">
        <v>42</v>
      </c>
      <c r="Q276" s="426" t="s">
        <v>42</v>
      </c>
      <c r="R276" s="426" t="s">
        <v>42</v>
      </c>
      <c r="S276" s="426" t="s">
        <v>42</v>
      </c>
      <c r="T276" s="426" t="s">
        <v>42</v>
      </c>
      <c r="U276" s="426" t="s">
        <v>42</v>
      </c>
      <c r="V276" s="426" t="s">
        <v>42</v>
      </c>
      <c r="W276" s="426" t="s">
        <v>42</v>
      </c>
      <c r="X276" s="426" t="s">
        <v>42</v>
      </c>
      <c r="Y276" s="426" t="s">
        <v>42</v>
      </c>
      <c r="Z276" s="426" t="s">
        <v>42</v>
      </c>
      <c r="AA276" s="426" t="s">
        <v>42</v>
      </c>
      <c r="AB276" s="426" t="s">
        <v>42</v>
      </c>
      <c r="AC276" s="426" t="s">
        <v>42</v>
      </c>
      <c r="AD276" s="426" t="s">
        <v>42</v>
      </c>
      <c r="AE276" s="426" t="s">
        <v>42</v>
      </c>
      <c r="AF276" s="426" t="s">
        <v>42</v>
      </c>
      <c r="AG276" s="426" t="s">
        <v>42</v>
      </c>
      <c r="AH276" s="426" t="s">
        <v>42</v>
      </c>
      <c r="AI276" s="426" t="s">
        <v>42</v>
      </c>
      <c r="AJ276" s="426" t="s">
        <v>42</v>
      </c>
      <c r="AK276" s="426" t="s">
        <v>42</v>
      </c>
      <c r="AL276" s="426" t="s">
        <v>42</v>
      </c>
      <c r="AM276" s="426" t="s">
        <v>42</v>
      </c>
      <c r="AN276" s="426" t="s">
        <v>42</v>
      </c>
      <c r="AO276" s="426" t="s">
        <v>42</v>
      </c>
      <c r="AP276" s="426">
        <v>0.13700000000000001</v>
      </c>
      <c r="AQ276" s="426">
        <v>1.4999999999999999E-2</v>
      </c>
      <c r="AR276" s="426">
        <v>0.11600000000000001</v>
      </c>
      <c r="AS276" s="426">
        <v>0.13700000000000001</v>
      </c>
      <c r="AT276" s="426">
        <v>1.4E-2</v>
      </c>
      <c r="AU276" s="426">
        <v>0.11600000000000001</v>
      </c>
      <c r="AV276" s="426">
        <v>0.13700000000000001</v>
      </c>
      <c r="AW276" s="426">
        <v>1.2999999999999999E-2</v>
      </c>
      <c r="AX276" s="426">
        <v>0.11600000000000001</v>
      </c>
      <c r="AY276" s="419"/>
      <c r="AZ276" s="419"/>
      <c r="BA276" s="408"/>
      <c r="BB276" s="408"/>
    </row>
    <row r="277" spans="2:54" ht="16.5" customHeight="1" x14ac:dyDescent="0.25">
      <c r="B277" s="428">
        <v>1</v>
      </c>
      <c r="C277" s="427" t="s">
        <v>39</v>
      </c>
      <c r="D277" s="346" t="s">
        <v>1215</v>
      </c>
      <c r="E277" s="348" t="str">
        <f t="shared" si="5"/>
        <v>B100 (l)Maquinària comercial, institucional i industrial</v>
      </c>
      <c r="F277" s="426" t="s">
        <v>42</v>
      </c>
      <c r="G277" s="426" t="s">
        <v>42</v>
      </c>
      <c r="H277" s="426" t="s">
        <v>42</v>
      </c>
      <c r="I277" s="426" t="s">
        <v>42</v>
      </c>
      <c r="J277" s="426" t="s">
        <v>42</v>
      </c>
      <c r="K277" s="426" t="s">
        <v>42</v>
      </c>
      <c r="L277" s="426" t="s">
        <v>42</v>
      </c>
      <c r="M277" s="426" t="s">
        <v>42</v>
      </c>
      <c r="N277" s="426" t="s">
        <v>42</v>
      </c>
      <c r="O277" s="426" t="s">
        <v>42</v>
      </c>
      <c r="P277" s="426" t="s">
        <v>42</v>
      </c>
      <c r="Q277" s="426" t="s">
        <v>42</v>
      </c>
      <c r="R277" s="426" t="s">
        <v>42</v>
      </c>
      <c r="S277" s="426" t="s">
        <v>42</v>
      </c>
      <c r="T277" s="426" t="s">
        <v>42</v>
      </c>
      <c r="U277" s="426" t="s">
        <v>42</v>
      </c>
      <c r="V277" s="426" t="s">
        <v>42</v>
      </c>
      <c r="W277" s="426" t="s">
        <v>42</v>
      </c>
      <c r="X277" s="426" t="s">
        <v>42</v>
      </c>
      <c r="Y277" s="426" t="s">
        <v>42</v>
      </c>
      <c r="Z277" s="426" t="s">
        <v>42</v>
      </c>
      <c r="AA277" s="426" t="s">
        <v>42</v>
      </c>
      <c r="AB277" s="426" t="s">
        <v>42</v>
      </c>
      <c r="AC277" s="426" t="s">
        <v>42</v>
      </c>
      <c r="AD277" s="426" t="s">
        <v>42</v>
      </c>
      <c r="AE277" s="426" t="s">
        <v>42</v>
      </c>
      <c r="AF277" s="426" t="s">
        <v>42</v>
      </c>
      <c r="AG277" s="426" t="s">
        <v>42</v>
      </c>
      <c r="AH277" s="426" t="s">
        <v>42</v>
      </c>
      <c r="AI277" s="426" t="s">
        <v>42</v>
      </c>
      <c r="AJ277" s="426" t="s">
        <v>42</v>
      </c>
      <c r="AK277" s="426" t="s">
        <v>42</v>
      </c>
      <c r="AL277" s="426" t="s">
        <v>42</v>
      </c>
      <c r="AM277" s="426" t="s">
        <v>42</v>
      </c>
      <c r="AN277" s="426" t="s">
        <v>42</v>
      </c>
      <c r="AO277" s="426" t="s">
        <v>42</v>
      </c>
      <c r="AP277" s="426">
        <v>0.13700000000000001</v>
      </c>
      <c r="AQ277" s="426">
        <v>2.8000000000000001E-2</v>
      </c>
      <c r="AR277" s="426">
        <v>0.114</v>
      </c>
      <c r="AS277" s="426">
        <v>0.13700000000000001</v>
      </c>
      <c r="AT277" s="426">
        <v>2.8000000000000001E-2</v>
      </c>
      <c r="AU277" s="426">
        <v>0.114</v>
      </c>
      <c r="AV277" s="426">
        <v>0.13700000000000001</v>
      </c>
      <c r="AW277" s="426">
        <v>2.8000000000000001E-2</v>
      </c>
      <c r="AX277" s="426">
        <v>0.114</v>
      </c>
      <c r="AY277" s="419"/>
      <c r="AZ277" s="419"/>
      <c r="BA277" s="408"/>
      <c r="BB277" s="408"/>
    </row>
    <row r="278" spans="2:54" ht="16.5" customHeight="1" x14ac:dyDescent="0.25">
      <c r="B278" s="428"/>
      <c r="C278" s="427" t="s">
        <v>17</v>
      </c>
      <c r="D278" s="346" t="s">
        <v>1214</v>
      </c>
      <c r="E278" s="348" t="str">
        <f t="shared" si="5"/>
        <v>Gasolina (l)Maquinària forestal</v>
      </c>
      <c r="F278" s="426">
        <v>2.3820000000000001</v>
      </c>
      <c r="G278" s="426">
        <v>12.744999999999999</v>
      </c>
      <c r="H278" s="426">
        <v>1.2999999999999999E-2</v>
      </c>
      <c r="I278" s="426">
        <v>2.3820000000000001</v>
      </c>
      <c r="J278" s="426">
        <v>12.657</v>
      </c>
      <c r="K278" s="426">
        <v>1.2999999999999999E-2</v>
      </c>
      <c r="L278" s="426">
        <v>2.3820000000000001</v>
      </c>
      <c r="M278" s="426">
        <v>12.374000000000001</v>
      </c>
      <c r="N278" s="426">
        <v>1.2999999999999999E-2</v>
      </c>
      <c r="O278" s="426">
        <v>2.3820000000000001</v>
      </c>
      <c r="P278" s="426">
        <v>10.548999999999999</v>
      </c>
      <c r="Q278" s="426">
        <v>1.4E-2</v>
      </c>
      <c r="R278" s="426">
        <v>2.2890000000000001</v>
      </c>
      <c r="S278" s="426">
        <v>8.7110000000000003</v>
      </c>
      <c r="T278" s="426">
        <v>1.4E-2</v>
      </c>
      <c r="U278" s="426">
        <v>2.2839999999999998</v>
      </c>
      <c r="V278" s="426">
        <v>6.7830000000000004</v>
      </c>
      <c r="W278" s="426">
        <v>1.4999999999999999E-2</v>
      </c>
      <c r="X278" s="426">
        <v>2.2890000000000001</v>
      </c>
      <c r="Y278" s="426">
        <v>6.7050000000000001</v>
      </c>
      <c r="Z278" s="426">
        <v>1.4999999999999999E-2</v>
      </c>
      <c r="AA278" s="426">
        <v>2.2890000000000001</v>
      </c>
      <c r="AB278" s="426">
        <v>6.6269999999999998</v>
      </c>
      <c r="AC278" s="426">
        <v>1.4999999999999999E-2</v>
      </c>
      <c r="AD278" s="426">
        <v>2.2890000000000001</v>
      </c>
      <c r="AE278" s="426">
        <v>6.548</v>
      </c>
      <c r="AF278" s="426">
        <v>1.4999999999999999E-2</v>
      </c>
      <c r="AG278" s="426">
        <v>2.2789999999999999</v>
      </c>
      <c r="AH278" s="426">
        <v>6.4790000000000001</v>
      </c>
      <c r="AI278" s="426">
        <v>1.4999999999999999E-2</v>
      </c>
      <c r="AJ278" s="426">
        <v>2.2629999999999999</v>
      </c>
      <c r="AK278" s="426">
        <v>6.4089999999999998</v>
      </c>
      <c r="AL278" s="426">
        <v>1.4999999999999999E-2</v>
      </c>
      <c r="AM278" s="426">
        <v>2.2389999999999999</v>
      </c>
      <c r="AN278" s="426">
        <v>6.3449999999999998</v>
      </c>
      <c r="AO278" s="426">
        <v>1.4999999999999999E-2</v>
      </c>
      <c r="AP278" s="426" t="s">
        <v>42</v>
      </c>
      <c r="AQ278" s="426" t="s">
        <v>42</v>
      </c>
      <c r="AR278" s="426" t="s">
        <v>42</v>
      </c>
      <c r="AS278" s="426" t="s">
        <v>42</v>
      </c>
      <c r="AT278" s="426" t="s">
        <v>42</v>
      </c>
      <c r="AU278" s="426" t="s">
        <v>42</v>
      </c>
      <c r="AV278" s="426" t="s">
        <v>42</v>
      </c>
      <c r="AW278" s="426" t="s">
        <v>42</v>
      </c>
      <c r="AX278" s="426" t="s">
        <v>42</v>
      </c>
      <c r="AY278" s="419"/>
      <c r="BA278" s="408"/>
      <c r="BB278" s="408"/>
    </row>
    <row r="279" spans="2:54" ht="16.5" customHeight="1" x14ac:dyDescent="0.25">
      <c r="B279" s="428"/>
      <c r="C279" s="427" t="s">
        <v>17</v>
      </c>
      <c r="D279" s="346" t="s">
        <v>1215</v>
      </c>
      <c r="E279" s="348" t="str">
        <f t="shared" si="5"/>
        <v>Gasolina (l)Maquinària comercial, institucional i industrial</v>
      </c>
      <c r="F279" s="426">
        <v>2.3820000000000001</v>
      </c>
      <c r="G279" s="426">
        <v>12.744999999999999</v>
      </c>
      <c r="H279" s="426">
        <v>1.2999999999999999E-2</v>
      </c>
      <c r="I279" s="426">
        <v>2.3820000000000001</v>
      </c>
      <c r="J279" s="426">
        <v>12.744999999999999</v>
      </c>
      <c r="K279" s="426">
        <v>1.2999999999999999E-2</v>
      </c>
      <c r="L279" s="426">
        <v>2.3820000000000001</v>
      </c>
      <c r="M279" s="426">
        <v>12.744999999999999</v>
      </c>
      <c r="N279" s="426">
        <v>1.2999999999999999E-2</v>
      </c>
      <c r="O279" s="426">
        <v>2.3820000000000001</v>
      </c>
      <c r="P279" s="426">
        <v>12.744999999999999</v>
      </c>
      <c r="Q279" s="426">
        <v>1.2999999999999999E-2</v>
      </c>
      <c r="R279" s="426">
        <v>2.2890000000000001</v>
      </c>
      <c r="S279" s="426">
        <v>12.744999999999999</v>
      </c>
      <c r="T279" s="426">
        <v>1.2999999999999999E-2</v>
      </c>
      <c r="U279" s="426">
        <v>2.2839999999999998</v>
      </c>
      <c r="V279" s="426">
        <v>12.744999999999999</v>
      </c>
      <c r="W279" s="426">
        <v>1.2999999999999999E-2</v>
      </c>
      <c r="X279" s="426">
        <v>2.2890000000000001</v>
      </c>
      <c r="Y279" s="426">
        <v>12.744999999999999</v>
      </c>
      <c r="Z279" s="426">
        <v>1.2999999999999999E-2</v>
      </c>
      <c r="AA279" s="426">
        <v>2.2890000000000001</v>
      </c>
      <c r="AB279" s="426">
        <v>12.744999999999999</v>
      </c>
      <c r="AC279" s="426">
        <v>1.2999999999999999E-2</v>
      </c>
      <c r="AD279" s="426">
        <v>2.2890000000000001</v>
      </c>
      <c r="AE279" s="426">
        <v>12.744999999999999</v>
      </c>
      <c r="AF279" s="426">
        <v>1.2999999999999999E-2</v>
      </c>
      <c r="AG279" s="426">
        <v>2.2789999999999999</v>
      </c>
      <c r="AH279" s="426">
        <v>12.744999999999999</v>
      </c>
      <c r="AI279" s="426">
        <v>1.2999999999999999E-2</v>
      </c>
      <c r="AJ279" s="426">
        <v>2.2629999999999999</v>
      </c>
      <c r="AK279" s="426">
        <v>12.744999999999999</v>
      </c>
      <c r="AL279" s="426">
        <v>1.2999999999999999E-2</v>
      </c>
      <c r="AM279" s="426">
        <v>2.2389999999999999</v>
      </c>
      <c r="AN279" s="426">
        <v>12.744999999999999</v>
      </c>
      <c r="AO279" s="426">
        <v>1.2999999999999999E-2</v>
      </c>
      <c r="AP279" s="426" t="s">
        <v>42</v>
      </c>
      <c r="AQ279" s="426" t="s">
        <v>42</v>
      </c>
      <c r="AR279" s="426" t="s">
        <v>42</v>
      </c>
      <c r="AS279" s="426" t="s">
        <v>42</v>
      </c>
      <c r="AT279" s="426" t="s">
        <v>42</v>
      </c>
      <c r="AU279" s="426" t="s">
        <v>42</v>
      </c>
      <c r="AV279" s="426" t="s">
        <v>42</v>
      </c>
      <c r="AW279" s="426" t="s">
        <v>42</v>
      </c>
      <c r="AX279" s="426" t="s">
        <v>42</v>
      </c>
      <c r="AY279" s="419"/>
      <c r="AZ279" s="419"/>
      <c r="BA279" s="408"/>
      <c r="BB279" s="408"/>
    </row>
    <row r="280" spans="2:54" ht="16.5" customHeight="1" x14ac:dyDescent="0.25">
      <c r="B280" s="428">
        <v>0.05</v>
      </c>
      <c r="C280" s="427" t="s">
        <v>16</v>
      </c>
      <c r="D280" s="346" t="s">
        <v>1214</v>
      </c>
      <c r="E280" s="348" t="str">
        <f t="shared" si="5"/>
        <v>E5 (l)Maquinària forestal</v>
      </c>
      <c r="F280" s="426" t="s">
        <v>42</v>
      </c>
      <c r="G280" s="426" t="s">
        <v>42</v>
      </c>
      <c r="H280" s="426" t="s">
        <v>42</v>
      </c>
      <c r="I280" s="426" t="s">
        <v>42</v>
      </c>
      <c r="J280" s="426" t="s">
        <v>42</v>
      </c>
      <c r="K280" s="426" t="s">
        <v>42</v>
      </c>
      <c r="L280" s="426" t="s">
        <v>42</v>
      </c>
      <c r="M280" s="426" t="s">
        <v>42</v>
      </c>
      <c r="N280" s="426" t="s">
        <v>42</v>
      </c>
      <c r="O280" s="426" t="s">
        <v>42</v>
      </c>
      <c r="P280" s="426" t="s">
        <v>42</v>
      </c>
      <c r="Q280" s="426" t="s">
        <v>42</v>
      </c>
      <c r="R280" s="426" t="s">
        <v>42</v>
      </c>
      <c r="S280" s="426" t="s">
        <v>42</v>
      </c>
      <c r="T280" s="426" t="s">
        <v>42</v>
      </c>
      <c r="U280" s="426" t="s">
        <v>42</v>
      </c>
      <c r="V280" s="426" t="s">
        <v>42</v>
      </c>
      <c r="W280" s="426" t="s">
        <v>42</v>
      </c>
      <c r="X280" s="426" t="s">
        <v>42</v>
      </c>
      <c r="Y280" s="426" t="s">
        <v>42</v>
      </c>
      <c r="Z280" s="426" t="s">
        <v>42</v>
      </c>
      <c r="AA280" s="426" t="s">
        <v>42</v>
      </c>
      <c r="AB280" s="426" t="s">
        <v>42</v>
      </c>
      <c r="AC280" s="426" t="s">
        <v>42</v>
      </c>
      <c r="AD280" s="426" t="s">
        <v>42</v>
      </c>
      <c r="AE280" s="426" t="s">
        <v>42</v>
      </c>
      <c r="AF280" s="426" t="s">
        <v>42</v>
      </c>
      <c r="AG280" s="426" t="s">
        <v>42</v>
      </c>
      <c r="AH280" s="426" t="s">
        <v>42</v>
      </c>
      <c r="AI280" s="426" t="s">
        <v>42</v>
      </c>
      <c r="AJ280" s="426" t="s">
        <v>42</v>
      </c>
      <c r="AK280" s="426" t="s">
        <v>42</v>
      </c>
      <c r="AL280" s="426" t="s">
        <v>42</v>
      </c>
      <c r="AM280" s="426" t="s">
        <v>42</v>
      </c>
      <c r="AN280" s="426" t="s">
        <v>42</v>
      </c>
      <c r="AO280" s="426" t="s">
        <v>42</v>
      </c>
      <c r="AP280" s="426">
        <v>2.2629999999999999</v>
      </c>
      <c r="AQ280" s="426">
        <v>6.3449999999999998</v>
      </c>
      <c r="AR280" s="426">
        <v>1.4999999999999999E-2</v>
      </c>
      <c r="AS280" s="426">
        <v>2.2629999999999999</v>
      </c>
      <c r="AT280" s="426">
        <v>6.35</v>
      </c>
      <c r="AU280" s="426">
        <v>1.4999999999999999E-2</v>
      </c>
      <c r="AV280" s="426">
        <v>2.2629999999999999</v>
      </c>
      <c r="AW280" s="426">
        <v>6.35</v>
      </c>
      <c r="AX280" s="426">
        <v>1.4999999999999999E-2</v>
      </c>
      <c r="AY280" s="419"/>
      <c r="AZ280" s="419"/>
      <c r="BA280" s="408"/>
      <c r="BB280" s="408"/>
    </row>
    <row r="281" spans="2:54" ht="16.5" customHeight="1" x14ac:dyDescent="0.25">
      <c r="B281" s="428">
        <v>0.05</v>
      </c>
      <c r="C281" s="427" t="s">
        <v>16</v>
      </c>
      <c r="D281" s="346" t="s">
        <v>1215</v>
      </c>
      <c r="E281" s="348" t="str">
        <f t="shared" si="5"/>
        <v>E5 (l)Maquinària comercial, institucional i industrial</v>
      </c>
      <c r="F281" s="426" t="s">
        <v>42</v>
      </c>
      <c r="G281" s="426" t="s">
        <v>42</v>
      </c>
      <c r="H281" s="426" t="s">
        <v>42</v>
      </c>
      <c r="I281" s="426" t="s">
        <v>42</v>
      </c>
      <c r="J281" s="426" t="s">
        <v>42</v>
      </c>
      <c r="K281" s="426" t="s">
        <v>42</v>
      </c>
      <c r="L281" s="426" t="s">
        <v>42</v>
      </c>
      <c r="M281" s="426" t="s">
        <v>42</v>
      </c>
      <c r="N281" s="426" t="s">
        <v>42</v>
      </c>
      <c r="O281" s="426" t="s">
        <v>42</v>
      </c>
      <c r="P281" s="426" t="s">
        <v>42</v>
      </c>
      <c r="Q281" s="426" t="s">
        <v>42</v>
      </c>
      <c r="R281" s="426" t="s">
        <v>42</v>
      </c>
      <c r="S281" s="426" t="s">
        <v>42</v>
      </c>
      <c r="T281" s="426" t="s">
        <v>42</v>
      </c>
      <c r="U281" s="426" t="s">
        <v>42</v>
      </c>
      <c r="V281" s="426" t="s">
        <v>42</v>
      </c>
      <c r="W281" s="426" t="s">
        <v>42</v>
      </c>
      <c r="X281" s="426" t="s">
        <v>42</v>
      </c>
      <c r="Y281" s="426" t="s">
        <v>42</v>
      </c>
      <c r="Z281" s="426" t="s">
        <v>42</v>
      </c>
      <c r="AA281" s="426" t="s">
        <v>42</v>
      </c>
      <c r="AB281" s="426" t="s">
        <v>42</v>
      </c>
      <c r="AC281" s="426" t="s">
        <v>42</v>
      </c>
      <c r="AD281" s="426" t="s">
        <v>42</v>
      </c>
      <c r="AE281" s="426" t="s">
        <v>42</v>
      </c>
      <c r="AF281" s="426" t="s">
        <v>42</v>
      </c>
      <c r="AG281" s="426" t="s">
        <v>42</v>
      </c>
      <c r="AH281" s="426" t="s">
        <v>42</v>
      </c>
      <c r="AI281" s="426" t="s">
        <v>42</v>
      </c>
      <c r="AJ281" s="426" t="s">
        <v>42</v>
      </c>
      <c r="AK281" s="426" t="s">
        <v>42</v>
      </c>
      <c r="AL281" s="426" t="s">
        <v>42</v>
      </c>
      <c r="AM281" s="426" t="s">
        <v>42</v>
      </c>
      <c r="AN281" s="426" t="s">
        <v>42</v>
      </c>
      <c r="AO281" s="426" t="s">
        <v>42</v>
      </c>
      <c r="AP281" s="426">
        <v>2.2629999999999999</v>
      </c>
      <c r="AQ281" s="426">
        <v>12.744999999999999</v>
      </c>
      <c r="AR281" s="426">
        <v>1.2999999999999999E-2</v>
      </c>
      <c r="AS281" s="426">
        <v>2.2629999999999999</v>
      </c>
      <c r="AT281" s="426">
        <v>12.744999999999999</v>
      </c>
      <c r="AU281" s="426">
        <v>1.2999999999999999E-2</v>
      </c>
      <c r="AV281" s="426">
        <v>2.2629999999999999</v>
      </c>
      <c r="AW281" s="426">
        <v>12.744999999999999</v>
      </c>
      <c r="AX281" s="426">
        <v>1.2999999999999999E-2</v>
      </c>
      <c r="AY281" s="419"/>
      <c r="BA281" s="408"/>
      <c r="BB281" s="408"/>
    </row>
    <row r="282" spans="2:54" ht="16.5" customHeight="1" x14ac:dyDescent="0.25">
      <c r="B282" s="428">
        <v>0.1</v>
      </c>
      <c r="C282" s="427" t="s">
        <v>41</v>
      </c>
      <c r="D282" s="346" t="s">
        <v>1214</v>
      </c>
      <c r="E282" s="348" t="str">
        <f t="shared" si="5"/>
        <v>E10 (l)Maquinària forestal</v>
      </c>
      <c r="F282" s="426" t="s">
        <v>42</v>
      </c>
      <c r="G282" s="426" t="s">
        <v>42</v>
      </c>
      <c r="H282" s="426" t="s">
        <v>42</v>
      </c>
      <c r="I282" s="426" t="s">
        <v>42</v>
      </c>
      <c r="J282" s="426" t="s">
        <v>42</v>
      </c>
      <c r="K282" s="426" t="s">
        <v>42</v>
      </c>
      <c r="L282" s="426" t="s">
        <v>42</v>
      </c>
      <c r="M282" s="426" t="s">
        <v>42</v>
      </c>
      <c r="N282" s="426" t="s">
        <v>42</v>
      </c>
      <c r="O282" s="426" t="s">
        <v>42</v>
      </c>
      <c r="P282" s="426" t="s">
        <v>42</v>
      </c>
      <c r="Q282" s="426" t="s">
        <v>42</v>
      </c>
      <c r="R282" s="426" t="s">
        <v>42</v>
      </c>
      <c r="S282" s="426" t="s">
        <v>42</v>
      </c>
      <c r="T282" s="426" t="s">
        <v>42</v>
      </c>
      <c r="U282" s="426" t="s">
        <v>42</v>
      </c>
      <c r="V282" s="426" t="s">
        <v>42</v>
      </c>
      <c r="W282" s="426" t="s">
        <v>42</v>
      </c>
      <c r="X282" s="426" t="s">
        <v>42</v>
      </c>
      <c r="Y282" s="426" t="s">
        <v>42</v>
      </c>
      <c r="Z282" s="426" t="s">
        <v>42</v>
      </c>
      <c r="AA282" s="426" t="s">
        <v>42</v>
      </c>
      <c r="AB282" s="426" t="s">
        <v>42</v>
      </c>
      <c r="AC282" s="426" t="s">
        <v>42</v>
      </c>
      <c r="AD282" s="426" t="s">
        <v>42</v>
      </c>
      <c r="AE282" s="426" t="s">
        <v>42</v>
      </c>
      <c r="AF282" s="426" t="s">
        <v>42</v>
      </c>
      <c r="AG282" s="426" t="s">
        <v>42</v>
      </c>
      <c r="AH282" s="426" t="s">
        <v>42</v>
      </c>
      <c r="AI282" s="426" t="s">
        <v>42</v>
      </c>
      <c r="AJ282" s="426" t="s">
        <v>42</v>
      </c>
      <c r="AK282" s="426" t="s">
        <v>42</v>
      </c>
      <c r="AL282" s="426" t="s">
        <v>42</v>
      </c>
      <c r="AM282" s="426" t="s">
        <v>42</v>
      </c>
      <c r="AN282" s="426" t="s">
        <v>42</v>
      </c>
      <c r="AO282" s="426" t="s">
        <v>42</v>
      </c>
      <c r="AP282" s="426">
        <v>2.1440000000000001</v>
      </c>
      <c r="AQ282" s="426">
        <v>6.3449999999999998</v>
      </c>
      <c r="AR282" s="426">
        <v>1.4999999999999999E-2</v>
      </c>
      <c r="AS282" s="426">
        <v>2.1440000000000001</v>
      </c>
      <c r="AT282" s="426">
        <v>6.35</v>
      </c>
      <c r="AU282" s="426">
        <v>1.4999999999999999E-2</v>
      </c>
      <c r="AV282" s="426">
        <v>2.1440000000000001</v>
      </c>
      <c r="AW282" s="426">
        <v>6.35</v>
      </c>
      <c r="AX282" s="426">
        <v>1.4999999999999999E-2</v>
      </c>
      <c r="AY282" s="419"/>
      <c r="AZ282" s="419"/>
      <c r="BA282" s="408"/>
      <c r="BB282" s="408"/>
    </row>
    <row r="283" spans="2:54" ht="16.5" customHeight="1" x14ac:dyDescent="0.25">
      <c r="B283" s="428">
        <v>0.1</v>
      </c>
      <c r="C283" s="427" t="s">
        <v>41</v>
      </c>
      <c r="D283" s="346" t="s">
        <v>1215</v>
      </c>
      <c r="E283" s="348" t="str">
        <f t="shared" si="5"/>
        <v>E10 (l)Maquinària comercial, institucional i industrial</v>
      </c>
      <c r="F283" s="426" t="s">
        <v>42</v>
      </c>
      <c r="G283" s="426" t="s">
        <v>42</v>
      </c>
      <c r="H283" s="426" t="s">
        <v>42</v>
      </c>
      <c r="I283" s="426" t="s">
        <v>42</v>
      </c>
      <c r="J283" s="426" t="s">
        <v>42</v>
      </c>
      <c r="K283" s="426" t="s">
        <v>42</v>
      </c>
      <c r="L283" s="426" t="s">
        <v>42</v>
      </c>
      <c r="M283" s="426" t="s">
        <v>42</v>
      </c>
      <c r="N283" s="426" t="s">
        <v>42</v>
      </c>
      <c r="O283" s="426" t="s">
        <v>42</v>
      </c>
      <c r="P283" s="426" t="s">
        <v>42</v>
      </c>
      <c r="Q283" s="426" t="s">
        <v>42</v>
      </c>
      <c r="R283" s="426" t="s">
        <v>42</v>
      </c>
      <c r="S283" s="426" t="s">
        <v>42</v>
      </c>
      <c r="T283" s="426" t="s">
        <v>42</v>
      </c>
      <c r="U283" s="426" t="s">
        <v>42</v>
      </c>
      <c r="V283" s="426" t="s">
        <v>42</v>
      </c>
      <c r="W283" s="426" t="s">
        <v>42</v>
      </c>
      <c r="X283" s="426" t="s">
        <v>42</v>
      </c>
      <c r="Y283" s="426" t="s">
        <v>42</v>
      </c>
      <c r="Z283" s="426" t="s">
        <v>42</v>
      </c>
      <c r="AA283" s="426" t="s">
        <v>42</v>
      </c>
      <c r="AB283" s="426" t="s">
        <v>42</v>
      </c>
      <c r="AC283" s="426" t="s">
        <v>42</v>
      </c>
      <c r="AD283" s="426" t="s">
        <v>42</v>
      </c>
      <c r="AE283" s="426" t="s">
        <v>42</v>
      </c>
      <c r="AF283" s="426" t="s">
        <v>42</v>
      </c>
      <c r="AG283" s="426" t="s">
        <v>42</v>
      </c>
      <c r="AH283" s="426" t="s">
        <v>42</v>
      </c>
      <c r="AI283" s="426" t="s">
        <v>42</v>
      </c>
      <c r="AJ283" s="426" t="s">
        <v>42</v>
      </c>
      <c r="AK283" s="426" t="s">
        <v>42</v>
      </c>
      <c r="AL283" s="426" t="s">
        <v>42</v>
      </c>
      <c r="AM283" s="426" t="s">
        <v>42</v>
      </c>
      <c r="AN283" s="426" t="s">
        <v>42</v>
      </c>
      <c r="AO283" s="426" t="s">
        <v>42</v>
      </c>
      <c r="AP283" s="426">
        <v>2.1440000000000001</v>
      </c>
      <c r="AQ283" s="426">
        <v>12.744999999999999</v>
      </c>
      <c r="AR283" s="426">
        <v>1.2999999999999999E-2</v>
      </c>
      <c r="AS283" s="426">
        <v>2.1440000000000001</v>
      </c>
      <c r="AT283" s="426">
        <v>12.744999999999999</v>
      </c>
      <c r="AU283" s="426">
        <v>1.2999999999999999E-2</v>
      </c>
      <c r="AV283" s="426">
        <v>2.1440000000000001</v>
      </c>
      <c r="AW283" s="426">
        <v>12.744999999999999</v>
      </c>
      <c r="AX283" s="426">
        <v>1.2999999999999999E-2</v>
      </c>
      <c r="AY283" s="419"/>
      <c r="BA283" s="408"/>
      <c r="BB283" s="408"/>
    </row>
    <row r="284" spans="2:54" ht="16.5" customHeight="1" x14ac:dyDescent="0.25">
      <c r="B284" s="428">
        <v>0.85</v>
      </c>
      <c r="C284" s="427" t="s">
        <v>27</v>
      </c>
      <c r="D284" s="346" t="s">
        <v>1214</v>
      </c>
      <c r="E284" s="348" t="str">
        <f t="shared" si="5"/>
        <v>E85 (l)Maquinària forestal</v>
      </c>
      <c r="F284" s="426" t="s">
        <v>42</v>
      </c>
      <c r="G284" s="426" t="s">
        <v>42</v>
      </c>
      <c r="H284" s="426" t="s">
        <v>42</v>
      </c>
      <c r="I284" s="426" t="s">
        <v>42</v>
      </c>
      <c r="J284" s="426" t="s">
        <v>42</v>
      </c>
      <c r="K284" s="426" t="s">
        <v>42</v>
      </c>
      <c r="L284" s="426" t="s">
        <v>42</v>
      </c>
      <c r="M284" s="426" t="s">
        <v>42</v>
      </c>
      <c r="N284" s="426" t="s">
        <v>42</v>
      </c>
      <c r="O284" s="426" t="s">
        <v>42</v>
      </c>
      <c r="P284" s="426" t="s">
        <v>42</v>
      </c>
      <c r="Q284" s="426" t="s">
        <v>42</v>
      </c>
      <c r="R284" s="426" t="s">
        <v>42</v>
      </c>
      <c r="S284" s="426" t="s">
        <v>42</v>
      </c>
      <c r="T284" s="426" t="s">
        <v>42</v>
      </c>
      <c r="U284" s="426" t="s">
        <v>42</v>
      </c>
      <c r="V284" s="426" t="s">
        <v>42</v>
      </c>
      <c r="W284" s="426" t="s">
        <v>42</v>
      </c>
      <c r="X284" s="426" t="s">
        <v>42</v>
      </c>
      <c r="Y284" s="426" t="s">
        <v>42</v>
      </c>
      <c r="Z284" s="426" t="s">
        <v>42</v>
      </c>
      <c r="AA284" s="426" t="s">
        <v>42</v>
      </c>
      <c r="AB284" s="426" t="s">
        <v>42</v>
      </c>
      <c r="AC284" s="426" t="s">
        <v>42</v>
      </c>
      <c r="AD284" s="426" t="s">
        <v>42</v>
      </c>
      <c r="AE284" s="426" t="s">
        <v>42</v>
      </c>
      <c r="AF284" s="426" t="s">
        <v>42</v>
      </c>
      <c r="AG284" s="426" t="s">
        <v>42</v>
      </c>
      <c r="AH284" s="426" t="s">
        <v>42</v>
      </c>
      <c r="AI284" s="426" t="s">
        <v>42</v>
      </c>
      <c r="AJ284" s="426" t="s">
        <v>42</v>
      </c>
      <c r="AK284" s="426" t="s">
        <v>42</v>
      </c>
      <c r="AL284" s="426" t="s">
        <v>42</v>
      </c>
      <c r="AM284" s="426" t="s">
        <v>42</v>
      </c>
      <c r="AN284" s="426" t="s">
        <v>42</v>
      </c>
      <c r="AO284" s="426" t="s">
        <v>42</v>
      </c>
      <c r="AP284" s="426">
        <v>0.35699999999999998</v>
      </c>
      <c r="AQ284" s="426">
        <v>6.3449999999999998</v>
      </c>
      <c r="AR284" s="426">
        <v>1.4999999999999999E-2</v>
      </c>
      <c r="AS284" s="426">
        <v>0.35699999999999998</v>
      </c>
      <c r="AT284" s="426">
        <v>6.35</v>
      </c>
      <c r="AU284" s="426">
        <v>1.4999999999999999E-2</v>
      </c>
      <c r="AV284" s="426">
        <v>0.35699999999999998</v>
      </c>
      <c r="AW284" s="426">
        <v>6.35</v>
      </c>
      <c r="AX284" s="426">
        <v>1.4999999999999999E-2</v>
      </c>
      <c r="AY284" s="419"/>
      <c r="BA284" s="408"/>
      <c r="BB284" s="408"/>
    </row>
    <row r="285" spans="2:54" ht="16.5" customHeight="1" x14ac:dyDescent="0.25">
      <c r="B285" s="428">
        <v>0.85</v>
      </c>
      <c r="C285" s="427" t="s">
        <v>27</v>
      </c>
      <c r="D285" s="346" t="s">
        <v>1215</v>
      </c>
      <c r="E285" s="348" t="str">
        <f t="shared" si="5"/>
        <v>E85 (l)Maquinària comercial, institucional i industrial</v>
      </c>
      <c r="F285" s="426" t="s">
        <v>42</v>
      </c>
      <c r="G285" s="426" t="s">
        <v>42</v>
      </c>
      <c r="H285" s="426" t="s">
        <v>42</v>
      </c>
      <c r="I285" s="426" t="s">
        <v>42</v>
      </c>
      <c r="J285" s="426" t="s">
        <v>42</v>
      </c>
      <c r="K285" s="426" t="s">
        <v>42</v>
      </c>
      <c r="L285" s="426" t="s">
        <v>42</v>
      </c>
      <c r="M285" s="426" t="s">
        <v>42</v>
      </c>
      <c r="N285" s="426" t="s">
        <v>42</v>
      </c>
      <c r="O285" s="426" t="s">
        <v>42</v>
      </c>
      <c r="P285" s="426" t="s">
        <v>42</v>
      </c>
      <c r="Q285" s="426" t="s">
        <v>42</v>
      </c>
      <c r="R285" s="426" t="s">
        <v>42</v>
      </c>
      <c r="S285" s="426" t="s">
        <v>42</v>
      </c>
      <c r="T285" s="426" t="s">
        <v>42</v>
      </c>
      <c r="U285" s="426" t="s">
        <v>42</v>
      </c>
      <c r="V285" s="426" t="s">
        <v>42</v>
      </c>
      <c r="W285" s="426" t="s">
        <v>42</v>
      </c>
      <c r="X285" s="426" t="s">
        <v>42</v>
      </c>
      <c r="Y285" s="426" t="s">
        <v>42</v>
      </c>
      <c r="Z285" s="426" t="s">
        <v>42</v>
      </c>
      <c r="AA285" s="426" t="s">
        <v>42</v>
      </c>
      <c r="AB285" s="426" t="s">
        <v>42</v>
      </c>
      <c r="AC285" s="426" t="s">
        <v>42</v>
      </c>
      <c r="AD285" s="426" t="s">
        <v>42</v>
      </c>
      <c r="AE285" s="426" t="s">
        <v>42</v>
      </c>
      <c r="AF285" s="426" t="s">
        <v>42</v>
      </c>
      <c r="AG285" s="426" t="s">
        <v>42</v>
      </c>
      <c r="AH285" s="426" t="s">
        <v>42</v>
      </c>
      <c r="AI285" s="426" t="s">
        <v>42</v>
      </c>
      <c r="AJ285" s="426" t="s">
        <v>42</v>
      </c>
      <c r="AK285" s="426" t="s">
        <v>42</v>
      </c>
      <c r="AL285" s="426" t="s">
        <v>42</v>
      </c>
      <c r="AM285" s="426" t="s">
        <v>42</v>
      </c>
      <c r="AN285" s="426" t="s">
        <v>42</v>
      </c>
      <c r="AO285" s="426" t="s">
        <v>42</v>
      </c>
      <c r="AP285" s="426">
        <v>0.35699999999999998</v>
      </c>
      <c r="AQ285" s="426">
        <v>12.744999999999999</v>
      </c>
      <c r="AR285" s="426">
        <v>1.2999999999999999E-2</v>
      </c>
      <c r="AS285" s="426">
        <v>0.35699999999999998</v>
      </c>
      <c r="AT285" s="426">
        <v>12.744999999999999</v>
      </c>
      <c r="AU285" s="426">
        <v>1.2999999999999999E-2</v>
      </c>
      <c r="AV285" s="426">
        <v>0.35699999999999998</v>
      </c>
      <c r="AW285" s="426">
        <v>12.744999999999999</v>
      </c>
      <c r="AX285" s="426">
        <v>1.2999999999999999E-2</v>
      </c>
      <c r="AY285" s="419"/>
      <c r="BA285" s="408"/>
      <c r="BB285" s="408"/>
    </row>
    <row r="286" spans="2:54" ht="16.5" customHeight="1" x14ac:dyDescent="0.25">
      <c r="B286" s="428">
        <v>1</v>
      </c>
      <c r="C286" s="427" t="s">
        <v>31</v>
      </c>
      <c r="D286" s="346" t="s">
        <v>1214</v>
      </c>
      <c r="E286" s="348" t="str">
        <f t="shared" si="5"/>
        <v>E100 (l)Maquinària forestal</v>
      </c>
      <c r="F286" s="426" t="s">
        <v>42</v>
      </c>
      <c r="G286" s="426" t="s">
        <v>42</v>
      </c>
      <c r="H286" s="426" t="s">
        <v>42</v>
      </c>
      <c r="I286" s="426" t="s">
        <v>42</v>
      </c>
      <c r="J286" s="426" t="s">
        <v>42</v>
      </c>
      <c r="K286" s="426" t="s">
        <v>42</v>
      </c>
      <c r="L286" s="426" t="s">
        <v>42</v>
      </c>
      <c r="M286" s="426" t="s">
        <v>42</v>
      </c>
      <c r="N286" s="426" t="s">
        <v>42</v>
      </c>
      <c r="O286" s="426" t="s">
        <v>42</v>
      </c>
      <c r="P286" s="426" t="s">
        <v>42</v>
      </c>
      <c r="Q286" s="426" t="s">
        <v>42</v>
      </c>
      <c r="R286" s="426" t="s">
        <v>42</v>
      </c>
      <c r="S286" s="426" t="s">
        <v>42</v>
      </c>
      <c r="T286" s="426" t="s">
        <v>42</v>
      </c>
      <c r="U286" s="426" t="s">
        <v>42</v>
      </c>
      <c r="V286" s="426" t="s">
        <v>42</v>
      </c>
      <c r="W286" s="426" t="s">
        <v>42</v>
      </c>
      <c r="X286" s="426" t="s">
        <v>42</v>
      </c>
      <c r="Y286" s="426" t="s">
        <v>42</v>
      </c>
      <c r="Z286" s="426" t="s">
        <v>42</v>
      </c>
      <c r="AA286" s="426" t="s">
        <v>42</v>
      </c>
      <c r="AB286" s="426" t="s">
        <v>42</v>
      </c>
      <c r="AC286" s="426" t="s">
        <v>42</v>
      </c>
      <c r="AD286" s="426" t="s">
        <v>42</v>
      </c>
      <c r="AE286" s="426" t="s">
        <v>42</v>
      </c>
      <c r="AF286" s="426" t="s">
        <v>42</v>
      </c>
      <c r="AG286" s="426" t="s">
        <v>42</v>
      </c>
      <c r="AH286" s="426" t="s">
        <v>42</v>
      </c>
      <c r="AI286" s="426" t="s">
        <v>42</v>
      </c>
      <c r="AJ286" s="426" t="s">
        <v>42</v>
      </c>
      <c r="AK286" s="426" t="s">
        <v>42</v>
      </c>
      <c r="AL286" s="426" t="s">
        <v>42</v>
      </c>
      <c r="AM286" s="426" t="s">
        <v>42</v>
      </c>
      <c r="AN286" s="426" t="s">
        <v>42</v>
      </c>
      <c r="AO286" s="426" t="s">
        <v>42</v>
      </c>
      <c r="AP286" s="426">
        <v>0</v>
      </c>
      <c r="AQ286" s="426">
        <v>6.3449999999999998</v>
      </c>
      <c r="AR286" s="426">
        <v>1.4999999999999999E-2</v>
      </c>
      <c r="AS286" s="426">
        <v>0</v>
      </c>
      <c r="AT286" s="426">
        <v>6.35</v>
      </c>
      <c r="AU286" s="426">
        <v>1.4999999999999999E-2</v>
      </c>
      <c r="AV286" s="426">
        <v>0</v>
      </c>
      <c r="AW286" s="426">
        <v>6.35</v>
      </c>
      <c r="AX286" s="426">
        <v>1.4999999999999999E-2</v>
      </c>
      <c r="AY286" s="419"/>
      <c r="BA286" s="408"/>
      <c r="BB286" s="408"/>
    </row>
    <row r="287" spans="2:54" ht="16.5" customHeight="1" x14ac:dyDescent="0.25">
      <c r="B287" s="428">
        <v>1</v>
      </c>
      <c r="C287" s="427" t="s">
        <v>31</v>
      </c>
      <c r="D287" s="346" t="s">
        <v>1215</v>
      </c>
      <c r="E287" s="348" t="str">
        <f t="shared" si="5"/>
        <v>E100 (l)Maquinària comercial, institucional i industrial</v>
      </c>
      <c r="F287" s="426" t="s">
        <v>42</v>
      </c>
      <c r="G287" s="426" t="s">
        <v>42</v>
      </c>
      <c r="H287" s="426" t="s">
        <v>42</v>
      </c>
      <c r="I287" s="426" t="s">
        <v>42</v>
      </c>
      <c r="J287" s="426" t="s">
        <v>42</v>
      </c>
      <c r="K287" s="426" t="s">
        <v>42</v>
      </c>
      <c r="L287" s="426" t="s">
        <v>42</v>
      </c>
      <c r="M287" s="426" t="s">
        <v>42</v>
      </c>
      <c r="N287" s="426" t="s">
        <v>42</v>
      </c>
      <c r="O287" s="426" t="s">
        <v>42</v>
      </c>
      <c r="P287" s="426" t="s">
        <v>42</v>
      </c>
      <c r="Q287" s="426" t="s">
        <v>42</v>
      </c>
      <c r="R287" s="426" t="s">
        <v>42</v>
      </c>
      <c r="S287" s="426" t="s">
        <v>42</v>
      </c>
      <c r="T287" s="426" t="s">
        <v>42</v>
      </c>
      <c r="U287" s="426" t="s">
        <v>42</v>
      </c>
      <c r="V287" s="426" t="s">
        <v>42</v>
      </c>
      <c r="W287" s="426" t="s">
        <v>42</v>
      </c>
      <c r="X287" s="426" t="s">
        <v>42</v>
      </c>
      <c r="Y287" s="426" t="s">
        <v>42</v>
      </c>
      <c r="Z287" s="426" t="s">
        <v>42</v>
      </c>
      <c r="AA287" s="426" t="s">
        <v>42</v>
      </c>
      <c r="AB287" s="426" t="s">
        <v>42</v>
      </c>
      <c r="AC287" s="426" t="s">
        <v>42</v>
      </c>
      <c r="AD287" s="426" t="s">
        <v>42</v>
      </c>
      <c r="AE287" s="426" t="s">
        <v>42</v>
      </c>
      <c r="AF287" s="426" t="s">
        <v>42</v>
      </c>
      <c r="AG287" s="426" t="s">
        <v>42</v>
      </c>
      <c r="AH287" s="426" t="s">
        <v>42</v>
      </c>
      <c r="AI287" s="426" t="s">
        <v>42</v>
      </c>
      <c r="AJ287" s="426" t="s">
        <v>42</v>
      </c>
      <c r="AK287" s="426" t="s">
        <v>42</v>
      </c>
      <c r="AL287" s="426" t="s">
        <v>42</v>
      </c>
      <c r="AM287" s="426" t="s">
        <v>42</v>
      </c>
      <c r="AN287" s="426" t="s">
        <v>42</v>
      </c>
      <c r="AO287" s="426" t="s">
        <v>42</v>
      </c>
      <c r="AP287" s="426">
        <v>0</v>
      </c>
      <c r="AQ287" s="426">
        <v>12.744999999999999</v>
      </c>
      <c r="AR287" s="426">
        <v>1.2999999999999999E-2</v>
      </c>
      <c r="AS287" s="426">
        <v>0</v>
      </c>
      <c r="AT287" s="426">
        <v>12.744999999999999</v>
      </c>
      <c r="AU287" s="426">
        <v>1.2999999999999999E-2</v>
      </c>
      <c r="AV287" s="426">
        <v>0</v>
      </c>
      <c r="AW287" s="426">
        <v>12.744999999999999</v>
      </c>
      <c r="AX287" s="426">
        <v>1.2999999999999999E-2</v>
      </c>
      <c r="AY287" s="419"/>
      <c r="BA287" s="408"/>
      <c r="BB287" s="408"/>
    </row>
    <row r="288" spans="2:54" x14ac:dyDescent="0.25">
      <c r="B288" s="315"/>
      <c r="C288" s="315"/>
      <c r="D288" s="315"/>
      <c r="E288" s="315"/>
      <c r="F288" s="315"/>
      <c r="G288" s="315"/>
      <c r="H288" s="315"/>
      <c r="I288" s="315"/>
      <c r="J288" s="315"/>
      <c r="K288" s="315"/>
      <c r="L288" s="315"/>
      <c r="M288" s="315"/>
      <c r="N288" s="315"/>
      <c r="O288" s="315"/>
      <c r="P288" s="315"/>
      <c r="Q288" s="315"/>
      <c r="R288" s="315"/>
      <c r="S288" s="315"/>
      <c r="T288" s="315"/>
      <c r="U288" s="315"/>
      <c r="V288" s="315"/>
      <c r="W288" s="315"/>
      <c r="X288" s="315"/>
      <c r="Y288" s="315"/>
      <c r="Z288" s="315"/>
      <c r="AA288" s="315"/>
      <c r="AB288" s="315"/>
      <c r="AC288" s="315"/>
      <c r="AD288" s="315"/>
      <c r="AE288" s="315"/>
      <c r="AF288" s="315"/>
      <c r="AG288" s="315"/>
      <c r="AH288" s="315"/>
      <c r="AI288" s="315"/>
      <c r="AJ288" s="315"/>
      <c r="AK288" s="315"/>
      <c r="AL288" s="315"/>
      <c r="AM288" s="429"/>
      <c r="AN288" s="429"/>
      <c r="AO288" s="429"/>
      <c r="AP288" s="430"/>
      <c r="AQ288" s="430"/>
      <c r="AR288" s="430"/>
      <c r="AS288" s="430"/>
      <c r="AT288" s="430"/>
      <c r="AU288" s="430"/>
      <c r="AV288" s="430"/>
      <c r="AW288" s="430"/>
      <c r="AX288" s="430"/>
      <c r="AY288" s="430"/>
      <c r="AZ288" s="430"/>
      <c r="BA288" s="430"/>
    </row>
    <row r="289" spans="2:53" x14ac:dyDescent="0.25">
      <c r="B289" s="303" t="s">
        <v>988</v>
      </c>
      <c r="C289" s="315"/>
      <c r="D289" s="315"/>
      <c r="E289" s="315"/>
      <c r="F289" s="315"/>
      <c r="G289" s="315"/>
      <c r="H289" s="315"/>
      <c r="I289" s="315"/>
      <c r="J289" s="315"/>
      <c r="K289" s="315"/>
      <c r="L289" s="315"/>
      <c r="M289" s="315"/>
      <c r="N289" s="315"/>
      <c r="O289" s="315"/>
      <c r="P289" s="315"/>
      <c r="Q289" s="315"/>
      <c r="R289" s="315"/>
      <c r="S289" s="315"/>
      <c r="T289" s="315"/>
      <c r="U289" s="315"/>
      <c r="V289" s="315"/>
      <c r="W289" s="315"/>
      <c r="X289" s="315"/>
      <c r="Y289" s="315"/>
      <c r="Z289" s="315"/>
      <c r="AA289" s="315"/>
      <c r="AB289" s="315"/>
      <c r="AC289" s="315"/>
      <c r="AD289" s="315"/>
      <c r="AE289" s="315"/>
      <c r="AF289" s="315"/>
      <c r="AG289" s="315"/>
      <c r="AH289" s="315"/>
      <c r="AI289" s="315"/>
      <c r="AJ289" s="315"/>
      <c r="AK289" s="315"/>
      <c r="AL289" s="315"/>
      <c r="AM289" s="429"/>
      <c r="AN289" s="429"/>
      <c r="AO289" s="429"/>
      <c r="AP289" s="430"/>
      <c r="AQ289" s="430"/>
      <c r="AR289" s="430"/>
      <c r="AS289" s="430"/>
      <c r="AT289" s="430"/>
      <c r="AU289" s="430"/>
      <c r="AV289" s="430"/>
      <c r="AW289" s="430"/>
      <c r="AX289" s="430"/>
      <c r="AY289" s="430"/>
      <c r="BA289" s="430"/>
    </row>
    <row r="290" spans="2:53" x14ac:dyDescent="0.25">
      <c r="B290" s="303"/>
      <c r="C290" s="315"/>
      <c r="D290" s="315"/>
      <c r="E290" s="315"/>
      <c r="F290" s="315"/>
      <c r="G290" s="315"/>
      <c r="H290" s="315"/>
      <c r="I290" s="315"/>
      <c r="J290" s="315"/>
      <c r="K290" s="315"/>
      <c r="L290" s="315"/>
      <c r="M290" s="315"/>
      <c r="N290" s="315"/>
      <c r="O290" s="315"/>
      <c r="P290" s="315"/>
      <c r="Q290" s="315"/>
      <c r="R290" s="315"/>
      <c r="S290" s="315"/>
      <c r="T290" s="315"/>
      <c r="U290" s="315"/>
      <c r="V290" s="315"/>
      <c r="W290" s="315"/>
      <c r="X290" s="315"/>
      <c r="Y290" s="315"/>
      <c r="Z290" s="315"/>
      <c r="AA290" s="315"/>
      <c r="AB290" s="315"/>
      <c r="AC290" s="315"/>
      <c r="AD290" s="315"/>
      <c r="AE290" s="315"/>
      <c r="AF290" s="315"/>
      <c r="AG290" s="315"/>
      <c r="AH290" s="315"/>
      <c r="AI290" s="315"/>
      <c r="AJ290" s="315"/>
      <c r="AK290" s="315"/>
      <c r="AL290" s="315"/>
      <c r="AM290" s="429"/>
      <c r="AN290" s="429"/>
      <c r="AO290" s="429"/>
      <c r="AP290" s="430"/>
      <c r="AQ290" s="430"/>
      <c r="AR290" s="430"/>
      <c r="AS290" s="430"/>
      <c r="AT290" s="430"/>
      <c r="AU290" s="430"/>
      <c r="AV290" s="430"/>
      <c r="AW290" s="430"/>
      <c r="AX290" s="430"/>
      <c r="AY290" s="430"/>
      <c r="AZ290" s="430"/>
      <c r="BA290" s="430"/>
    </row>
    <row r="291" spans="2:53" x14ac:dyDescent="0.25">
      <c r="B291" s="303"/>
      <c r="C291" s="315"/>
      <c r="D291" s="315"/>
      <c r="E291" s="315"/>
    </row>
    <row r="292" spans="2:53" x14ac:dyDescent="0.25">
      <c r="B292" s="303"/>
      <c r="C292" s="431" t="s">
        <v>1099</v>
      </c>
      <c r="E292" s="432" t="s">
        <v>1092</v>
      </c>
    </row>
    <row r="293" spans="2:53" x14ac:dyDescent="0.25">
      <c r="B293" s="303"/>
      <c r="C293" s="407"/>
      <c r="D293" s="356"/>
      <c r="E293" s="407"/>
      <c r="F293" s="433"/>
    </row>
    <row r="294" spans="2:53" x14ac:dyDescent="0.25">
      <c r="B294" s="303"/>
      <c r="C294" s="374" t="s">
        <v>1213</v>
      </c>
      <c r="D294" s="358">
        <v>1</v>
      </c>
      <c r="E294" s="407" t="s">
        <v>612</v>
      </c>
      <c r="F294" s="433"/>
    </row>
    <row r="295" spans="2:53" x14ac:dyDescent="0.25">
      <c r="B295" s="303"/>
      <c r="C295" s="374" t="s">
        <v>1214</v>
      </c>
      <c r="D295" s="358">
        <v>2</v>
      </c>
      <c r="E295" s="407" t="s">
        <v>1216</v>
      </c>
      <c r="F295" s="433"/>
    </row>
    <row r="296" spans="2:53" x14ac:dyDescent="0.25">
      <c r="B296" s="303"/>
      <c r="C296" s="373" t="s">
        <v>1215</v>
      </c>
      <c r="D296" s="360">
        <v>3</v>
      </c>
      <c r="E296" s="288" t="s">
        <v>33</v>
      </c>
      <c r="F296" s="433"/>
    </row>
    <row r="297" spans="2:53" x14ac:dyDescent="0.25">
      <c r="B297" s="303"/>
      <c r="E297" s="288" t="s">
        <v>35</v>
      </c>
      <c r="F297" s="433"/>
    </row>
    <row r="298" spans="2:53" x14ac:dyDescent="0.25">
      <c r="B298" s="303"/>
      <c r="E298" s="288" t="s">
        <v>36</v>
      </c>
      <c r="F298" s="433"/>
    </row>
    <row r="299" spans="2:53" x14ac:dyDescent="0.25">
      <c r="B299" s="303"/>
      <c r="E299" s="288" t="s">
        <v>38</v>
      </c>
      <c r="F299" s="433"/>
    </row>
    <row r="300" spans="2:53" x14ac:dyDescent="0.25">
      <c r="B300" s="303"/>
      <c r="E300" s="288" t="s">
        <v>39</v>
      </c>
      <c r="F300" s="433"/>
    </row>
    <row r="301" spans="2:53" x14ac:dyDescent="0.25">
      <c r="B301" s="303"/>
      <c r="E301" s="288" t="s">
        <v>17</v>
      </c>
      <c r="F301" s="433"/>
    </row>
    <row r="302" spans="2:53" x14ac:dyDescent="0.25">
      <c r="B302" s="303"/>
      <c r="E302" s="288" t="s">
        <v>16</v>
      </c>
      <c r="F302" s="433"/>
    </row>
    <row r="303" spans="2:53" x14ac:dyDescent="0.25">
      <c r="B303" s="303"/>
      <c r="E303" s="288" t="s">
        <v>41</v>
      </c>
      <c r="F303" s="433"/>
    </row>
    <row r="304" spans="2:53" x14ac:dyDescent="0.25">
      <c r="C304" s="315"/>
      <c r="D304" s="315"/>
      <c r="E304" s="288" t="s">
        <v>27</v>
      </c>
    </row>
    <row r="305" spans="2:50" x14ac:dyDescent="0.25">
      <c r="C305" s="315"/>
      <c r="D305" s="315"/>
      <c r="E305" s="288" t="s">
        <v>31</v>
      </c>
    </row>
    <row r="306" spans="2:50" x14ac:dyDescent="0.25">
      <c r="C306" s="315"/>
      <c r="D306" s="315"/>
      <c r="E306" s="288" t="s">
        <v>616</v>
      </c>
    </row>
    <row r="307" spans="2:50" x14ac:dyDescent="0.25">
      <c r="C307" s="315"/>
      <c r="D307" s="315"/>
      <c r="E307" s="315"/>
    </row>
    <row r="308" spans="2:50" x14ac:dyDescent="0.25">
      <c r="C308" s="434">
        <v>2012</v>
      </c>
      <c r="D308" s="434">
        <v>2012</v>
      </c>
      <c r="E308" s="434">
        <v>2012</v>
      </c>
      <c r="F308" s="434">
        <v>2013</v>
      </c>
      <c r="G308" s="434">
        <v>2013</v>
      </c>
      <c r="H308" s="434">
        <v>2013</v>
      </c>
      <c r="I308" s="434">
        <v>2014</v>
      </c>
      <c r="J308" s="434">
        <v>2014</v>
      </c>
      <c r="K308" s="434">
        <v>2014</v>
      </c>
      <c r="L308" s="434">
        <v>2015</v>
      </c>
      <c r="M308" s="434">
        <v>2015</v>
      </c>
      <c r="N308" s="434">
        <v>2015</v>
      </c>
      <c r="O308" s="434">
        <v>2016</v>
      </c>
      <c r="P308" s="434">
        <v>2016</v>
      </c>
      <c r="Q308" s="434">
        <v>2016</v>
      </c>
      <c r="R308" s="434">
        <v>2017</v>
      </c>
      <c r="S308" s="434">
        <v>2017</v>
      </c>
      <c r="T308" s="434">
        <v>2017</v>
      </c>
      <c r="U308" s="434">
        <v>2018</v>
      </c>
      <c r="V308" s="434">
        <v>2018</v>
      </c>
      <c r="W308" s="434">
        <v>2018</v>
      </c>
      <c r="X308" s="435">
        <v>2019</v>
      </c>
      <c r="Y308" s="435">
        <v>2019</v>
      </c>
      <c r="Z308" s="435">
        <v>2019</v>
      </c>
      <c r="AA308" s="435">
        <v>2020</v>
      </c>
      <c r="AB308" s="435">
        <v>2020</v>
      </c>
      <c r="AC308" s="435">
        <v>2020</v>
      </c>
      <c r="AD308" s="435">
        <v>2021</v>
      </c>
      <c r="AE308" s="435">
        <v>2021</v>
      </c>
      <c r="AF308" s="435">
        <v>2021</v>
      </c>
      <c r="AV308" s="430"/>
      <c r="AW308" s="430"/>
      <c r="AX308" s="430"/>
    </row>
    <row r="309" spans="2:50" x14ac:dyDescent="0.25">
      <c r="C309" s="524" t="s">
        <v>1100</v>
      </c>
      <c r="D309" s="436" t="s">
        <v>1101</v>
      </c>
      <c r="E309" s="436" t="s">
        <v>1102</v>
      </c>
      <c r="F309" s="436" t="s">
        <v>1100</v>
      </c>
      <c r="G309" s="436" t="s">
        <v>1101</v>
      </c>
      <c r="H309" s="436" t="s">
        <v>1102</v>
      </c>
      <c r="I309" s="436" t="s">
        <v>1100</v>
      </c>
      <c r="J309" s="436" t="s">
        <v>1101</v>
      </c>
      <c r="K309" s="436" t="s">
        <v>1102</v>
      </c>
      <c r="L309" s="436" t="s">
        <v>1100</v>
      </c>
      <c r="M309" s="436" t="s">
        <v>1101</v>
      </c>
      <c r="N309" s="436" t="s">
        <v>1102</v>
      </c>
      <c r="O309" s="436" t="s">
        <v>1100</v>
      </c>
      <c r="P309" s="436" t="s">
        <v>1101</v>
      </c>
      <c r="Q309" s="436" t="s">
        <v>1102</v>
      </c>
      <c r="R309" s="436" t="s">
        <v>1100</v>
      </c>
      <c r="S309" s="436" t="s">
        <v>1101</v>
      </c>
      <c r="T309" s="436" t="s">
        <v>1102</v>
      </c>
      <c r="U309" s="436" t="s">
        <v>1100</v>
      </c>
      <c r="V309" s="436" t="s">
        <v>1101</v>
      </c>
      <c r="W309" s="436" t="s">
        <v>1102</v>
      </c>
      <c r="X309" s="436" t="s">
        <v>1100</v>
      </c>
      <c r="Y309" s="436" t="s">
        <v>1101</v>
      </c>
      <c r="Z309" s="436" t="s">
        <v>1102</v>
      </c>
      <c r="AA309" s="436" t="s">
        <v>1100</v>
      </c>
      <c r="AB309" s="436" t="s">
        <v>1101</v>
      </c>
      <c r="AC309" s="436" t="s">
        <v>1102</v>
      </c>
      <c r="AD309" s="436" t="s">
        <v>1100</v>
      </c>
      <c r="AE309" s="436" t="s">
        <v>1101</v>
      </c>
      <c r="AF309" s="436" t="s">
        <v>1102</v>
      </c>
      <c r="AV309" s="430"/>
      <c r="AW309" s="430"/>
      <c r="AX309" s="430"/>
    </row>
    <row r="310" spans="2:50" x14ac:dyDescent="0.25">
      <c r="C310" s="525">
        <v>1</v>
      </c>
      <c r="D310" s="437">
        <v>2</v>
      </c>
      <c r="E310" s="437">
        <v>3</v>
      </c>
      <c r="F310" s="437">
        <v>1</v>
      </c>
      <c r="G310" s="437">
        <v>2</v>
      </c>
      <c r="H310" s="437">
        <v>3</v>
      </c>
      <c r="I310" s="437">
        <v>1</v>
      </c>
      <c r="J310" s="437">
        <v>2</v>
      </c>
      <c r="K310" s="437">
        <v>3</v>
      </c>
      <c r="L310" s="437">
        <v>1</v>
      </c>
      <c r="M310" s="437">
        <v>2</v>
      </c>
      <c r="N310" s="437">
        <v>3</v>
      </c>
      <c r="O310" s="437">
        <v>1</v>
      </c>
      <c r="P310" s="437">
        <v>2</v>
      </c>
      <c r="Q310" s="437">
        <v>3</v>
      </c>
      <c r="R310" s="437">
        <v>1</v>
      </c>
      <c r="S310" s="437">
        <v>2</v>
      </c>
      <c r="T310" s="437">
        <v>3</v>
      </c>
      <c r="U310" s="437">
        <v>1</v>
      </c>
      <c r="V310" s="437">
        <v>2</v>
      </c>
      <c r="W310" s="437">
        <v>3</v>
      </c>
      <c r="X310" s="437">
        <v>1</v>
      </c>
      <c r="Y310" s="437">
        <v>2</v>
      </c>
      <c r="Z310" s="437">
        <v>3</v>
      </c>
      <c r="AA310" s="437">
        <v>1</v>
      </c>
      <c r="AB310" s="437">
        <v>2</v>
      </c>
      <c r="AC310" s="437">
        <v>3</v>
      </c>
      <c r="AD310" s="437">
        <v>1</v>
      </c>
      <c r="AE310" s="437">
        <v>2</v>
      </c>
      <c r="AF310" s="437">
        <v>3</v>
      </c>
      <c r="AV310" s="430"/>
      <c r="AW310" s="430"/>
      <c r="AX310" s="430"/>
    </row>
    <row r="311" spans="2:50" x14ac:dyDescent="0.25">
      <c r="C311" s="521" t="str">
        <f t="shared" ref="C311:AD311" si="6">"Comb_Maq_"&amp;C310&amp;"_"&amp;C308</f>
        <v>Comb_Maq_1_2012</v>
      </c>
      <c r="D311" s="365" t="str">
        <f t="shared" si="6"/>
        <v>Comb_Maq_2_2012</v>
      </c>
      <c r="E311" s="365" t="str">
        <f t="shared" si="6"/>
        <v>Comb_Maq_3_2012</v>
      </c>
      <c r="F311" s="365" t="str">
        <f t="shared" si="6"/>
        <v>Comb_Maq_1_2013</v>
      </c>
      <c r="G311" s="365" t="str">
        <f t="shared" si="6"/>
        <v>Comb_Maq_2_2013</v>
      </c>
      <c r="H311" s="365" t="str">
        <f t="shared" si="6"/>
        <v>Comb_Maq_3_2013</v>
      </c>
      <c r="I311" s="365" t="str">
        <f t="shared" si="6"/>
        <v>Comb_Maq_1_2014</v>
      </c>
      <c r="J311" s="365" t="str">
        <f t="shared" si="6"/>
        <v>Comb_Maq_2_2014</v>
      </c>
      <c r="K311" s="365" t="str">
        <f t="shared" si="6"/>
        <v>Comb_Maq_3_2014</v>
      </c>
      <c r="L311" s="365" t="str">
        <f t="shared" si="6"/>
        <v>Comb_Maq_1_2015</v>
      </c>
      <c r="M311" s="365" t="str">
        <f t="shared" si="6"/>
        <v>Comb_Maq_2_2015</v>
      </c>
      <c r="N311" s="365" t="str">
        <f t="shared" si="6"/>
        <v>Comb_Maq_3_2015</v>
      </c>
      <c r="O311" s="365" t="str">
        <f t="shared" si="6"/>
        <v>Comb_Maq_1_2016</v>
      </c>
      <c r="P311" s="365" t="str">
        <f t="shared" si="6"/>
        <v>Comb_Maq_2_2016</v>
      </c>
      <c r="Q311" s="365" t="str">
        <f t="shared" si="6"/>
        <v>Comb_Maq_3_2016</v>
      </c>
      <c r="R311" s="365" t="str">
        <f t="shared" si="6"/>
        <v>Comb_Maq_1_2017</v>
      </c>
      <c r="S311" s="365" t="str">
        <f t="shared" si="6"/>
        <v>Comb_Maq_2_2017</v>
      </c>
      <c r="T311" s="365" t="str">
        <f t="shared" si="6"/>
        <v>Comb_Maq_3_2017</v>
      </c>
      <c r="U311" s="365" t="str">
        <f t="shared" si="6"/>
        <v>Comb_Maq_1_2018</v>
      </c>
      <c r="V311" s="365" t="str">
        <f t="shared" si="6"/>
        <v>Comb_Maq_2_2018</v>
      </c>
      <c r="W311" s="365" t="str">
        <f t="shared" si="6"/>
        <v>Comb_Maq_3_2018</v>
      </c>
      <c r="X311" s="365" t="str">
        <f t="shared" si="6"/>
        <v>Comb_Maq_1_2019</v>
      </c>
      <c r="Y311" s="365" t="str">
        <f t="shared" si="6"/>
        <v>Comb_Maq_2_2019</v>
      </c>
      <c r="Z311" s="365" t="str">
        <f t="shared" si="6"/>
        <v>Comb_Maq_3_2019</v>
      </c>
      <c r="AA311" s="365" t="str">
        <f t="shared" si="6"/>
        <v>Comb_Maq_1_2020</v>
      </c>
      <c r="AB311" s="365" t="str">
        <f t="shared" si="6"/>
        <v>Comb_Maq_2_2020</v>
      </c>
      <c r="AC311" s="365" t="str">
        <f t="shared" si="6"/>
        <v>Comb_Maq_3_2020</v>
      </c>
      <c r="AD311" s="365" t="str">
        <f t="shared" si="6"/>
        <v>Comb_Maq_1_2021</v>
      </c>
      <c r="AE311" s="365" t="str">
        <f t="shared" ref="AE311:AF311" si="7">"Comb_Maq_"&amp;AE310&amp;"_"&amp;AE308</f>
        <v>Comb_Maq_2_2021</v>
      </c>
      <c r="AF311" s="365" t="str">
        <f t="shared" si="7"/>
        <v>Comb_Maq_3_2021</v>
      </c>
      <c r="AV311" s="430"/>
      <c r="AW311" s="430"/>
      <c r="AX311" s="430"/>
    </row>
    <row r="312" spans="2:50" x14ac:dyDescent="0.25">
      <c r="AV312" s="430"/>
      <c r="AW312" s="430"/>
      <c r="AX312" s="430"/>
    </row>
    <row r="313" spans="2:50" x14ac:dyDescent="0.25">
      <c r="C313" s="523" t="s">
        <v>612</v>
      </c>
      <c r="D313" s="368" t="s">
        <v>612</v>
      </c>
      <c r="E313" s="368" t="s">
        <v>612</v>
      </c>
      <c r="F313" s="368" t="s">
        <v>612</v>
      </c>
      <c r="G313" s="368" t="s">
        <v>612</v>
      </c>
      <c r="H313" s="368" t="s">
        <v>612</v>
      </c>
      <c r="I313" s="368" t="s">
        <v>612</v>
      </c>
      <c r="J313" s="368" t="s">
        <v>612</v>
      </c>
      <c r="K313" s="368" t="s">
        <v>612</v>
      </c>
      <c r="L313" s="368" t="s">
        <v>612</v>
      </c>
      <c r="M313" s="368" t="s">
        <v>612</v>
      </c>
      <c r="N313" s="368" t="s">
        <v>612</v>
      </c>
      <c r="O313" s="368" t="s">
        <v>612</v>
      </c>
      <c r="P313" s="368" t="s">
        <v>612</v>
      </c>
      <c r="Q313" s="368" t="s">
        <v>612</v>
      </c>
      <c r="R313" s="368" t="s">
        <v>612</v>
      </c>
      <c r="S313" s="368" t="s">
        <v>612</v>
      </c>
      <c r="T313" s="368" t="s">
        <v>612</v>
      </c>
      <c r="U313" s="368" t="s">
        <v>612</v>
      </c>
      <c r="V313" s="368" t="s">
        <v>612</v>
      </c>
      <c r="W313" s="368" t="s">
        <v>612</v>
      </c>
      <c r="X313" s="407" t="s">
        <v>612</v>
      </c>
      <c r="Y313" t="s">
        <v>612</v>
      </c>
      <c r="Z313" s="367" t="s">
        <v>612</v>
      </c>
      <c r="AA313" s="407" t="s">
        <v>612</v>
      </c>
      <c r="AB313" t="s">
        <v>612</v>
      </c>
      <c r="AC313" s="367" t="s">
        <v>612</v>
      </c>
      <c r="AD313" s="407" t="s">
        <v>612</v>
      </c>
      <c r="AE313" t="s">
        <v>612</v>
      </c>
      <c r="AF313" s="367" t="s">
        <v>612</v>
      </c>
      <c r="AV313" s="430"/>
      <c r="AW313" s="430"/>
      <c r="AX313" s="430"/>
    </row>
    <row r="314" spans="2:50" x14ac:dyDescent="0.25">
      <c r="C314" s="523" t="s">
        <v>1216</v>
      </c>
      <c r="D314" s="368" t="s">
        <v>1216</v>
      </c>
      <c r="E314" s="368" t="s">
        <v>1216</v>
      </c>
      <c r="F314" s="368" t="s">
        <v>1216</v>
      </c>
      <c r="G314" s="368" t="s">
        <v>1216</v>
      </c>
      <c r="H314" s="368" t="s">
        <v>1216</v>
      </c>
      <c r="I314" s="368" t="s">
        <v>1216</v>
      </c>
      <c r="J314" s="368" t="s">
        <v>1216</v>
      </c>
      <c r="K314" s="368" t="s">
        <v>1216</v>
      </c>
      <c r="L314" s="368" t="s">
        <v>1216</v>
      </c>
      <c r="M314" s="368" t="s">
        <v>1216</v>
      </c>
      <c r="N314" s="368" t="s">
        <v>1216</v>
      </c>
      <c r="O314" s="368" t="s">
        <v>1216</v>
      </c>
      <c r="P314" s="368" t="s">
        <v>1216</v>
      </c>
      <c r="Q314" s="368" t="s">
        <v>1216</v>
      </c>
      <c r="R314" s="368" t="s">
        <v>1216</v>
      </c>
      <c r="S314" s="368" t="s">
        <v>1216</v>
      </c>
      <c r="T314" s="368" t="s">
        <v>1216</v>
      </c>
      <c r="U314" s="368" t="s">
        <v>1216</v>
      </c>
      <c r="V314" s="368" t="s">
        <v>1216</v>
      </c>
      <c r="W314" s="368" t="s">
        <v>1216</v>
      </c>
      <c r="X314" s="438" t="s">
        <v>33</v>
      </c>
      <c r="Y314" s="438" t="s">
        <v>33</v>
      </c>
      <c r="Z314" s="369" t="s">
        <v>33</v>
      </c>
      <c r="AA314" s="438" t="s">
        <v>33</v>
      </c>
      <c r="AB314" s="438" t="s">
        <v>33</v>
      </c>
      <c r="AC314" s="369" t="s">
        <v>33</v>
      </c>
      <c r="AD314" s="438" t="s">
        <v>33</v>
      </c>
      <c r="AE314" s="438" t="s">
        <v>33</v>
      </c>
      <c r="AF314" s="369" t="s">
        <v>33</v>
      </c>
      <c r="AV314" s="430"/>
      <c r="AW314" s="430"/>
      <c r="AX314" s="430"/>
    </row>
    <row r="315" spans="2:50" x14ac:dyDescent="0.25">
      <c r="B315" s="439"/>
      <c r="C315" s="360" t="s">
        <v>616</v>
      </c>
      <c r="D315" s="368" t="s">
        <v>17</v>
      </c>
      <c r="E315" s="368" t="s">
        <v>17</v>
      </c>
      <c r="F315" s="373" t="s">
        <v>616</v>
      </c>
      <c r="G315" s="368" t="s">
        <v>17</v>
      </c>
      <c r="H315" s="368" t="s">
        <v>17</v>
      </c>
      <c r="I315" s="373" t="s">
        <v>616</v>
      </c>
      <c r="J315" s="368" t="s">
        <v>17</v>
      </c>
      <c r="K315" s="368" t="s">
        <v>17</v>
      </c>
      <c r="L315" s="373" t="s">
        <v>616</v>
      </c>
      <c r="M315" s="368" t="s">
        <v>17</v>
      </c>
      <c r="N315" s="368" t="s">
        <v>17</v>
      </c>
      <c r="O315" s="373" t="s">
        <v>616</v>
      </c>
      <c r="P315" s="368" t="s">
        <v>17</v>
      </c>
      <c r="Q315" s="368" t="s">
        <v>17</v>
      </c>
      <c r="R315" s="373" t="s">
        <v>616</v>
      </c>
      <c r="S315" s="368" t="s">
        <v>17</v>
      </c>
      <c r="T315" s="368" t="s">
        <v>17</v>
      </c>
      <c r="U315" s="373" t="s">
        <v>616</v>
      </c>
      <c r="V315" s="368" t="s">
        <v>17</v>
      </c>
      <c r="W315" s="368" t="s">
        <v>17</v>
      </c>
      <c r="X315" s="438" t="s">
        <v>35</v>
      </c>
      <c r="Y315" s="438" t="s">
        <v>35</v>
      </c>
      <c r="Z315" s="374" t="s">
        <v>35</v>
      </c>
      <c r="AA315" s="438" t="s">
        <v>35</v>
      </c>
      <c r="AB315" s="438" t="s">
        <v>35</v>
      </c>
      <c r="AC315" s="374" t="s">
        <v>35</v>
      </c>
      <c r="AD315" s="438" t="s">
        <v>35</v>
      </c>
      <c r="AE315" s="438" t="s">
        <v>35</v>
      </c>
      <c r="AF315" s="374" t="s">
        <v>35</v>
      </c>
    </row>
    <row r="316" spans="2:50" x14ac:dyDescent="0.25">
      <c r="B316" s="440"/>
      <c r="C316" s="439"/>
      <c r="D316" s="373" t="s">
        <v>616</v>
      </c>
      <c r="E316" s="373" t="s">
        <v>616</v>
      </c>
      <c r="F316" s="439"/>
      <c r="G316" s="373" t="s">
        <v>616</v>
      </c>
      <c r="H316" s="373" t="s">
        <v>616</v>
      </c>
      <c r="I316" s="439"/>
      <c r="J316" s="373" t="s">
        <v>616</v>
      </c>
      <c r="K316" s="373" t="s">
        <v>616</v>
      </c>
      <c r="L316" s="439"/>
      <c r="M316" s="373" t="s">
        <v>616</v>
      </c>
      <c r="N316" s="373" t="s">
        <v>616</v>
      </c>
      <c r="O316" s="439"/>
      <c r="P316" s="373" t="s">
        <v>616</v>
      </c>
      <c r="Q316" s="373" t="s">
        <v>616</v>
      </c>
      <c r="R316" s="439"/>
      <c r="S316" s="373" t="s">
        <v>616</v>
      </c>
      <c r="T316" s="373" t="s">
        <v>616</v>
      </c>
      <c r="U316" s="439"/>
      <c r="V316" s="373" t="s">
        <v>616</v>
      </c>
      <c r="W316" s="373" t="s">
        <v>616</v>
      </c>
      <c r="X316" s="438" t="s">
        <v>36</v>
      </c>
      <c r="Y316" s="438" t="s">
        <v>36</v>
      </c>
      <c r="Z316" s="374" t="s">
        <v>36</v>
      </c>
      <c r="AA316" s="438" t="s">
        <v>36</v>
      </c>
      <c r="AB316" s="438" t="s">
        <v>36</v>
      </c>
      <c r="AC316" s="374" t="s">
        <v>36</v>
      </c>
      <c r="AD316" s="438" t="s">
        <v>36</v>
      </c>
      <c r="AE316" s="438" t="s">
        <v>36</v>
      </c>
      <c r="AF316" s="374" t="s">
        <v>36</v>
      </c>
      <c r="AV316" s="423"/>
      <c r="AW316" s="423"/>
      <c r="AX316" s="423"/>
    </row>
    <row r="317" spans="2:50" x14ac:dyDescent="0.25">
      <c r="B317" s="440"/>
      <c r="C317" s="423"/>
      <c r="D317" s="423"/>
      <c r="E317" s="423"/>
      <c r="F317" s="423"/>
      <c r="G317" s="423"/>
      <c r="H317" s="423"/>
      <c r="I317" s="423"/>
      <c r="J317" s="423"/>
      <c r="K317" s="423"/>
      <c r="L317" s="423"/>
      <c r="M317" s="423"/>
      <c r="N317" s="423"/>
      <c r="O317" s="423"/>
      <c r="P317" s="423"/>
      <c r="Q317" s="423"/>
      <c r="R317" s="423"/>
      <c r="S317" s="423"/>
      <c r="T317" s="423"/>
      <c r="W317" s="423"/>
      <c r="X317" s="438" t="s">
        <v>38</v>
      </c>
      <c r="Y317" s="438" t="s">
        <v>38</v>
      </c>
      <c r="Z317" s="438" t="s">
        <v>38</v>
      </c>
      <c r="AA317" s="438" t="s">
        <v>38</v>
      </c>
      <c r="AB317" s="438" t="s">
        <v>38</v>
      </c>
      <c r="AC317" s="438" t="s">
        <v>38</v>
      </c>
      <c r="AD317" s="438" t="s">
        <v>38</v>
      </c>
      <c r="AE317" s="438" t="s">
        <v>38</v>
      </c>
      <c r="AF317" s="438" t="s">
        <v>38</v>
      </c>
      <c r="AV317" s="423"/>
      <c r="AW317" s="423"/>
      <c r="AX317" s="423"/>
    </row>
    <row r="318" spans="2:50" x14ac:dyDescent="0.25">
      <c r="B318" s="440"/>
      <c r="C318" s="423"/>
      <c r="D318" s="423"/>
      <c r="E318" s="423"/>
      <c r="F318" s="423"/>
      <c r="G318" s="423"/>
      <c r="H318" s="423"/>
      <c r="I318" s="423"/>
      <c r="J318" s="423"/>
      <c r="K318" s="423"/>
      <c r="L318" s="423"/>
      <c r="M318" s="423"/>
      <c r="N318" s="423"/>
      <c r="O318" s="423"/>
      <c r="P318" s="423"/>
      <c r="Q318" s="423"/>
      <c r="R318" s="423"/>
      <c r="S318" s="423"/>
      <c r="T318" s="423"/>
      <c r="U318" s="423"/>
      <c r="V318" s="423"/>
      <c r="W318" s="423"/>
      <c r="X318" s="438" t="s">
        <v>39</v>
      </c>
      <c r="Y318" s="438" t="s">
        <v>39</v>
      </c>
      <c r="Z318" s="438" t="s">
        <v>39</v>
      </c>
      <c r="AA318" s="438" t="s">
        <v>39</v>
      </c>
      <c r="AB318" s="438" t="s">
        <v>39</v>
      </c>
      <c r="AC318" s="438" t="s">
        <v>39</v>
      </c>
      <c r="AD318" s="438" t="s">
        <v>39</v>
      </c>
      <c r="AE318" s="438" t="s">
        <v>39</v>
      </c>
      <c r="AF318" s="438" t="s">
        <v>39</v>
      </c>
      <c r="AV318" s="423"/>
      <c r="AW318" s="423"/>
      <c r="AX318" s="423"/>
    </row>
    <row r="319" spans="2:50" x14ac:dyDescent="0.25">
      <c r="B319" s="440"/>
      <c r="C319" s="423"/>
      <c r="D319" s="423"/>
      <c r="E319" s="423"/>
      <c r="F319" s="423"/>
      <c r="G319" s="423"/>
      <c r="H319" s="423"/>
      <c r="I319" s="423"/>
      <c r="J319" s="423"/>
      <c r="K319" s="423"/>
      <c r="L319" s="423"/>
      <c r="M319" s="423"/>
      <c r="N319" s="423"/>
      <c r="O319" s="423"/>
      <c r="P319" s="423"/>
      <c r="Q319" s="423"/>
      <c r="R319" s="423"/>
      <c r="S319" s="423"/>
      <c r="T319" s="423"/>
      <c r="U319" s="423"/>
      <c r="V319" s="423"/>
      <c r="W319" s="423"/>
      <c r="X319" s="373" t="s">
        <v>616</v>
      </c>
      <c r="Y319" s="369" t="s">
        <v>16</v>
      </c>
      <c r="Z319" s="438" t="s">
        <v>16</v>
      </c>
      <c r="AA319" s="373" t="s">
        <v>616</v>
      </c>
      <c r="AB319" s="369" t="s">
        <v>16</v>
      </c>
      <c r="AC319" s="438" t="s">
        <v>16</v>
      </c>
      <c r="AD319" s="373" t="s">
        <v>616</v>
      </c>
      <c r="AE319" s="369" t="s">
        <v>16</v>
      </c>
      <c r="AF319" s="438" t="s">
        <v>16</v>
      </c>
      <c r="AV319" s="423"/>
      <c r="AW319" s="423"/>
      <c r="AX319" s="423"/>
    </row>
    <row r="320" spans="2:50" x14ac:dyDescent="0.25">
      <c r="B320" s="440"/>
      <c r="C320" s="423"/>
      <c r="D320" s="423"/>
      <c r="E320" s="423"/>
      <c r="F320" s="423"/>
      <c r="G320" s="423"/>
      <c r="H320" s="423"/>
      <c r="I320" s="423"/>
      <c r="J320" s="423"/>
      <c r="K320" s="423"/>
      <c r="L320" s="423"/>
      <c r="M320" s="423"/>
      <c r="N320" s="423"/>
      <c r="O320" s="423"/>
      <c r="P320" s="423"/>
      <c r="Q320" s="423"/>
      <c r="R320" s="423"/>
      <c r="S320" s="423"/>
      <c r="T320" s="423"/>
      <c r="U320" s="423"/>
      <c r="V320" s="423"/>
      <c r="W320" s="423"/>
      <c r="X320" s="423"/>
      <c r="Y320" s="369" t="s">
        <v>41</v>
      </c>
      <c r="Z320" s="438" t="s">
        <v>41</v>
      </c>
      <c r="AA320" s="423"/>
      <c r="AB320" s="369" t="s">
        <v>41</v>
      </c>
      <c r="AC320" s="438" t="s">
        <v>41</v>
      </c>
      <c r="AD320" s="423"/>
      <c r="AE320" s="369" t="s">
        <v>41</v>
      </c>
      <c r="AF320" s="438" t="s">
        <v>41</v>
      </c>
      <c r="AV320" s="423"/>
      <c r="AW320" s="423"/>
      <c r="AX320" s="423"/>
    </row>
    <row r="321" spans="1:54" x14ac:dyDescent="0.25">
      <c r="B321" s="440"/>
      <c r="C321" s="423"/>
      <c r="D321" s="423"/>
      <c r="E321" s="423"/>
      <c r="F321" s="423"/>
      <c r="G321" s="423"/>
      <c r="H321" s="423"/>
      <c r="I321" s="423"/>
      <c r="J321" s="423"/>
      <c r="K321" s="423"/>
      <c r="L321" s="423"/>
      <c r="M321" s="423"/>
      <c r="N321" s="423"/>
      <c r="O321" s="423"/>
      <c r="P321" s="423"/>
      <c r="Q321" s="423"/>
      <c r="R321" s="423"/>
      <c r="S321" s="423"/>
      <c r="T321" s="423"/>
      <c r="U321" s="423"/>
      <c r="V321" s="423"/>
      <c r="W321" s="423"/>
      <c r="X321" s="423"/>
      <c r="Y321" s="374" t="s">
        <v>27</v>
      </c>
      <c r="Z321" s="438" t="s">
        <v>27</v>
      </c>
      <c r="AA321" s="423"/>
      <c r="AB321" s="374" t="s">
        <v>27</v>
      </c>
      <c r="AC321" s="438" t="s">
        <v>27</v>
      </c>
      <c r="AD321" s="423"/>
      <c r="AE321" s="374" t="s">
        <v>27</v>
      </c>
      <c r="AF321" s="438" t="s">
        <v>27</v>
      </c>
      <c r="AV321" s="423"/>
      <c r="AW321" s="423"/>
      <c r="AX321" s="423"/>
    </row>
    <row r="322" spans="1:54" x14ac:dyDescent="0.25">
      <c r="B322" s="440"/>
      <c r="C322" s="423"/>
      <c r="D322" s="423"/>
      <c r="E322" s="423"/>
      <c r="F322" s="423"/>
      <c r="G322" s="423"/>
      <c r="H322" s="423"/>
      <c r="I322" s="423"/>
      <c r="J322" s="423"/>
      <c r="K322" s="423"/>
      <c r="L322" s="423"/>
      <c r="M322" s="423"/>
      <c r="N322" s="423"/>
      <c r="O322" s="423"/>
      <c r="P322" s="423"/>
      <c r="Q322" s="423"/>
      <c r="R322" s="423"/>
      <c r="S322" s="423"/>
      <c r="T322" s="423"/>
      <c r="U322" s="423"/>
      <c r="V322" s="423"/>
      <c r="W322" s="423"/>
      <c r="X322" s="423"/>
      <c r="Y322" s="374" t="s">
        <v>31</v>
      </c>
      <c r="Z322" s="438" t="s">
        <v>31</v>
      </c>
      <c r="AA322" s="423"/>
      <c r="AB322" s="374" t="s">
        <v>31</v>
      </c>
      <c r="AC322" s="438" t="s">
        <v>31</v>
      </c>
      <c r="AD322" s="423"/>
      <c r="AE322" s="374" t="s">
        <v>31</v>
      </c>
      <c r="AF322" s="438" t="s">
        <v>31</v>
      </c>
      <c r="AV322" s="423"/>
      <c r="AW322" s="423"/>
      <c r="AX322" s="423"/>
      <c r="BB322" s="423"/>
    </row>
    <row r="323" spans="1:54" x14ac:dyDescent="0.25">
      <c r="B323" s="303"/>
      <c r="C323" s="423"/>
      <c r="D323" s="423"/>
      <c r="E323" s="423"/>
      <c r="F323" s="423"/>
      <c r="G323" s="423"/>
      <c r="H323" s="423"/>
      <c r="I323" s="423"/>
      <c r="J323" s="423"/>
      <c r="K323" s="423"/>
      <c r="L323" s="423"/>
      <c r="M323" s="423"/>
      <c r="N323" s="423"/>
      <c r="O323" s="423"/>
      <c r="P323" s="423"/>
      <c r="Q323" s="423"/>
      <c r="R323" s="423"/>
      <c r="S323" s="423"/>
      <c r="T323" s="423"/>
      <c r="U323" s="423"/>
      <c r="V323" s="423"/>
      <c r="W323" s="423"/>
      <c r="Y323" s="373" t="s">
        <v>616</v>
      </c>
      <c r="Z323" s="373" t="s">
        <v>616</v>
      </c>
      <c r="AB323" s="373" t="s">
        <v>616</v>
      </c>
      <c r="AC323" s="373" t="s">
        <v>616</v>
      </c>
      <c r="AE323" s="373" t="s">
        <v>616</v>
      </c>
      <c r="AF323" s="373" t="s">
        <v>616</v>
      </c>
    </row>
    <row r="324" spans="1:54" x14ac:dyDescent="0.25">
      <c r="G324" s="331"/>
      <c r="R324" s="182"/>
      <c r="S324" s="182"/>
      <c r="AH324" s="236"/>
      <c r="AI324" s="236"/>
      <c r="AJ324" s="236"/>
      <c r="AK324" s="236"/>
      <c r="AL324" s="236"/>
      <c r="AM324" s="236"/>
      <c r="AO324" s="182"/>
      <c r="AP324" s="182"/>
      <c r="AQ324" s="182"/>
    </row>
    <row r="325" spans="1:54" x14ac:dyDescent="0.25">
      <c r="G325" s="331"/>
      <c r="R325" s="182"/>
      <c r="S325" s="182"/>
      <c r="AH325" s="236"/>
      <c r="AI325" s="236"/>
      <c r="AJ325" s="236"/>
      <c r="AK325" s="236"/>
      <c r="AL325" s="236"/>
      <c r="AM325" s="236"/>
      <c r="AO325" s="182"/>
      <c r="AP325" s="182"/>
      <c r="AQ325" s="182"/>
    </row>
    <row r="326" spans="1:54" x14ac:dyDescent="0.25">
      <c r="G326" s="331"/>
      <c r="R326" s="182"/>
      <c r="S326" s="182"/>
      <c r="AH326" s="236"/>
      <c r="AI326" s="236"/>
      <c r="AJ326" s="236"/>
      <c r="AK326" s="236"/>
      <c r="AL326" s="236"/>
      <c r="AM326" s="236"/>
      <c r="AO326" s="182"/>
      <c r="AP326" s="182"/>
      <c r="AQ326" s="182"/>
    </row>
    <row r="327" spans="1:54" x14ac:dyDescent="0.25">
      <c r="G327" s="331"/>
      <c r="R327" s="182"/>
      <c r="S327" s="182"/>
      <c r="AH327" s="236"/>
      <c r="AI327" s="236"/>
      <c r="AJ327" s="236"/>
      <c r="AK327" s="236"/>
      <c r="AL327" s="236"/>
      <c r="AM327" s="236"/>
      <c r="AO327" s="182"/>
      <c r="AP327" s="182"/>
      <c r="AQ327" s="182"/>
    </row>
    <row r="328" spans="1:54" s="323" customFormat="1" ht="21" x14ac:dyDescent="0.35">
      <c r="A328" s="322" t="s">
        <v>43</v>
      </c>
      <c r="C328" s="324"/>
      <c r="D328" s="324"/>
      <c r="P328" s="325"/>
      <c r="Q328" s="326"/>
      <c r="R328" s="325"/>
      <c r="S328" s="327"/>
      <c r="T328" s="325"/>
      <c r="U328" s="325"/>
      <c r="V328" s="325"/>
      <c r="W328" s="325"/>
      <c r="X328" s="327"/>
      <c r="Y328" s="325"/>
      <c r="Z328" s="325"/>
      <c r="AA328" s="325"/>
      <c r="AB328" s="325"/>
      <c r="AC328" s="325"/>
      <c r="AD328" s="325"/>
      <c r="AE328" s="325"/>
      <c r="AF328" s="325"/>
      <c r="AG328" s="325"/>
      <c r="AH328" s="325"/>
      <c r="AI328" s="325"/>
      <c r="AJ328" s="325"/>
    </row>
    <row r="329" spans="1:54" x14ac:dyDescent="0.25">
      <c r="AH329" s="236"/>
      <c r="AI329" s="236"/>
      <c r="AJ329" s="236"/>
      <c r="AK329" s="236"/>
      <c r="AL329" s="236"/>
      <c r="AM329" s="236"/>
    </row>
    <row r="330" spans="1:54" x14ac:dyDescent="0.25">
      <c r="C330" s="302" t="s">
        <v>929</v>
      </c>
      <c r="AH330" s="236"/>
      <c r="AI330" s="236"/>
      <c r="AJ330" s="236"/>
      <c r="AK330" s="236"/>
      <c r="AL330" s="236"/>
      <c r="AM330" s="236"/>
    </row>
    <row r="331" spans="1:54" x14ac:dyDescent="0.25">
      <c r="AH331" s="236"/>
      <c r="AI331" s="236"/>
      <c r="AJ331" s="236"/>
      <c r="AK331" s="236"/>
      <c r="AL331" s="236"/>
      <c r="AM331" s="236"/>
    </row>
    <row r="332" spans="1:54" ht="37.5" customHeight="1" x14ac:dyDescent="0.25">
      <c r="C332" s="450" t="s">
        <v>45</v>
      </c>
      <c r="D332" s="180" t="s">
        <v>44</v>
      </c>
      <c r="E332" s="450" t="s">
        <v>18</v>
      </c>
      <c r="G332" s="459" t="s">
        <v>1124</v>
      </c>
      <c r="H332" s="460"/>
      <c r="J332" s="464"/>
      <c r="L332" s="283"/>
      <c r="M332" s="283"/>
      <c r="N332" s="279"/>
      <c r="O332" s="448"/>
    </row>
    <row r="333" spans="1:54" x14ac:dyDescent="0.25">
      <c r="C333" s="452"/>
      <c r="D333" s="181"/>
      <c r="E333" s="451"/>
      <c r="G333" s="288"/>
      <c r="H333" s="288"/>
      <c r="J333" s="246"/>
      <c r="L333" s="465"/>
      <c r="M333" s="246"/>
      <c r="N333" s="279"/>
      <c r="O333" s="447"/>
    </row>
    <row r="334" spans="1:54" ht="18" x14ac:dyDescent="0.35">
      <c r="C334" s="452" t="s">
        <v>47</v>
      </c>
      <c r="D334" s="181" t="s">
        <v>46</v>
      </c>
      <c r="E334" s="451">
        <v>12400</v>
      </c>
      <c r="G334" s="288" t="s">
        <v>630</v>
      </c>
      <c r="H334" s="288">
        <v>1</v>
      </c>
      <c r="J334" s="246"/>
      <c r="L334" s="246"/>
      <c r="M334" s="246"/>
      <c r="N334" s="279"/>
      <c r="O334" s="447"/>
    </row>
    <row r="335" spans="1:54" ht="18" x14ac:dyDescent="0.35">
      <c r="C335" s="452" t="s">
        <v>49</v>
      </c>
      <c r="D335" s="181" t="s">
        <v>48</v>
      </c>
      <c r="E335" s="451">
        <v>677</v>
      </c>
      <c r="G335" s="288" t="s">
        <v>631</v>
      </c>
      <c r="H335" s="288">
        <v>28</v>
      </c>
      <c r="J335" s="246"/>
      <c r="L335" s="246"/>
      <c r="M335" s="246"/>
      <c r="N335" s="279"/>
      <c r="O335" s="279"/>
    </row>
    <row r="336" spans="1:54" ht="18" x14ac:dyDescent="0.35">
      <c r="C336" s="452" t="s">
        <v>51</v>
      </c>
      <c r="D336" s="181" t="s">
        <v>50</v>
      </c>
      <c r="E336" s="451">
        <v>116</v>
      </c>
      <c r="G336" s="288" t="s">
        <v>632</v>
      </c>
      <c r="H336" s="288">
        <v>265</v>
      </c>
      <c r="L336" s="246"/>
      <c r="M336" s="246"/>
      <c r="N336" s="279"/>
      <c r="O336" s="279"/>
    </row>
    <row r="337" spans="3:15" x14ac:dyDescent="0.25">
      <c r="C337" s="452" t="s">
        <v>19</v>
      </c>
      <c r="D337" s="181" t="s">
        <v>52</v>
      </c>
      <c r="E337" s="451">
        <v>3170</v>
      </c>
      <c r="G337" s="449"/>
      <c r="H337" s="449"/>
      <c r="N337" s="279"/>
      <c r="O337" s="279"/>
    </row>
    <row r="338" spans="3:15" x14ac:dyDescent="0.25">
      <c r="C338" s="452" t="s">
        <v>54</v>
      </c>
      <c r="D338" s="181" t="s">
        <v>53</v>
      </c>
      <c r="E338" s="451">
        <v>1120</v>
      </c>
      <c r="G338" s="461" t="s">
        <v>1125</v>
      </c>
      <c r="H338" s="461" t="s">
        <v>1126</v>
      </c>
      <c r="I338" s="461" t="s">
        <v>1127</v>
      </c>
      <c r="J338" s="446"/>
      <c r="N338" s="279"/>
      <c r="O338" s="279"/>
    </row>
    <row r="339" spans="3:15" x14ac:dyDescent="0.25">
      <c r="C339" s="452" t="s">
        <v>20</v>
      </c>
      <c r="D339" s="181" t="s">
        <v>55</v>
      </c>
      <c r="E339" s="451">
        <v>1300</v>
      </c>
      <c r="G339" s="462" t="s">
        <v>1128</v>
      </c>
      <c r="H339" s="463">
        <v>4</v>
      </c>
      <c r="I339" s="462"/>
      <c r="L339" s="446"/>
      <c r="M339" s="279"/>
      <c r="N339" s="279"/>
      <c r="O339" s="279"/>
    </row>
    <row r="340" spans="3:15" x14ac:dyDescent="0.25">
      <c r="C340" s="452" t="s">
        <v>57</v>
      </c>
      <c r="D340" s="181" t="s">
        <v>56</v>
      </c>
      <c r="E340" s="451">
        <v>328</v>
      </c>
      <c r="H340" s="449"/>
      <c r="I340" s="449"/>
      <c r="K340" s="446"/>
      <c r="L340" s="446"/>
      <c r="M340" s="279"/>
      <c r="N340" s="279"/>
      <c r="O340" s="279"/>
    </row>
    <row r="341" spans="3:15" x14ac:dyDescent="0.25">
      <c r="C341" s="452" t="s">
        <v>59</v>
      </c>
      <c r="D341" s="181" t="s">
        <v>58</v>
      </c>
      <c r="E341" s="451">
        <v>4800</v>
      </c>
      <c r="H341" s="449"/>
      <c r="I341" s="449"/>
      <c r="K341" s="446"/>
      <c r="L341" s="446"/>
      <c r="M341" s="279"/>
      <c r="N341" s="279"/>
      <c r="O341" s="279"/>
    </row>
    <row r="342" spans="3:15" x14ac:dyDescent="0.25">
      <c r="C342" s="452" t="s">
        <v>61</v>
      </c>
      <c r="D342" s="181" t="s">
        <v>60</v>
      </c>
      <c r="E342" s="451">
        <v>16</v>
      </c>
      <c r="H342" s="449"/>
      <c r="I342" s="449"/>
      <c r="K342" s="446"/>
      <c r="L342" s="446"/>
      <c r="M342" s="279"/>
      <c r="N342" s="279"/>
      <c r="O342" s="279"/>
    </row>
    <row r="343" spans="3:15" x14ac:dyDescent="0.25">
      <c r="C343" s="452" t="s">
        <v>63</v>
      </c>
      <c r="D343" s="181" t="s">
        <v>62</v>
      </c>
      <c r="E343" s="451">
        <v>138</v>
      </c>
      <c r="H343" s="449"/>
      <c r="I343" s="449"/>
      <c r="K343" s="446"/>
      <c r="L343" s="446"/>
      <c r="M343" s="279"/>
      <c r="N343" s="279"/>
      <c r="O343" s="279"/>
    </row>
    <row r="344" spans="3:15" x14ac:dyDescent="0.25">
      <c r="C344" s="452" t="s">
        <v>65</v>
      </c>
      <c r="D344" s="181" t="s">
        <v>64</v>
      </c>
      <c r="E344" s="451">
        <v>4</v>
      </c>
      <c r="H344" s="449"/>
      <c r="I344" s="449"/>
      <c r="K344" s="446"/>
      <c r="L344" s="446"/>
      <c r="M344" s="279"/>
      <c r="N344" s="279"/>
      <c r="O344" s="279"/>
    </row>
    <row r="345" spans="3:15" x14ac:dyDescent="0.25">
      <c r="C345" s="452" t="s">
        <v>67</v>
      </c>
      <c r="D345" s="181" t="s">
        <v>66</v>
      </c>
      <c r="E345" s="451">
        <v>3350</v>
      </c>
      <c r="H345" s="449"/>
      <c r="I345" s="449"/>
      <c r="K345" s="446"/>
      <c r="L345" s="446"/>
      <c r="M345" s="279"/>
      <c r="N345" s="279"/>
      <c r="O345" s="279"/>
    </row>
    <row r="346" spans="3:15" x14ac:dyDescent="0.25">
      <c r="C346" s="452" t="s">
        <v>69</v>
      </c>
      <c r="D346" s="181" t="s">
        <v>68</v>
      </c>
      <c r="E346" s="451">
        <v>1210</v>
      </c>
      <c r="H346" s="449"/>
      <c r="I346" s="449"/>
      <c r="K346" s="446"/>
      <c r="L346" s="446"/>
      <c r="M346" s="279"/>
      <c r="N346" s="279"/>
      <c r="O346" s="279"/>
    </row>
    <row r="347" spans="3:15" x14ac:dyDescent="0.25">
      <c r="C347" s="452" t="s">
        <v>71</v>
      </c>
      <c r="D347" s="181" t="s">
        <v>70</v>
      </c>
      <c r="E347" s="451">
        <v>1330</v>
      </c>
      <c r="H347" s="449"/>
      <c r="I347" s="449"/>
      <c r="K347" s="446"/>
      <c r="L347" s="446"/>
      <c r="M347" s="279"/>
      <c r="N347" s="279"/>
      <c r="O347" s="279"/>
    </row>
    <row r="348" spans="3:15" x14ac:dyDescent="0.25">
      <c r="C348" s="452" t="s">
        <v>73</v>
      </c>
      <c r="D348" s="181" t="s">
        <v>72</v>
      </c>
      <c r="E348" s="451">
        <v>8060</v>
      </c>
      <c r="H348" s="449"/>
      <c r="I348" s="449"/>
      <c r="K348" s="446"/>
      <c r="L348" s="446"/>
      <c r="M348" s="279"/>
      <c r="N348" s="279"/>
      <c r="O348" s="279"/>
    </row>
    <row r="349" spans="3:15" x14ac:dyDescent="0.25">
      <c r="C349" s="452" t="s">
        <v>75</v>
      </c>
      <c r="D349" s="181" t="s">
        <v>74</v>
      </c>
      <c r="E349" s="451">
        <v>716</v>
      </c>
      <c r="H349" s="449"/>
      <c r="I349" s="449"/>
      <c r="K349" s="446"/>
      <c r="L349" s="446"/>
      <c r="M349" s="279"/>
      <c r="N349" s="279"/>
      <c r="O349" s="279"/>
    </row>
    <row r="350" spans="3:15" x14ac:dyDescent="0.25">
      <c r="C350" s="452" t="s">
        <v>76</v>
      </c>
      <c r="D350" s="181" t="s">
        <v>74</v>
      </c>
      <c r="E350" s="451">
        <v>858</v>
      </c>
      <c r="H350" s="449"/>
      <c r="I350" s="449"/>
      <c r="K350" s="446"/>
      <c r="L350" s="446"/>
      <c r="M350" s="279"/>
      <c r="N350" s="279"/>
      <c r="O350" s="279"/>
    </row>
    <row r="351" spans="3:15" x14ac:dyDescent="0.25">
      <c r="C351" s="452" t="s">
        <v>78</v>
      </c>
      <c r="D351" s="181" t="s">
        <v>77</v>
      </c>
      <c r="E351" s="451">
        <v>804</v>
      </c>
      <c r="H351" s="449"/>
      <c r="I351" s="449"/>
      <c r="K351" s="446"/>
      <c r="L351" s="446"/>
      <c r="M351" s="279"/>
      <c r="N351" s="279"/>
      <c r="O351" s="279"/>
    </row>
    <row r="352" spans="3:15" x14ac:dyDescent="0.25">
      <c r="C352" s="452" t="s">
        <v>80</v>
      </c>
      <c r="D352" s="181" t="s">
        <v>79</v>
      </c>
      <c r="E352" s="451">
        <v>1650</v>
      </c>
      <c r="H352" s="449"/>
      <c r="I352" s="449"/>
      <c r="K352" s="446"/>
      <c r="L352" s="446"/>
      <c r="M352" s="279"/>
      <c r="N352" s="279"/>
      <c r="O352" s="279"/>
    </row>
    <row r="353" spans="3:15" x14ac:dyDescent="0.25">
      <c r="C353" s="452" t="s">
        <v>83</v>
      </c>
      <c r="D353" s="181" t="s">
        <v>82</v>
      </c>
      <c r="E353" s="451">
        <v>3942.8</v>
      </c>
      <c r="H353" s="449"/>
      <c r="I353" s="449"/>
      <c r="J353" s="279"/>
      <c r="K353" s="446"/>
      <c r="L353" s="446"/>
      <c r="M353" s="279"/>
      <c r="N353" s="279"/>
      <c r="O353" s="279"/>
    </row>
    <row r="354" spans="3:15" x14ac:dyDescent="0.25">
      <c r="C354" s="452" t="s">
        <v>85</v>
      </c>
      <c r="D354" s="181" t="s">
        <v>84</v>
      </c>
      <c r="E354" s="451">
        <v>1923.4</v>
      </c>
      <c r="H354" s="449"/>
      <c r="I354" s="449"/>
      <c r="J354" s="279"/>
      <c r="K354" s="446"/>
      <c r="L354" s="446"/>
      <c r="M354" s="279"/>
      <c r="N354" s="279"/>
      <c r="O354" s="279"/>
    </row>
    <row r="355" spans="3:15" x14ac:dyDescent="0.25">
      <c r="C355" s="452" t="s">
        <v>87</v>
      </c>
      <c r="D355" s="181" t="s">
        <v>86</v>
      </c>
      <c r="E355" s="451">
        <v>2546.6999999999998</v>
      </c>
      <c r="H355" s="279"/>
      <c r="I355" s="279"/>
      <c r="J355" s="279"/>
    </row>
    <row r="356" spans="3:15" x14ac:dyDescent="0.25">
      <c r="C356" s="452" t="s">
        <v>89</v>
      </c>
      <c r="D356" s="181" t="s">
        <v>88</v>
      </c>
      <c r="E356" s="451">
        <v>1624.21</v>
      </c>
      <c r="H356" s="279"/>
      <c r="I356" s="279"/>
      <c r="J356" s="279"/>
    </row>
    <row r="357" spans="3:15" x14ac:dyDescent="0.25">
      <c r="C357" s="452" t="s">
        <v>91</v>
      </c>
      <c r="D357" s="181" t="s">
        <v>90</v>
      </c>
      <c r="E357" s="451">
        <v>1674.1</v>
      </c>
      <c r="H357" s="279"/>
      <c r="I357" s="279"/>
      <c r="J357" s="279"/>
    </row>
    <row r="358" spans="3:15" x14ac:dyDescent="0.25">
      <c r="C358" s="452" t="s">
        <v>93</v>
      </c>
      <c r="D358" s="181" t="s">
        <v>92</v>
      </c>
      <c r="E358" s="183">
        <v>1923.5</v>
      </c>
    </row>
    <row r="359" spans="3:15" x14ac:dyDescent="0.25">
      <c r="C359" s="452" t="s">
        <v>95</v>
      </c>
      <c r="D359" s="181" t="s">
        <v>94</v>
      </c>
      <c r="E359" s="183">
        <v>2048.15</v>
      </c>
    </row>
    <row r="360" spans="3:15" x14ac:dyDescent="0.25">
      <c r="C360" s="452" t="s">
        <v>97</v>
      </c>
      <c r="D360" s="181" t="s">
        <v>96</v>
      </c>
      <c r="E360" s="183">
        <v>1945</v>
      </c>
    </row>
    <row r="361" spans="3:15" x14ac:dyDescent="0.25">
      <c r="C361" s="452" t="s">
        <v>99</v>
      </c>
      <c r="D361" s="181" t="s">
        <v>98</v>
      </c>
      <c r="E361" s="183">
        <v>2127.2200000000003</v>
      </c>
    </row>
    <row r="362" spans="3:15" x14ac:dyDescent="0.25">
      <c r="C362" s="452" t="s">
        <v>101</v>
      </c>
      <c r="D362" s="181" t="s">
        <v>100</v>
      </c>
      <c r="E362" s="183">
        <v>2741.55</v>
      </c>
    </row>
    <row r="363" spans="3:15" x14ac:dyDescent="0.25">
      <c r="C363" s="452" t="s">
        <v>103</v>
      </c>
      <c r="D363" s="181" t="s">
        <v>102</v>
      </c>
      <c r="E363" s="183">
        <v>2847.17</v>
      </c>
    </row>
    <row r="364" spans="3:15" x14ac:dyDescent="0.25">
      <c r="C364" s="452" t="s">
        <v>105</v>
      </c>
      <c r="D364" s="181" t="s">
        <v>104</v>
      </c>
      <c r="E364" s="183">
        <v>2473.1699999999996</v>
      </c>
    </row>
    <row r="365" spans="3:15" x14ac:dyDescent="0.25">
      <c r="C365" s="452" t="s">
        <v>107</v>
      </c>
      <c r="D365" s="181" t="s">
        <v>106</v>
      </c>
      <c r="E365" s="183">
        <v>2211.85</v>
      </c>
    </row>
    <row r="366" spans="3:15" x14ac:dyDescent="0.25">
      <c r="C366" s="452" t="s">
        <v>109</v>
      </c>
      <c r="D366" s="181" t="s">
        <v>108</v>
      </c>
      <c r="E366" s="183">
        <v>1370.67</v>
      </c>
    </row>
    <row r="367" spans="3:15" x14ac:dyDescent="0.25">
      <c r="C367" s="452" t="s">
        <v>111</v>
      </c>
      <c r="D367" s="181" t="s">
        <v>110</v>
      </c>
      <c r="E367" s="183">
        <v>2024.05</v>
      </c>
    </row>
    <row r="368" spans="3:15" x14ac:dyDescent="0.25">
      <c r="C368" s="452" t="s">
        <v>113</v>
      </c>
      <c r="D368" s="181" t="s">
        <v>112</v>
      </c>
      <c r="E368" s="183">
        <v>3416.75</v>
      </c>
    </row>
    <row r="369" spans="2:6" x14ac:dyDescent="0.25">
      <c r="C369" s="452" t="s">
        <v>115</v>
      </c>
      <c r="D369" s="181" t="s">
        <v>114</v>
      </c>
      <c r="E369" s="183">
        <v>3075.44</v>
      </c>
    </row>
    <row r="370" spans="2:6" x14ac:dyDescent="0.25">
      <c r="C370" s="452" t="s">
        <v>117</v>
      </c>
      <c r="D370" s="181" t="s">
        <v>116</v>
      </c>
      <c r="E370" s="183">
        <v>1638.65</v>
      </c>
    </row>
    <row r="371" spans="2:6" x14ac:dyDescent="0.25">
      <c r="C371" s="452" t="s">
        <v>119</v>
      </c>
      <c r="D371" s="181" t="s">
        <v>118</v>
      </c>
      <c r="E371" s="183">
        <v>2058.645</v>
      </c>
    </row>
    <row r="372" spans="2:6" x14ac:dyDescent="0.25">
      <c r="C372" s="452" t="s">
        <v>121</v>
      </c>
      <c r="D372" s="181" t="s">
        <v>120</v>
      </c>
      <c r="E372" s="183">
        <v>1754.2100000000003</v>
      </c>
    </row>
    <row r="373" spans="2:6" x14ac:dyDescent="0.25">
      <c r="C373" s="452" t="s">
        <v>123</v>
      </c>
      <c r="D373" s="181" t="s">
        <v>122</v>
      </c>
      <c r="E373" s="183">
        <v>1281.6010000000001</v>
      </c>
    </row>
    <row r="374" spans="2:6" x14ac:dyDescent="0.25">
      <c r="C374" s="452" t="s">
        <v>125</v>
      </c>
      <c r="D374" s="181" t="s">
        <v>124</v>
      </c>
      <c r="E374" s="183">
        <v>1945</v>
      </c>
    </row>
    <row r="375" spans="2:6" x14ac:dyDescent="0.25">
      <c r="C375" s="452" t="s">
        <v>127</v>
      </c>
      <c r="D375" s="181" t="s">
        <v>126</v>
      </c>
      <c r="E375" s="183">
        <v>1636</v>
      </c>
    </row>
    <row r="376" spans="2:6" x14ac:dyDescent="0.25">
      <c r="C376" s="452" t="s">
        <v>129</v>
      </c>
      <c r="D376" s="181" t="s">
        <v>128</v>
      </c>
      <c r="E376" s="183">
        <v>3985</v>
      </c>
    </row>
    <row r="377" spans="2:6" x14ac:dyDescent="0.25">
      <c r="C377" s="452" t="s">
        <v>560</v>
      </c>
      <c r="D377" s="181" t="s">
        <v>42</v>
      </c>
      <c r="E377" s="183" t="s">
        <v>42</v>
      </c>
    </row>
    <row r="380" spans="2:6" x14ac:dyDescent="0.25">
      <c r="C380" s="302" t="s">
        <v>1006</v>
      </c>
    </row>
    <row r="382" spans="2:6" x14ac:dyDescent="0.25">
      <c r="B382" s="303" t="s">
        <v>1111</v>
      </c>
      <c r="F382" s="453"/>
    </row>
    <row r="383" spans="2:6" x14ac:dyDescent="0.25">
      <c r="B383" s="303"/>
      <c r="F383" s="453"/>
    </row>
    <row r="384" spans="2:6" x14ac:dyDescent="0.25">
      <c r="C384" s="454" t="s">
        <v>1113</v>
      </c>
      <c r="D384" s="454" t="s">
        <v>1112</v>
      </c>
      <c r="E384" s="454" t="s">
        <v>1114</v>
      </c>
    </row>
    <row r="385" spans="1:36" ht="16.5" customHeight="1" x14ac:dyDescent="0.25">
      <c r="C385" s="455"/>
      <c r="D385" s="455"/>
      <c r="E385" s="456"/>
    </row>
    <row r="386" spans="1:36" ht="16.5" customHeight="1" x14ac:dyDescent="0.25">
      <c r="C386" s="455" t="s">
        <v>1188</v>
      </c>
      <c r="D386" s="455" t="s">
        <v>1115</v>
      </c>
      <c r="E386" s="456">
        <v>1</v>
      </c>
    </row>
    <row r="387" spans="1:36" ht="16.5" customHeight="1" x14ac:dyDescent="0.25">
      <c r="C387" s="455" t="s">
        <v>1189</v>
      </c>
      <c r="D387" s="455" t="s">
        <v>1116</v>
      </c>
      <c r="E387" s="456">
        <v>28</v>
      </c>
    </row>
    <row r="388" spans="1:36" ht="16.5" customHeight="1" x14ac:dyDescent="0.25">
      <c r="C388" s="455" t="s">
        <v>1190</v>
      </c>
      <c r="D388" s="455" t="s">
        <v>1117</v>
      </c>
      <c r="E388" s="456">
        <v>265</v>
      </c>
    </row>
    <row r="389" spans="1:36" ht="16.5" customHeight="1" x14ac:dyDescent="0.25">
      <c r="C389" s="455" t="s">
        <v>1191</v>
      </c>
      <c r="D389" s="455" t="s">
        <v>81</v>
      </c>
      <c r="E389" s="456">
        <v>23500</v>
      </c>
    </row>
    <row r="390" spans="1:36" ht="16.5" customHeight="1" x14ac:dyDescent="0.25">
      <c r="C390" s="455" t="s">
        <v>1192</v>
      </c>
      <c r="D390" s="455" t="s">
        <v>1118</v>
      </c>
      <c r="E390" s="456">
        <v>16100</v>
      </c>
    </row>
    <row r="391" spans="1:36" ht="16.5" customHeight="1" x14ac:dyDescent="0.25">
      <c r="C391" s="455" t="s">
        <v>1193</v>
      </c>
      <c r="D391" s="455" t="s">
        <v>1119</v>
      </c>
      <c r="E391" s="456">
        <v>491</v>
      </c>
    </row>
    <row r="392" spans="1:36" ht="16.5" customHeight="1" x14ac:dyDescent="0.25">
      <c r="C392" s="455" t="s">
        <v>1194</v>
      </c>
      <c r="D392" s="455" t="s">
        <v>1120</v>
      </c>
      <c r="E392" s="456">
        <v>1790</v>
      </c>
    </row>
    <row r="393" spans="1:36" ht="16.5" customHeight="1" x14ac:dyDescent="0.25">
      <c r="C393" s="455" t="s">
        <v>1195</v>
      </c>
      <c r="D393" s="455" t="s">
        <v>1121</v>
      </c>
      <c r="E393" s="456">
        <v>216</v>
      </c>
    </row>
    <row r="394" spans="1:36" ht="16.5" customHeight="1" x14ac:dyDescent="0.25">
      <c r="C394" s="455" t="s">
        <v>1196</v>
      </c>
      <c r="D394" s="455" t="s">
        <v>1122</v>
      </c>
      <c r="E394" s="456">
        <v>11100</v>
      </c>
    </row>
    <row r="395" spans="1:36" ht="16.5" customHeight="1" x14ac:dyDescent="0.25">
      <c r="C395" s="455" t="s">
        <v>1197</v>
      </c>
      <c r="D395" s="455" t="s">
        <v>1123</v>
      </c>
      <c r="E395" s="456">
        <v>8900</v>
      </c>
    </row>
    <row r="396" spans="1:36" ht="16.5" customHeight="1" x14ac:dyDescent="0.25">
      <c r="C396" s="455" t="s">
        <v>560</v>
      </c>
      <c r="D396" s="455" t="s">
        <v>42</v>
      </c>
      <c r="E396" s="456" t="s">
        <v>42</v>
      </c>
    </row>
    <row r="397" spans="1:36" ht="16.5" customHeight="1" x14ac:dyDescent="0.25">
      <c r="C397" s="457"/>
      <c r="D397" s="457"/>
      <c r="E397" s="458"/>
    </row>
    <row r="398" spans="1:36" s="323" customFormat="1" ht="21" x14ac:dyDescent="0.35">
      <c r="A398" s="322" t="s">
        <v>1130</v>
      </c>
      <c r="C398" s="324"/>
      <c r="D398" s="324"/>
      <c r="P398" s="325"/>
      <c r="Q398" s="326"/>
      <c r="R398" s="325"/>
      <c r="S398" s="327"/>
      <c r="T398" s="325"/>
      <c r="U398" s="325"/>
      <c r="V398" s="325"/>
      <c r="W398" s="325"/>
      <c r="X398" s="327"/>
      <c r="Y398" s="325"/>
      <c r="Z398" s="325"/>
      <c r="AA398" s="325"/>
      <c r="AB398" s="325"/>
      <c r="AC398" s="325"/>
      <c r="AD398" s="325"/>
      <c r="AE398" s="325"/>
      <c r="AF398" s="325"/>
      <c r="AG398" s="325"/>
      <c r="AH398" s="325"/>
      <c r="AI398" s="325"/>
      <c r="AJ398" s="325"/>
    </row>
    <row r="399" spans="1:36" ht="16.5" customHeight="1" x14ac:dyDescent="0.25">
      <c r="C399" s="457"/>
      <c r="D399" s="457"/>
      <c r="E399" s="458"/>
    </row>
    <row r="400" spans="1:36" ht="16.5" customHeight="1" x14ac:dyDescent="0.25">
      <c r="B400" s="303" t="s">
        <v>988</v>
      </c>
      <c r="C400" s="315"/>
      <c r="D400" s="315"/>
      <c r="E400" s="458"/>
    </row>
    <row r="401" spans="2:5" ht="16.5" customHeight="1" x14ac:dyDescent="0.25">
      <c r="B401" s="303"/>
      <c r="C401" s="315"/>
      <c r="D401" s="315"/>
      <c r="E401" s="458"/>
    </row>
    <row r="402" spans="2:5" ht="16.5" customHeight="1" x14ac:dyDescent="0.25">
      <c r="B402" s="303"/>
      <c r="C402" s="431" t="s">
        <v>1131</v>
      </c>
      <c r="D402" s="315"/>
      <c r="E402" s="458"/>
    </row>
    <row r="403" spans="2:5" ht="16.5" customHeight="1" x14ac:dyDescent="0.25">
      <c r="B403" s="303"/>
      <c r="C403" s="407"/>
      <c r="D403" s="315"/>
      <c r="E403" s="458"/>
    </row>
    <row r="404" spans="2:5" ht="16.5" customHeight="1" x14ac:dyDescent="0.25">
      <c r="B404" s="303"/>
      <c r="C404" s="374" t="s">
        <v>1198</v>
      </c>
      <c r="D404" s="315"/>
      <c r="E404" s="458"/>
    </row>
    <row r="405" spans="2:5" ht="16.5" customHeight="1" x14ac:dyDescent="0.25">
      <c r="B405" s="303"/>
      <c r="C405" s="374" t="s">
        <v>1199</v>
      </c>
      <c r="D405" s="315"/>
      <c r="E405" s="458"/>
    </row>
    <row r="406" spans="2:5" ht="16.5" customHeight="1" x14ac:dyDescent="0.25">
      <c r="B406" s="303"/>
      <c r="C406" s="374" t="s">
        <v>1200</v>
      </c>
      <c r="D406" s="315"/>
      <c r="E406" s="458"/>
    </row>
    <row r="407" spans="2:5" ht="16.5" customHeight="1" x14ac:dyDescent="0.25">
      <c r="B407" s="303"/>
      <c r="C407" s="374" t="s">
        <v>1201</v>
      </c>
      <c r="D407" s="315"/>
      <c r="E407" s="458"/>
    </row>
    <row r="408" spans="2:5" ht="16.5" customHeight="1" x14ac:dyDescent="0.25">
      <c r="B408" s="303"/>
      <c r="C408" s="374" t="s">
        <v>1202</v>
      </c>
      <c r="D408" s="315"/>
      <c r="E408" s="458"/>
    </row>
    <row r="409" spans="2:5" ht="16.5" customHeight="1" x14ac:dyDescent="0.25">
      <c r="B409" s="303"/>
      <c r="C409" s="374" t="s">
        <v>1203</v>
      </c>
      <c r="D409" s="315"/>
      <c r="E409" s="458"/>
    </row>
    <row r="410" spans="2:5" ht="16.5" customHeight="1" x14ac:dyDescent="0.25">
      <c r="B410" s="303"/>
      <c r="C410" s="374" t="s">
        <v>1204</v>
      </c>
      <c r="D410" s="315"/>
      <c r="E410" s="458"/>
    </row>
    <row r="411" spans="2:5" ht="16.5" customHeight="1" x14ac:dyDescent="0.25">
      <c r="B411" s="303"/>
      <c r="C411" s="374" t="s">
        <v>1205</v>
      </c>
      <c r="D411" s="315"/>
      <c r="E411" s="458"/>
    </row>
    <row r="412" spans="2:5" ht="16.5" customHeight="1" x14ac:dyDescent="0.25">
      <c r="B412" s="303"/>
      <c r="C412" s="374" t="s">
        <v>1206</v>
      </c>
      <c r="D412" s="315"/>
      <c r="E412" s="458"/>
    </row>
    <row r="413" spans="2:5" ht="16.5" customHeight="1" x14ac:dyDescent="0.25">
      <c r="B413" s="303"/>
      <c r="C413" s="374" t="s">
        <v>1207</v>
      </c>
      <c r="D413" s="315"/>
      <c r="E413" s="458"/>
    </row>
    <row r="414" spans="2:5" ht="16.5" customHeight="1" x14ac:dyDescent="0.25">
      <c r="B414" s="303"/>
      <c r="C414" s="374" t="s">
        <v>1208</v>
      </c>
      <c r="D414" s="315"/>
      <c r="E414" s="458"/>
    </row>
    <row r="415" spans="2:5" ht="16.5" customHeight="1" x14ac:dyDescent="0.25">
      <c r="B415" s="303"/>
      <c r="C415" s="374" t="s">
        <v>1209</v>
      </c>
      <c r="D415" s="315"/>
      <c r="E415" s="458"/>
    </row>
    <row r="416" spans="2:5" x14ac:dyDescent="0.25">
      <c r="C416" s="374" t="s">
        <v>1211</v>
      </c>
    </row>
    <row r="417" spans="1:36" x14ac:dyDescent="0.25">
      <c r="C417" s="374" t="s">
        <v>1210</v>
      </c>
    </row>
    <row r="418" spans="1:36" x14ac:dyDescent="0.25">
      <c r="C418" s="373" t="s">
        <v>560</v>
      </c>
    </row>
    <row r="419" spans="1:36" ht="14.25" customHeight="1" x14ac:dyDescent="0.25"/>
    <row r="420" spans="1:36" s="323" customFormat="1" ht="21" x14ac:dyDescent="0.35">
      <c r="A420" s="322" t="s">
        <v>1129</v>
      </c>
      <c r="C420" s="324"/>
      <c r="D420" s="324"/>
      <c r="P420" s="325"/>
      <c r="Q420" s="326"/>
      <c r="R420" s="325"/>
      <c r="S420" s="327"/>
      <c r="T420" s="325"/>
      <c r="U420" s="325"/>
      <c r="V420" s="325"/>
      <c r="W420" s="325"/>
      <c r="X420" s="327"/>
      <c r="Y420" s="325"/>
      <c r="Z420" s="325"/>
      <c r="AA420" s="325"/>
      <c r="AB420" s="325"/>
      <c r="AC420" s="325"/>
      <c r="AD420" s="325"/>
      <c r="AE420" s="325"/>
      <c r="AF420" s="325"/>
      <c r="AG420" s="325"/>
      <c r="AH420" s="325"/>
      <c r="AI420" s="325"/>
      <c r="AJ420" s="325"/>
    </row>
    <row r="421" spans="1:36" ht="27" customHeight="1" x14ac:dyDescent="0.4">
      <c r="A421" s="174"/>
      <c r="B421" s="246"/>
      <c r="C421" s="246"/>
      <c r="D421" s="246"/>
      <c r="E421" s="281"/>
      <c r="F421" s="246"/>
      <c r="G421" s="246"/>
      <c r="H421" s="246"/>
      <c r="J421" s="178"/>
      <c r="K421" s="178"/>
      <c r="AI421" s="185"/>
    </row>
    <row r="422" spans="1:36" s="176" customFormat="1" ht="40.5" x14ac:dyDescent="0.25">
      <c r="B422" s="282"/>
      <c r="C422" s="197" t="s">
        <v>251</v>
      </c>
      <c r="D422"/>
      <c r="E422"/>
      <c r="F422" s="283"/>
      <c r="G422" s="283"/>
      <c r="H422" s="282"/>
      <c r="I422" s="441" t="s">
        <v>130</v>
      </c>
      <c r="J422" s="186" t="s">
        <v>131</v>
      </c>
      <c r="K422" s="186" t="s">
        <v>132</v>
      </c>
      <c r="L422" s="186" t="s">
        <v>133</v>
      </c>
      <c r="M422" s="186" t="s">
        <v>134</v>
      </c>
      <c r="N422" s="186" t="s">
        <v>135</v>
      </c>
      <c r="O422" s="186" t="s">
        <v>136</v>
      </c>
      <c r="P422" s="186" t="s">
        <v>137</v>
      </c>
      <c r="Q422" s="186" t="s">
        <v>138</v>
      </c>
      <c r="R422" s="186" t="s">
        <v>139</v>
      </c>
      <c r="S422" s="186" t="s">
        <v>140</v>
      </c>
      <c r="T422" s="186" t="s">
        <v>141</v>
      </c>
      <c r="U422" s="186" t="s">
        <v>142</v>
      </c>
      <c r="V422" s="186" t="s">
        <v>143</v>
      </c>
      <c r="W422" s="186" t="s">
        <v>144</v>
      </c>
      <c r="X422" s="186" t="s">
        <v>145</v>
      </c>
      <c r="Y422" s="186" t="s">
        <v>146</v>
      </c>
      <c r="Z422" s="186" t="s">
        <v>147</v>
      </c>
      <c r="AA422" s="186" t="s">
        <v>148</v>
      </c>
      <c r="AB422" s="280" t="s">
        <v>149</v>
      </c>
      <c r="AC422" s="280" t="s">
        <v>150</v>
      </c>
      <c r="AD422" s="280" t="s">
        <v>149</v>
      </c>
      <c r="AE422" s="280" t="s">
        <v>716</v>
      </c>
      <c r="AF422" s="294" t="s">
        <v>151</v>
      </c>
      <c r="AG422" s="294" t="s">
        <v>152</v>
      </c>
    </row>
    <row r="423" spans="1:36" ht="18.75" customHeight="1" x14ac:dyDescent="0.3">
      <c r="B423" s="246"/>
      <c r="F423" s="284"/>
      <c r="G423" s="246"/>
      <c r="H423" s="246"/>
      <c r="I423" s="442" t="s">
        <v>646</v>
      </c>
      <c r="J423" s="188" t="s">
        <v>153</v>
      </c>
      <c r="K423" s="189">
        <v>0</v>
      </c>
      <c r="L423" s="188" t="s">
        <v>153</v>
      </c>
      <c r="M423" s="189">
        <v>0</v>
      </c>
      <c r="N423" s="188" t="s">
        <v>153</v>
      </c>
      <c r="O423" s="189">
        <v>0</v>
      </c>
      <c r="P423" s="188" t="s">
        <v>153</v>
      </c>
      <c r="Q423" s="190">
        <v>0</v>
      </c>
      <c r="R423" s="188" t="s">
        <v>153</v>
      </c>
      <c r="S423" s="191">
        <v>0</v>
      </c>
      <c r="T423" s="188" t="s">
        <v>153</v>
      </c>
      <c r="U423" s="191">
        <v>0</v>
      </c>
      <c r="V423" s="188" t="s">
        <v>154</v>
      </c>
      <c r="W423" s="191">
        <v>0.34000000357627902</v>
      </c>
      <c r="X423" s="188" t="s">
        <v>155</v>
      </c>
      <c r="Y423" s="191">
        <v>0</v>
      </c>
      <c r="Z423" s="188" t="s">
        <v>156</v>
      </c>
      <c r="AA423" s="191">
        <v>0</v>
      </c>
      <c r="AB423" s="192" t="s">
        <v>153</v>
      </c>
      <c r="AC423" s="193">
        <v>0</v>
      </c>
      <c r="AD423" s="192" t="s">
        <v>717</v>
      </c>
      <c r="AE423" s="193">
        <v>0.25900000000000001</v>
      </c>
      <c r="AF423" s="187" t="str">
        <f t="shared" ref="AF423:AF486" ca="1" si="8">INDIRECT("_Com"&amp;$F$2)</f>
        <v>AB ENERGÍA 1903, S.L.</v>
      </c>
      <c r="AG423" s="194">
        <f t="shared" ref="AG423:AG486" ca="1" si="9">INDIRECT("_Mix"&amp;$F$2)</f>
        <v>0.25900000000000001</v>
      </c>
    </row>
    <row r="424" spans="1:36" ht="18.75" customHeight="1" x14ac:dyDescent="0.3">
      <c r="B424" s="246"/>
      <c r="C424" s="199" t="s">
        <v>646</v>
      </c>
      <c r="D424" s="199">
        <v>0</v>
      </c>
      <c r="F424" s="284"/>
      <c r="G424" s="246"/>
      <c r="H424" s="246"/>
      <c r="I424" s="442" t="s">
        <v>647</v>
      </c>
      <c r="J424" s="188" t="s">
        <v>157</v>
      </c>
      <c r="K424" s="189">
        <v>0.36</v>
      </c>
      <c r="L424" s="188" t="s">
        <v>158</v>
      </c>
      <c r="M424" s="189">
        <v>0.38999998569488498</v>
      </c>
      <c r="N424" s="188" t="s">
        <v>158</v>
      </c>
      <c r="O424" s="189">
        <v>0.25</v>
      </c>
      <c r="P424" s="188" t="s">
        <v>159</v>
      </c>
      <c r="Q424" s="190">
        <v>0.37000000476837203</v>
      </c>
      <c r="R424" s="188" t="s">
        <v>160</v>
      </c>
      <c r="S424" s="191">
        <v>0.40000000596046498</v>
      </c>
      <c r="T424" s="188" t="s">
        <v>156</v>
      </c>
      <c r="U424" s="191">
        <v>0</v>
      </c>
      <c r="V424" s="188" t="s">
        <v>153</v>
      </c>
      <c r="W424" s="191">
        <v>0</v>
      </c>
      <c r="X424" s="188" t="s">
        <v>153</v>
      </c>
      <c r="Y424" s="191">
        <v>0</v>
      </c>
      <c r="Z424" s="188" t="s">
        <v>153</v>
      </c>
      <c r="AA424" s="191">
        <v>0</v>
      </c>
      <c r="AB424" s="192" t="s">
        <v>156</v>
      </c>
      <c r="AC424" s="193">
        <v>0</v>
      </c>
      <c r="AD424" s="192" t="s">
        <v>718</v>
      </c>
      <c r="AE424" s="193">
        <v>6.8000000000000005E-2</v>
      </c>
      <c r="AF424" s="187" t="str">
        <f t="shared" ca="1" si="8"/>
        <v>ABOUTWHITE SL</v>
      </c>
      <c r="AG424" s="194">
        <f t="shared" ca="1" si="9"/>
        <v>6.8000000000000005E-2</v>
      </c>
    </row>
    <row r="425" spans="1:36" ht="18.75" customHeight="1" x14ac:dyDescent="0.3">
      <c r="B425" s="246"/>
      <c r="C425" s="199" t="s">
        <v>647</v>
      </c>
      <c r="D425" s="199">
        <v>0.30199999999999999</v>
      </c>
      <c r="E425" s="237"/>
      <c r="F425" s="284"/>
      <c r="G425" s="246"/>
      <c r="H425" s="246"/>
      <c r="I425" s="442" t="s">
        <v>14</v>
      </c>
      <c r="J425" s="188" t="s">
        <v>158</v>
      </c>
      <c r="K425" s="189">
        <v>0.35</v>
      </c>
      <c r="L425" s="188" t="s">
        <v>161</v>
      </c>
      <c r="M425" s="189">
        <v>0.40000000596046498</v>
      </c>
      <c r="N425" s="188" t="s">
        <v>162</v>
      </c>
      <c r="O425" s="189">
        <v>2.9999999329447701E-2</v>
      </c>
      <c r="P425" s="188" t="s">
        <v>163</v>
      </c>
      <c r="Q425" s="190">
        <v>0.28999999165535001</v>
      </c>
      <c r="R425" s="188" t="s">
        <v>164</v>
      </c>
      <c r="S425" s="191">
        <v>0</v>
      </c>
      <c r="T425" s="188" t="s">
        <v>165</v>
      </c>
      <c r="U425" s="191">
        <v>0.33000001311302202</v>
      </c>
      <c r="V425" s="188" t="s">
        <v>156</v>
      </c>
      <c r="W425" s="191">
        <v>7.0000000298023196E-2</v>
      </c>
      <c r="X425" s="188" t="s">
        <v>156</v>
      </c>
      <c r="Y425" s="191">
        <v>0</v>
      </c>
      <c r="Z425" s="188" t="s">
        <v>166</v>
      </c>
      <c r="AA425" s="191">
        <v>0.28999999165535001</v>
      </c>
      <c r="AB425" s="192" t="s">
        <v>166</v>
      </c>
      <c r="AC425" s="193">
        <v>0</v>
      </c>
      <c r="AD425" s="192" t="s">
        <v>719</v>
      </c>
      <c r="AE425" s="193">
        <v>0</v>
      </c>
      <c r="AF425" s="187" t="str">
        <f t="shared" ca="1" si="8"/>
        <v>ACCIONA GREEN ENERGY DEVELOPMENTS SL</v>
      </c>
      <c r="AG425" s="194">
        <f t="shared" ca="1" si="9"/>
        <v>0</v>
      </c>
    </row>
    <row r="426" spans="1:36" ht="16.5" x14ac:dyDescent="0.3">
      <c r="B426" s="246"/>
      <c r="C426" s="199" t="s">
        <v>14</v>
      </c>
      <c r="D426" s="199" t="s">
        <v>42</v>
      </c>
      <c r="F426" s="284"/>
      <c r="G426" s="246"/>
      <c r="H426" s="246"/>
      <c r="I426" s="195"/>
      <c r="J426" s="188" t="s">
        <v>161</v>
      </c>
      <c r="K426" s="189">
        <v>0.36</v>
      </c>
      <c r="L426" s="188" t="s">
        <v>167</v>
      </c>
      <c r="M426" s="189">
        <v>0.31000000238418601</v>
      </c>
      <c r="N426" s="188" t="s">
        <v>168</v>
      </c>
      <c r="O426" s="189">
        <v>0</v>
      </c>
      <c r="P426" s="188" t="s">
        <v>169</v>
      </c>
      <c r="Q426" s="190">
        <v>0</v>
      </c>
      <c r="R426" s="188" t="s">
        <v>170</v>
      </c>
      <c r="S426" s="191">
        <v>0.40000000596046498</v>
      </c>
      <c r="T426" s="188" t="s">
        <v>171</v>
      </c>
      <c r="U426" s="191">
        <v>0</v>
      </c>
      <c r="V426" s="188" t="s">
        <v>166</v>
      </c>
      <c r="W426" s="191">
        <v>0.43000000715255698</v>
      </c>
      <c r="X426" s="188" t="s">
        <v>166</v>
      </c>
      <c r="Y426" s="191">
        <v>0.40999999642372098</v>
      </c>
      <c r="Z426" s="188" t="s">
        <v>165</v>
      </c>
      <c r="AA426" s="191">
        <v>0.119999997317791</v>
      </c>
      <c r="AB426" s="192" t="s">
        <v>172</v>
      </c>
      <c r="AC426" s="193">
        <v>0</v>
      </c>
      <c r="AD426" s="192" t="s">
        <v>166</v>
      </c>
      <c r="AE426" s="193">
        <v>0</v>
      </c>
      <c r="AF426" s="187" t="str">
        <f t="shared" ca="1" si="8"/>
        <v>ACSOL ENERGÍA GLOBAL, S.A.</v>
      </c>
      <c r="AG426" s="194">
        <f t="shared" ca="1" si="9"/>
        <v>0</v>
      </c>
    </row>
    <row r="427" spans="1:36" ht="16.5" x14ac:dyDescent="0.3">
      <c r="B427" s="246"/>
      <c r="C427" s="284"/>
      <c r="D427" s="284"/>
      <c r="E427" s="285"/>
      <c r="F427" s="284"/>
      <c r="G427" s="246"/>
      <c r="H427" s="246"/>
      <c r="I427" s="195"/>
      <c r="J427" s="188" t="s">
        <v>167</v>
      </c>
      <c r="K427" s="189">
        <v>0.16</v>
      </c>
      <c r="L427" s="188" t="s">
        <v>173</v>
      </c>
      <c r="M427" s="189">
        <v>0.30000001192092901</v>
      </c>
      <c r="N427" s="188" t="s">
        <v>174</v>
      </c>
      <c r="O427" s="189">
        <v>0</v>
      </c>
      <c r="P427" s="188" t="s">
        <v>162</v>
      </c>
      <c r="Q427" s="190">
        <v>0</v>
      </c>
      <c r="R427" s="188" t="s">
        <v>163</v>
      </c>
      <c r="S427" s="191">
        <v>0</v>
      </c>
      <c r="T427" s="188" t="s">
        <v>175</v>
      </c>
      <c r="U427" s="191">
        <v>0.30000001192092901</v>
      </c>
      <c r="V427" s="188" t="s">
        <v>165</v>
      </c>
      <c r="W427" s="191">
        <v>0.38999998569488498</v>
      </c>
      <c r="X427" s="188" t="s">
        <v>165</v>
      </c>
      <c r="Y427" s="191">
        <v>0.31000000238418601</v>
      </c>
      <c r="Z427" s="188" t="s">
        <v>176</v>
      </c>
      <c r="AA427" s="191">
        <v>3.9999999105930301E-2</v>
      </c>
      <c r="AB427" s="192" t="s">
        <v>165</v>
      </c>
      <c r="AC427" s="193">
        <v>0</v>
      </c>
      <c r="AD427" s="192" t="s">
        <v>720</v>
      </c>
      <c r="AE427" s="193">
        <v>0.16900000000000001</v>
      </c>
      <c r="AF427" s="187" t="str">
        <f t="shared" ca="1" si="8"/>
        <v>ACTIVA COMERCIALIZADORA DE ENERGIA SL</v>
      </c>
      <c r="AG427" s="194">
        <f t="shared" ca="1" si="9"/>
        <v>0.16900000000000001</v>
      </c>
    </row>
    <row r="428" spans="1:36" ht="16.5" x14ac:dyDescent="0.3">
      <c r="B428" s="246"/>
      <c r="C428" s="284"/>
      <c r="D428" s="284"/>
      <c r="E428" s="285"/>
      <c r="F428" s="284"/>
      <c r="G428" s="246"/>
      <c r="H428" s="246"/>
      <c r="I428" s="195"/>
      <c r="J428" s="188" t="s">
        <v>173</v>
      </c>
      <c r="K428" s="189">
        <v>0.21</v>
      </c>
      <c r="L428" s="188" t="s">
        <v>177</v>
      </c>
      <c r="M428" s="189">
        <v>0</v>
      </c>
      <c r="N428" s="188" t="s">
        <v>161</v>
      </c>
      <c r="O428" s="189">
        <v>0.34999999403953602</v>
      </c>
      <c r="P428" s="188" t="s">
        <v>178</v>
      </c>
      <c r="Q428" s="190">
        <v>0</v>
      </c>
      <c r="R428" s="188" t="s">
        <v>169</v>
      </c>
      <c r="S428" s="191">
        <v>0.25</v>
      </c>
      <c r="T428" s="188" t="s">
        <v>160</v>
      </c>
      <c r="U428" s="191">
        <v>0.36000001430511502</v>
      </c>
      <c r="V428" s="188" t="s">
        <v>159</v>
      </c>
      <c r="W428" s="191">
        <v>0.41999998688697798</v>
      </c>
      <c r="X428" s="188" t="s">
        <v>176</v>
      </c>
      <c r="Y428" s="191">
        <v>0.34999999403953602</v>
      </c>
      <c r="Z428" s="188" t="s">
        <v>179</v>
      </c>
      <c r="AA428" s="191">
        <v>0</v>
      </c>
      <c r="AB428" s="192" t="s">
        <v>176</v>
      </c>
      <c r="AC428" s="193">
        <v>0</v>
      </c>
      <c r="AD428" s="192" t="s">
        <v>721</v>
      </c>
      <c r="AE428" s="193">
        <v>0.25900000000000001</v>
      </c>
      <c r="AF428" s="187" t="str">
        <f t="shared" ca="1" si="8"/>
        <v>ADEINNOVA ENERGIA S.L</v>
      </c>
      <c r="AG428" s="194">
        <f t="shared" ca="1" si="9"/>
        <v>0.25900000000000001</v>
      </c>
    </row>
    <row r="429" spans="1:36" ht="16.5" x14ac:dyDescent="0.3">
      <c r="B429" s="246"/>
      <c r="C429" s="284"/>
      <c r="D429" s="284"/>
      <c r="E429" s="285"/>
      <c r="F429" s="284"/>
      <c r="G429" s="246"/>
      <c r="H429" s="246"/>
      <c r="I429" s="195"/>
      <c r="J429" s="188" t="s">
        <v>177</v>
      </c>
      <c r="K429" s="189">
        <v>0</v>
      </c>
      <c r="L429" s="188" t="s">
        <v>180</v>
      </c>
      <c r="M429" s="189">
        <v>0</v>
      </c>
      <c r="N429" s="188" t="s">
        <v>173</v>
      </c>
      <c r="O429" s="189">
        <v>0.25</v>
      </c>
      <c r="P429" s="188" t="s">
        <v>181</v>
      </c>
      <c r="Q429" s="190">
        <v>0.37000000476837203</v>
      </c>
      <c r="R429" s="188" t="s">
        <v>162</v>
      </c>
      <c r="S429" s="191">
        <v>0</v>
      </c>
      <c r="T429" s="188" t="s">
        <v>164</v>
      </c>
      <c r="U429" s="191">
        <v>0</v>
      </c>
      <c r="V429" s="188" t="s">
        <v>171</v>
      </c>
      <c r="W429" s="191">
        <v>0</v>
      </c>
      <c r="X429" s="188" t="s">
        <v>159</v>
      </c>
      <c r="Y429" s="191">
        <v>0.36000001430511502</v>
      </c>
      <c r="Z429" s="188" t="s">
        <v>182</v>
      </c>
      <c r="AA429" s="191">
        <v>0</v>
      </c>
      <c r="AB429" s="192" t="s">
        <v>179</v>
      </c>
      <c r="AC429" s="193">
        <v>0</v>
      </c>
      <c r="AD429" s="192" t="s">
        <v>722</v>
      </c>
      <c r="AE429" s="193">
        <v>0</v>
      </c>
      <c r="AF429" s="187" t="str">
        <f t="shared" ca="1" si="8"/>
        <v>ADELFAS ENERGIA SL</v>
      </c>
      <c r="AG429" s="194">
        <f t="shared" ca="1" si="9"/>
        <v>0</v>
      </c>
    </row>
    <row r="430" spans="1:36" ht="16.5" x14ac:dyDescent="0.3">
      <c r="B430" s="246"/>
      <c r="C430" s="284"/>
      <c r="D430" s="284"/>
      <c r="E430" s="285"/>
      <c r="F430" s="284"/>
      <c r="G430" s="246"/>
      <c r="H430" s="246"/>
      <c r="I430" s="195"/>
      <c r="J430" s="188" t="s">
        <v>180</v>
      </c>
      <c r="K430" s="189">
        <v>0.19</v>
      </c>
      <c r="L430" s="188" t="s">
        <v>183</v>
      </c>
      <c r="M430" s="189">
        <v>0.37000000476837203</v>
      </c>
      <c r="N430" s="188" t="s">
        <v>184</v>
      </c>
      <c r="O430" s="189">
        <v>0</v>
      </c>
      <c r="P430" s="188" t="s">
        <v>174</v>
      </c>
      <c r="Q430" s="190">
        <v>0</v>
      </c>
      <c r="R430" s="188" t="s">
        <v>185</v>
      </c>
      <c r="S430" s="191">
        <v>0.38999998569488498</v>
      </c>
      <c r="T430" s="188" t="s">
        <v>186</v>
      </c>
      <c r="U430" s="191">
        <v>0</v>
      </c>
      <c r="V430" s="188" t="s">
        <v>175</v>
      </c>
      <c r="W430" s="191">
        <v>0.31999999284744302</v>
      </c>
      <c r="X430" s="188" t="s">
        <v>171</v>
      </c>
      <c r="Y430" s="191">
        <v>0</v>
      </c>
      <c r="Z430" s="188" t="s">
        <v>159</v>
      </c>
      <c r="AA430" s="191">
        <v>0.270000010728836</v>
      </c>
      <c r="AB430" s="192" t="s">
        <v>182</v>
      </c>
      <c r="AC430" s="193">
        <v>0</v>
      </c>
      <c r="AD430" s="192" t="s">
        <v>723</v>
      </c>
      <c r="AE430" s="193">
        <v>0</v>
      </c>
      <c r="AF430" s="187" t="str">
        <f t="shared" ca="1" si="8"/>
        <v>ADS ENERGY 8.0 SL</v>
      </c>
      <c r="AG430" s="194">
        <f t="shared" ca="1" si="9"/>
        <v>0</v>
      </c>
    </row>
    <row r="431" spans="1:36" ht="16.5" x14ac:dyDescent="0.3">
      <c r="B431" s="246"/>
      <c r="D431" s="287">
        <f>F2</f>
        <v>2021</v>
      </c>
      <c r="E431" s="285"/>
      <c r="F431" s="284"/>
      <c r="G431" s="246"/>
      <c r="H431" s="246"/>
      <c r="I431" s="195"/>
      <c r="J431" s="188" t="s">
        <v>183</v>
      </c>
      <c r="K431" s="189">
        <v>0.33</v>
      </c>
      <c r="L431" s="188" t="s">
        <v>187</v>
      </c>
      <c r="M431" s="189">
        <v>0</v>
      </c>
      <c r="N431" s="188" t="s">
        <v>180</v>
      </c>
      <c r="O431" s="189">
        <v>0</v>
      </c>
      <c r="P431" s="188" t="s">
        <v>161</v>
      </c>
      <c r="Q431" s="190">
        <v>0.36000001430511502</v>
      </c>
      <c r="R431" s="188" t="s">
        <v>178</v>
      </c>
      <c r="S431" s="191">
        <v>0</v>
      </c>
      <c r="T431" s="188" t="s">
        <v>170</v>
      </c>
      <c r="U431" s="191">
        <v>0.36000001430511502</v>
      </c>
      <c r="V431" s="188" t="s">
        <v>160</v>
      </c>
      <c r="W431" s="191">
        <v>0.41999998688697798</v>
      </c>
      <c r="X431" s="188" t="s">
        <v>188</v>
      </c>
      <c r="Y431" s="191">
        <v>0.40999999642372098</v>
      </c>
      <c r="Z431" s="188" t="s">
        <v>171</v>
      </c>
      <c r="AA431" s="191">
        <v>0</v>
      </c>
      <c r="AB431" s="192" t="s">
        <v>159</v>
      </c>
      <c r="AC431" s="193">
        <v>0.18</v>
      </c>
      <c r="AD431" s="192" t="s">
        <v>724</v>
      </c>
      <c r="AE431" s="193">
        <v>0</v>
      </c>
      <c r="AF431" s="187" t="str">
        <f t="shared" ca="1" si="8"/>
        <v>ADURIZ ENERGÍA, SLU</v>
      </c>
      <c r="AG431" s="194">
        <f t="shared" ca="1" si="9"/>
        <v>0</v>
      </c>
    </row>
    <row r="432" spans="1:36" ht="16.5" x14ac:dyDescent="0.3">
      <c r="B432" s="246"/>
      <c r="C432" s="289"/>
      <c r="D432" s="288"/>
      <c r="E432" s="285"/>
      <c r="F432" s="284"/>
      <c r="G432" s="246"/>
      <c r="H432" s="246"/>
      <c r="I432" s="195"/>
      <c r="J432" s="188" t="s">
        <v>187</v>
      </c>
      <c r="K432" s="189">
        <v>0</v>
      </c>
      <c r="L432" s="188" t="s">
        <v>189</v>
      </c>
      <c r="M432" s="189">
        <v>0.25</v>
      </c>
      <c r="N432" s="188" t="s">
        <v>183</v>
      </c>
      <c r="O432" s="189">
        <v>0.31000000238418601</v>
      </c>
      <c r="P432" s="188" t="s">
        <v>190</v>
      </c>
      <c r="Q432" s="190">
        <v>0</v>
      </c>
      <c r="R432" s="188" t="s">
        <v>174</v>
      </c>
      <c r="S432" s="191">
        <v>0</v>
      </c>
      <c r="T432" s="188" t="s">
        <v>163</v>
      </c>
      <c r="U432" s="191">
        <v>0</v>
      </c>
      <c r="V432" s="188" t="s">
        <v>158</v>
      </c>
      <c r="W432" s="191">
        <v>5.9999998658895499E-2</v>
      </c>
      <c r="X432" s="188" t="s">
        <v>175</v>
      </c>
      <c r="Y432" s="191">
        <v>0.30000001192092901</v>
      </c>
      <c r="Z432" s="188" t="s">
        <v>188</v>
      </c>
      <c r="AA432" s="191">
        <v>0.31000000238418601</v>
      </c>
      <c r="AB432" s="192" t="s">
        <v>171</v>
      </c>
      <c r="AC432" s="193">
        <v>0</v>
      </c>
      <c r="AD432" s="192" t="s">
        <v>725</v>
      </c>
      <c r="AE432" s="193">
        <v>0</v>
      </c>
      <c r="AF432" s="187" t="str">
        <f t="shared" ca="1" si="8"/>
        <v>AGRI-ENERGIA, S.A.</v>
      </c>
      <c r="AG432" s="194">
        <f t="shared" ca="1" si="9"/>
        <v>0</v>
      </c>
    </row>
    <row r="433" spans="2:33" ht="16.5" x14ac:dyDescent="0.3">
      <c r="B433" s="246"/>
      <c r="C433" s="289" t="s">
        <v>547</v>
      </c>
      <c r="D433" s="291">
        <v>0</v>
      </c>
      <c r="E433" s="285"/>
      <c r="F433" s="284"/>
      <c r="G433" s="246"/>
      <c r="H433" s="246"/>
      <c r="I433" s="195"/>
      <c r="J433" s="188" t="s">
        <v>191</v>
      </c>
      <c r="K433" s="189">
        <v>0.23</v>
      </c>
      <c r="L433" s="188" t="s">
        <v>192</v>
      </c>
      <c r="M433" s="189">
        <v>0.140000000596046</v>
      </c>
      <c r="N433" s="188" t="s">
        <v>193</v>
      </c>
      <c r="O433" s="189">
        <v>0.28000000119209301</v>
      </c>
      <c r="P433" s="188" t="s">
        <v>173</v>
      </c>
      <c r="Q433" s="190">
        <v>0.270000010728836</v>
      </c>
      <c r="R433" s="188" t="s">
        <v>161</v>
      </c>
      <c r="S433" s="191">
        <v>0.40000000596046498</v>
      </c>
      <c r="T433" s="188" t="s">
        <v>169</v>
      </c>
      <c r="U433" s="191">
        <v>0.15000000596046401</v>
      </c>
      <c r="V433" s="188" t="s">
        <v>164</v>
      </c>
      <c r="W433" s="191">
        <v>1.9999999552965199E-2</v>
      </c>
      <c r="X433" s="188" t="s">
        <v>160</v>
      </c>
      <c r="Y433" s="191">
        <v>0.40000000596046498</v>
      </c>
      <c r="Z433" s="188" t="s">
        <v>194</v>
      </c>
      <c r="AA433" s="191">
        <v>0</v>
      </c>
      <c r="AB433" s="192" t="s">
        <v>188</v>
      </c>
      <c r="AC433" s="193">
        <v>0.25</v>
      </c>
      <c r="AD433" s="192" t="s">
        <v>194</v>
      </c>
      <c r="AE433" s="193">
        <v>0</v>
      </c>
      <c r="AF433" s="187" t="str">
        <f t="shared" ca="1" si="8"/>
        <v>AHORRELUZ SERVICIOS ONLINE S.L</v>
      </c>
      <c r="AG433" s="194">
        <f t="shared" ca="1" si="9"/>
        <v>0</v>
      </c>
    </row>
    <row r="434" spans="2:33" ht="16.5" x14ac:dyDescent="0.3">
      <c r="B434" s="246"/>
      <c r="C434" s="289" t="s">
        <v>14</v>
      </c>
      <c r="D434" s="291">
        <f>VLOOKUP(D431,_MixIB,2,FALSE())</f>
        <v>0.45700000000000002</v>
      </c>
      <c r="E434" s="285"/>
      <c r="F434" s="284"/>
      <c r="G434" s="246"/>
      <c r="H434" s="246"/>
      <c r="I434" s="195"/>
      <c r="J434" s="188" t="s">
        <v>192</v>
      </c>
      <c r="K434" s="189">
        <v>0.08</v>
      </c>
      <c r="L434" s="188" t="s">
        <v>195</v>
      </c>
      <c r="M434" s="189">
        <v>0.129999995231628</v>
      </c>
      <c r="N434" s="188" t="s">
        <v>196</v>
      </c>
      <c r="O434" s="189">
        <v>0.36000001430511502</v>
      </c>
      <c r="P434" s="188" t="s">
        <v>184</v>
      </c>
      <c r="Q434" s="190">
        <v>0.259999990463257</v>
      </c>
      <c r="R434" s="188" t="s">
        <v>197</v>
      </c>
      <c r="S434" s="191">
        <v>0.40000000596046498</v>
      </c>
      <c r="T434" s="188" t="s">
        <v>162</v>
      </c>
      <c r="U434" s="191">
        <v>0</v>
      </c>
      <c r="V434" s="188" t="s">
        <v>198</v>
      </c>
      <c r="W434" s="191">
        <v>0</v>
      </c>
      <c r="X434" s="188" t="s">
        <v>199</v>
      </c>
      <c r="Y434" s="191">
        <v>0</v>
      </c>
      <c r="Z434" s="188" t="s">
        <v>200</v>
      </c>
      <c r="AA434" s="191">
        <v>0.31000000238418601</v>
      </c>
      <c r="AB434" s="192" t="s">
        <v>194</v>
      </c>
      <c r="AC434" s="193">
        <v>0</v>
      </c>
      <c r="AD434" s="192" t="s">
        <v>208</v>
      </c>
      <c r="AE434" s="193">
        <v>0</v>
      </c>
      <c r="AF434" s="187" t="str">
        <f t="shared" ca="1" si="8"/>
        <v>AIRE COMERCIALIZADORA S.L.</v>
      </c>
      <c r="AG434" s="194">
        <f t="shared" ca="1" si="9"/>
        <v>0</v>
      </c>
    </row>
    <row r="435" spans="2:33" ht="16.5" x14ac:dyDescent="0.3">
      <c r="B435" s="246"/>
      <c r="C435" s="284"/>
      <c r="D435" s="284"/>
      <c r="E435" s="285"/>
      <c r="F435" s="284"/>
      <c r="G435" s="246"/>
      <c r="H435" s="246"/>
      <c r="I435" s="195"/>
      <c r="J435" s="188" t="s">
        <v>195</v>
      </c>
      <c r="K435" s="189">
        <v>0.08</v>
      </c>
      <c r="L435" s="188" t="s">
        <v>201</v>
      </c>
      <c r="M435" s="189">
        <v>9.9999997764825804E-3</v>
      </c>
      <c r="N435" s="188" t="s">
        <v>202</v>
      </c>
      <c r="O435" s="189">
        <v>0.31999999284744302</v>
      </c>
      <c r="P435" s="188" t="s">
        <v>180</v>
      </c>
      <c r="Q435" s="190">
        <v>0</v>
      </c>
      <c r="R435" s="188" t="s">
        <v>203</v>
      </c>
      <c r="S435" s="191">
        <v>0</v>
      </c>
      <c r="T435" s="188" t="s">
        <v>185</v>
      </c>
      <c r="U435" s="191">
        <v>0</v>
      </c>
      <c r="V435" s="188" t="s">
        <v>186</v>
      </c>
      <c r="W435" s="191">
        <v>0</v>
      </c>
      <c r="X435" s="188" t="s">
        <v>158</v>
      </c>
      <c r="Y435" s="191">
        <v>0.119999997317791</v>
      </c>
      <c r="Z435" s="188" t="s">
        <v>175</v>
      </c>
      <c r="AA435" s="191">
        <v>0</v>
      </c>
      <c r="AB435" s="192" t="s">
        <v>200</v>
      </c>
      <c r="AC435" s="193">
        <v>0.22</v>
      </c>
      <c r="AD435" s="192" t="s">
        <v>212</v>
      </c>
      <c r="AE435" s="193">
        <v>0.25900000000000001</v>
      </c>
      <c r="AF435" s="187" t="str">
        <f t="shared" ca="1" si="8"/>
        <v>AIRE LIMPIO SL</v>
      </c>
      <c r="AG435" s="194">
        <f t="shared" ca="1" si="9"/>
        <v>0.25900000000000001</v>
      </c>
    </row>
    <row r="436" spans="2:33" ht="16.5" x14ac:dyDescent="0.3">
      <c r="B436" s="246"/>
      <c r="C436" s="284"/>
      <c r="D436" s="284" t="s">
        <v>898</v>
      </c>
      <c r="E436" s="285"/>
      <c r="F436" s="284"/>
      <c r="G436" s="246"/>
      <c r="H436" s="246"/>
      <c r="I436" s="195"/>
      <c r="J436" s="188" t="s">
        <v>201</v>
      </c>
      <c r="K436" s="189">
        <v>0</v>
      </c>
      <c r="L436" s="188" t="s">
        <v>204</v>
      </c>
      <c r="M436" s="189">
        <v>0</v>
      </c>
      <c r="N436" s="188" t="s">
        <v>187</v>
      </c>
      <c r="O436" s="189">
        <v>0</v>
      </c>
      <c r="P436" s="188" t="s">
        <v>183</v>
      </c>
      <c r="Q436" s="190">
        <v>0.33000001311302202</v>
      </c>
      <c r="R436" s="188" t="s">
        <v>205</v>
      </c>
      <c r="S436" s="191">
        <v>0</v>
      </c>
      <c r="T436" s="188" t="s">
        <v>206</v>
      </c>
      <c r="U436" s="191">
        <v>0</v>
      </c>
      <c r="V436" s="188" t="s">
        <v>207</v>
      </c>
      <c r="W436" s="191">
        <v>0</v>
      </c>
      <c r="X436" s="188" t="s">
        <v>164</v>
      </c>
      <c r="Y436" s="191">
        <v>0.34999999403953602</v>
      </c>
      <c r="Z436" s="188" t="s">
        <v>160</v>
      </c>
      <c r="AA436" s="191">
        <v>0.30000001192092901</v>
      </c>
      <c r="AB436" s="192" t="s">
        <v>208</v>
      </c>
      <c r="AC436" s="193">
        <v>0</v>
      </c>
      <c r="AD436" s="192" t="s">
        <v>726</v>
      </c>
      <c r="AE436" s="193">
        <v>7.0000000000000001E-3</v>
      </c>
      <c r="AF436" s="187" t="str">
        <f t="shared" ca="1" si="8"/>
        <v>ALCANZIA ENERGIA, S.L.</v>
      </c>
      <c r="AG436" s="194">
        <f t="shared" ca="1" si="9"/>
        <v>7.0000000000000001E-3</v>
      </c>
    </row>
    <row r="437" spans="2:33" ht="16.5" x14ac:dyDescent="0.3">
      <c r="B437" s="246"/>
      <c r="C437" s="290" t="s">
        <v>897</v>
      </c>
      <c r="D437" s="292" t="s">
        <v>546</v>
      </c>
      <c r="E437" s="285"/>
      <c r="F437" s="284"/>
      <c r="G437" s="246"/>
      <c r="H437" s="246"/>
      <c r="I437" s="195"/>
      <c r="J437" s="188" t="s">
        <v>209</v>
      </c>
      <c r="K437" s="189">
        <v>0</v>
      </c>
      <c r="L437" s="188" t="s">
        <v>209</v>
      </c>
      <c r="M437" s="189">
        <v>0</v>
      </c>
      <c r="N437" s="188" t="s">
        <v>189</v>
      </c>
      <c r="O437" s="189">
        <v>0.239999994635582</v>
      </c>
      <c r="P437" s="188" t="s">
        <v>193</v>
      </c>
      <c r="Q437" s="190">
        <v>0</v>
      </c>
      <c r="R437" s="188" t="s">
        <v>190</v>
      </c>
      <c r="S437" s="191">
        <v>2.9999999329447701E-2</v>
      </c>
      <c r="T437" s="188" t="s">
        <v>210</v>
      </c>
      <c r="U437" s="191">
        <v>0.18000000715255701</v>
      </c>
      <c r="V437" s="188" t="s">
        <v>170</v>
      </c>
      <c r="W437" s="191">
        <v>0.40999999642372098</v>
      </c>
      <c r="X437" s="188" t="s">
        <v>186</v>
      </c>
      <c r="Y437" s="191">
        <v>0</v>
      </c>
      <c r="Z437" s="188" t="s">
        <v>211</v>
      </c>
      <c r="AA437" s="191">
        <v>0</v>
      </c>
      <c r="AB437" s="192" t="s">
        <v>212</v>
      </c>
      <c r="AC437" s="193">
        <v>0</v>
      </c>
      <c r="AD437" s="192" t="s">
        <v>160</v>
      </c>
      <c r="AE437" s="193">
        <v>0</v>
      </c>
      <c r="AF437" s="187" t="str">
        <f t="shared" ca="1" si="8"/>
        <v>ALDRO ENERGÍA Y SOLUCIONES, S.L.U.</v>
      </c>
      <c r="AG437" s="194">
        <f t="shared" ca="1" si="9"/>
        <v>0</v>
      </c>
    </row>
    <row r="438" spans="2:33" ht="16.5" x14ac:dyDescent="0.3">
      <c r="B438" s="246"/>
      <c r="C438" s="290">
        <v>2012</v>
      </c>
      <c r="D438" s="291">
        <v>0.8933353564413804</v>
      </c>
      <c r="E438" s="285"/>
      <c r="F438" s="284"/>
      <c r="G438" s="246"/>
      <c r="H438" s="246"/>
      <c r="I438" s="195"/>
      <c r="J438" s="188" t="s">
        <v>213</v>
      </c>
      <c r="K438" s="189">
        <v>0.23</v>
      </c>
      <c r="L438" s="188" t="s">
        <v>214</v>
      </c>
      <c r="M438" s="189">
        <v>0.239999994635582</v>
      </c>
      <c r="N438" s="188" t="s">
        <v>215</v>
      </c>
      <c r="O438" s="189">
        <v>0.34999999403953602</v>
      </c>
      <c r="P438" s="188" t="s">
        <v>216</v>
      </c>
      <c r="Q438" s="190">
        <v>0</v>
      </c>
      <c r="R438" s="188" t="s">
        <v>217</v>
      </c>
      <c r="S438" s="191">
        <v>1.9999999552965199E-2</v>
      </c>
      <c r="T438" s="188" t="s">
        <v>178</v>
      </c>
      <c r="U438" s="191">
        <v>0</v>
      </c>
      <c r="V438" s="188" t="s">
        <v>163</v>
      </c>
      <c r="W438" s="191">
        <v>0</v>
      </c>
      <c r="X438" s="188" t="s">
        <v>207</v>
      </c>
      <c r="Y438" s="191">
        <v>0</v>
      </c>
      <c r="Z438" s="188" t="s">
        <v>158</v>
      </c>
      <c r="AA438" s="191">
        <v>0.18000000715255701</v>
      </c>
      <c r="AB438" s="192" t="s">
        <v>175</v>
      </c>
      <c r="AC438" s="193">
        <v>0</v>
      </c>
      <c r="AD438" s="192" t="s">
        <v>727</v>
      </c>
      <c r="AE438" s="193">
        <v>0</v>
      </c>
      <c r="AF438" s="187" t="str">
        <f t="shared" ca="1" si="8"/>
        <v>ALPEX IBERICA DE ENERGIA, S.L.U</v>
      </c>
      <c r="AG438" s="194">
        <f t="shared" ca="1" si="9"/>
        <v>0</v>
      </c>
    </row>
    <row r="439" spans="2:33" ht="16.5" x14ac:dyDescent="0.3">
      <c r="B439" s="246"/>
      <c r="C439" s="290">
        <v>2013</v>
      </c>
      <c r="D439" s="291">
        <v>0.81794502256674684</v>
      </c>
      <c r="E439" s="285"/>
      <c r="F439" s="284"/>
      <c r="G439" s="246"/>
      <c r="H439" s="246"/>
      <c r="I439" s="195"/>
      <c r="J439" s="188" t="s">
        <v>218</v>
      </c>
      <c r="K439" s="189">
        <v>0.33</v>
      </c>
      <c r="L439" s="188" t="s">
        <v>218</v>
      </c>
      <c r="M439" s="189">
        <v>0</v>
      </c>
      <c r="N439" s="188" t="s">
        <v>192</v>
      </c>
      <c r="O439" s="189">
        <v>0.230000004172325</v>
      </c>
      <c r="P439" s="188" t="s">
        <v>196</v>
      </c>
      <c r="Q439" s="190">
        <v>0.31000000238418601</v>
      </c>
      <c r="R439" s="188" t="s">
        <v>173</v>
      </c>
      <c r="S439" s="191">
        <v>0.34000000357627902</v>
      </c>
      <c r="T439" s="188" t="s">
        <v>174</v>
      </c>
      <c r="U439" s="191">
        <v>0</v>
      </c>
      <c r="V439" s="188" t="s">
        <v>219</v>
      </c>
      <c r="W439" s="191">
        <v>0</v>
      </c>
      <c r="X439" s="188" t="s">
        <v>170</v>
      </c>
      <c r="Y439" s="191">
        <v>0.28999999165535001</v>
      </c>
      <c r="Z439" s="188" t="s">
        <v>164</v>
      </c>
      <c r="AA439" s="191">
        <v>0</v>
      </c>
      <c r="AB439" s="192" t="s">
        <v>160</v>
      </c>
      <c r="AC439" s="193">
        <v>0</v>
      </c>
      <c r="AD439" s="192" t="s">
        <v>728</v>
      </c>
      <c r="AE439" s="193">
        <v>0.25900000000000001</v>
      </c>
      <c r="AF439" s="187" t="str">
        <f t="shared" ca="1" si="8"/>
        <v>ALPIQ ENERGIA ESPAÑA SAU</v>
      </c>
      <c r="AG439" s="194">
        <f t="shared" ca="1" si="9"/>
        <v>0.25900000000000001</v>
      </c>
    </row>
    <row r="440" spans="2:33" ht="16.5" x14ac:dyDescent="0.3">
      <c r="B440" s="246"/>
      <c r="C440" s="290">
        <v>2014</v>
      </c>
      <c r="D440" s="291">
        <v>0.77003913635521926</v>
      </c>
      <c r="E440" s="285"/>
      <c r="F440" s="284"/>
      <c r="G440" s="246"/>
      <c r="H440" s="246"/>
      <c r="I440" s="195"/>
      <c r="J440" s="188" t="s">
        <v>220</v>
      </c>
      <c r="K440" s="189">
        <v>0.17</v>
      </c>
      <c r="L440" s="188" t="s">
        <v>220</v>
      </c>
      <c r="M440" s="189">
        <v>0.239999994635582</v>
      </c>
      <c r="N440" s="188" t="s">
        <v>195</v>
      </c>
      <c r="O440" s="189">
        <v>0.230000004172325</v>
      </c>
      <c r="P440" s="188" t="s">
        <v>187</v>
      </c>
      <c r="Q440" s="190">
        <v>0</v>
      </c>
      <c r="R440" s="188" t="s">
        <v>221</v>
      </c>
      <c r="S440" s="191">
        <v>0</v>
      </c>
      <c r="T440" s="188" t="s">
        <v>222</v>
      </c>
      <c r="U440" s="191">
        <v>0</v>
      </c>
      <c r="V440" s="188" t="s">
        <v>169</v>
      </c>
      <c r="W440" s="191">
        <v>0.109999999403954</v>
      </c>
      <c r="X440" s="188" t="s">
        <v>163</v>
      </c>
      <c r="Y440" s="191">
        <v>0</v>
      </c>
      <c r="Z440" s="188" t="s">
        <v>186</v>
      </c>
      <c r="AA440" s="191">
        <v>0</v>
      </c>
      <c r="AB440" s="192" t="s">
        <v>223</v>
      </c>
      <c r="AC440" s="193">
        <v>0</v>
      </c>
      <c r="AD440" s="192" t="s">
        <v>230</v>
      </c>
      <c r="AE440" s="193">
        <v>0</v>
      </c>
      <c r="AF440" s="187" t="str">
        <f t="shared" ca="1" si="8"/>
        <v>ALSET COMERCIALIZADORA, S.L.</v>
      </c>
      <c r="AG440" s="194">
        <f t="shared" ca="1" si="9"/>
        <v>0</v>
      </c>
    </row>
    <row r="441" spans="2:33" ht="16.5" x14ac:dyDescent="0.3">
      <c r="B441" s="246"/>
      <c r="C441" s="290">
        <v>2015</v>
      </c>
      <c r="D441" s="291">
        <v>0.77171159865362682</v>
      </c>
      <c r="E441" s="285"/>
      <c r="F441" s="284"/>
      <c r="G441" s="246"/>
      <c r="H441" s="246"/>
      <c r="I441" s="195"/>
      <c r="J441" s="188" t="s">
        <v>224</v>
      </c>
      <c r="K441" s="189">
        <v>0.26</v>
      </c>
      <c r="L441" s="188" t="s">
        <v>225</v>
      </c>
      <c r="M441" s="189">
        <v>0.34999999403953602</v>
      </c>
      <c r="N441" s="188" t="s">
        <v>201</v>
      </c>
      <c r="O441" s="189">
        <v>0.31999999284744302</v>
      </c>
      <c r="P441" s="188" t="s">
        <v>189</v>
      </c>
      <c r="Q441" s="190">
        <v>0.270000010728836</v>
      </c>
      <c r="R441" s="188" t="s">
        <v>226</v>
      </c>
      <c r="S441" s="191">
        <v>0</v>
      </c>
      <c r="T441" s="188" t="s">
        <v>161</v>
      </c>
      <c r="U441" s="191">
        <v>5.0000000745058101E-2</v>
      </c>
      <c r="V441" s="188" t="s">
        <v>162</v>
      </c>
      <c r="W441" s="191">
        <v>0</v>
      </c>
      <c r="X441" s="188" t="s">
        <v>219</v>
      </c>
      <c r="Y441" s="191">
        <v>0</v>
      </c>
      <c r="Z441" s="188" t="s">
        <v>207</v>
      </c>
      <c r="AA441" s="191">
        <v>0</v>
      </c>
      <c r="AB441" s="192" t="s">
        <v>158</v>
      </c>
      <c r="AC441" s="193">
        <v>0.14000000000000001</v>
      </c>
      <c r="AD441" s="192" t="s">
        <v>729</v>
      </c>
      <c r="AE441" s="193">
        <v>0</v>
      </c>
      <c r="AF441" s="187" t="str">
        <f t="shared" ca="1" si="8"/>
        <v>ALUMBRA CORPORACIÓN, S.L.</v>
      </c>
      <c r="AG441" s="194">
        <f t="shared" ca="1" si="9"/>
        <v>0</v>
      </c>
    </row>
    <row r="442" spans="2:33" ht="16.5" x14ac:dyDescent="0.3">
      <c r="B442" s="246"/>
      <c r="C442" s="290">
        <v>2016</v>
      </c>
      <c r="D442" s="291">
        <v>0.74772390280805434</v>
      </c>
      <c r="E442" s="285"/>
      <c r="F442" s="284"/>
      <c r="G442" s="246"/>
      <c r="H442" s="246"/>
      <c r="I442" s="195"/>
      <c r="J442" s="188" t="s">
        <v>227</v>
      </c>
      <c r="K442" s="189">
        <v>0.36</v>
      </c>
      <c r="L442" s="188" t="s">
        <v>228</v>
      </c>
      <c r="M442" s="189">
        <v>0.25</v>
      </c>
      <c r="N442" s="188" t="s">
        <v>204</v>
      </c>
      <c r="O442" s="189">
        <v>0</v>
      </c>
      <c r="P442" s="188" t="s">
        <v>215</v>
      </c>
      <c r="Q442" s="190">
        <v>0.31999999284744302</v>
      </c>
      <c r="R442" s="188" t="s">
        <v>184</v>
      </c>
      <c r="S442" s="191">
        <v>0.33000001311302202</v>
      </c>
      <c r="T442" s="188" t="s">
        <v>203</v>
      </c>
      <c r="U442" s="191">
        <v>0</v>
      </c>
      <c r="V442" s="188" t="s">
        <v>185</v>
      </c>
      <c r="W442" s="191">
        <v>0</v>
      </c>
      <c r="X442" s="188" t="s">
        <v>169</v>
      </c>
      <c r="Y442" s="191">
        <v>0.25</v>
      </c>
      <c r="Z442" s="188" t="s">
        <v>229</v>
      </c>
      <c r="AA442" s="191">
        <v>0.28000000119209301</v>
      </c>
      <c r="AB442" s="192" t="s">
        <v>230</v>
      </c>
      <c r="AC442" s="193">
        <v>0</v>
      </c>
      <c r="AD442" s="192" t="s">
        <v>730</v>
      </c>
      <c r="AE442" s="193">
        <v>0.23799999999999999</v>
      </c>
      <c r="AF442" s="187" t="str">
        <f t="shared" ca="1" si="8"/>
        <v>AQUI ENERGIA</v>
      </c>
      <c r="AG442" s="194">
        <f t="shared" ca="1" si="9"/>
        <v>0.23799999999999999</v>
      </c>
    </row>
    <row r="443" spans="2:33" ht="16.5" x14ac:dyDescent="0.3">
      <c r="B443" s="246"/>
      <c r="C443" s="290">
        <v>2017</v>
      </c>
      <c r="D443" s="291">
        <v>0.77725568629918529</v>
      </c>
      <c r="E443" s="285"/>
      <c r="F443" s="284"/>
      <c r="G443" s="246"/>
      <c r="H443" s="246"/>
      <c r="I443" s="195"/>
      <c r="J443" s="188" t="s">
        <v>231</v>
      </c>
      <c r="K443" s="189">
        <v>0</v>
      </c>
      <c r="L443" s="188" t="s">
        <v>227</v>
      </c>
      <c r="M443" s="189">
        <v>0.30000001192092901</v>
      </c>
      <c r="N443" s="188" t="s">
        <v>209</v>
      </c>
      <c r="O443" s="189">
        <v>0</v>
      </c>
      <c r="P443" s="188" t="s">
        <v>192</v>
      </c>
      <c r="Q443" s="190">
        <v>0.28999999165535001</v>
      </c>
      <c r="R443" s="188" t="s">
        <v>232</v>
      </c>
      <c r="S443" s="191">
        <v>0</v>
      </c>
      <c r="T443" s="188" t="s">
        <v>233</v>
      </c>
      <c r="U443" s="191">
        <v>1.9999999552965199E-2</v>
      </c>
      <c r="V443" s="188" t="s">
        <v>178</v>
      </c>
      <c r="W443" s="191">
        <v>0</v>
      </c>
      <c r="X443" s="188" t="s">
        <v>162</v>
      </c>
      <c r="Y443" s="191">
        <v>0</v>
      </c>
      <c r="Z443" s="188" t="s">
        <v>170</v>
      </c>
      <c r="AA443" s="191">
        <v>0</v>
      </c>
      <c r="AB443" s="192" t="s">
        <v>164</v>
      </c>
      <c r="AC443" s="193">
        <v>0</v>
      </c>
      <c r="AD443" s="192" t="s">
        <v>731</v>
      </c>
      <c r="AE443" s="193">
        <v>0.25800000000000001</v>
      </c>
      <c r="AF443" s="187" t="str">
        <f t="shared" ca="1" si="8"/>
        <v>ARACAN ENERGIA S.L.</v>
      </c>
      <c r="AG443" s="194">
        <f t="shared" ca="1" si="9"/>
        <v>0.25800000000000001</v>
      </c>
    </row>
    <row r="444" spans="2:33" ht="16.5" x14ac:dyDescent="0.3">
      <c r="B444" s="246"/>
      <c r="C444" s="290">
        <v>2018</v>
      </c>
      <c r="D444" s="291">
        <v>0.77537714715693273</v>
      </c>
      <c r="E444" s="285"/>
      <c r="F444" s="284"/>
      <c r="G444" s="246"/>
      <c r="H444" s="246"/>
      <c r="J444" s="188" t="s">
        <v>234</v>
      </c>
      <c r="K444" s="189">
        <v>0</v>
      </c>
      <c r="L444" s="188" t="s">
        <v>231</v>
      </c>
      <c r="M444" s="189">
        <v>9.9999997764825804E-3</v>
      </c>
      <c r="N444" s="188" t="s">
        <v>235</v>
      </c>
      <c r="O444" s="189">
        <v>0</v>
      </c>
      <c r="P444" s="188" t="s">
        <v>195</v>
      </c>
      <c r="Q444" s="190">
        <v>0.28999999165535001</v>
      </c>
      <c r="R444" s="188" t="s">
        <v>236</v>
      </c>
      <c r="S444" s="191">
        <v>0</v>
      </c>
      <c r="T444" s="188" t="s">
        <v>237</v>
      </c>
      <c r="U444" s="191">
        <v>0</v>
      </c>
      <c r="V444" s="188" t="s">
        <v>174</v>
      </c>
      <c r="W444" s="191">
        <v>0</v>
      </c>
      <c r="X444" s="188" t="s">
        <v>185</v>
      </c>
      <c r="Y444" s="191">
        <v>0</v>
      </c>
      <c r="Z444" s="188" t="s">
        <v>163</v>
      </c>
      <c r="AA444" s="191">
        <v>0</v>
      </c>
      <c r="AB444" s="192" t="s">
        <v>186</v>
      </c>
      <c r="AC444" s="193">
        <v>0</v>
      </c>
      <c r="AD444" s="192" t="s">
        <v>732</v>
      </c>
      <c r="AE444" s="193">
        <v>0.25900000000000001</v>
      </c>
      <c r="AF444" s="187" t="str">
        <f t="shared" ca="1" si="8"/>
        <v>ARSUS ENERGIA, S.L</v>
      </c>
      <c r="AG444" s="194">
        <f t="shared" ca="1" si="9"/>
        <v>0.25900000000000001</v>
      </c>
    </row>
    <row r="445" spans="2:33" ht="15.75" customHeight="1" x14ac:dyDescent="0.3">
      <c r="B445" s="246"/>
      <c r="C445" s="290">
        <v>2019</v>
      </c>
      <c r="D445" s="291">
        <v>0.659027978307969</v>
      </c>
      <c r="E445" s="246"/>
      <c r="F445" s="286"/>
      <c r="G445" s="246"/>
      <c r="H445" s="246"/>
      <c r="J445" s="188" t="s">
        <v>238</v>
      </c>
      <c r="K445" s="189">
        <v>0.33</v>
      </c>
      <c r="L445" s="188" t="s">
        <v>234</v>
      </c>
      <c r="M445" s="189">
        <v>0</v>
      </c>
      <c r="N445" s="188" t="s">
        <v>214</v>
      </c>
      <c r="O445" s="189">
        <v>0.17000000178813901</v>
      </c>
      <c r="P445" s="188" t="s">
        <v>239</v>
      </c>
      <c r="Q445" s="190">
        <v>0.34000000357627902</v>
      </c>
      <c r="R445" s="188" t="s">
        <v>240</v>
      </c>
      <c r="S445" s="191">
        <v>0.20999999344348899</v>
      </c>
      <c r="T445" s="188" t="s">
        <v>241</v>
      </c>
      <c r="U445" s="191">
        <v>0</v>
      </c>
      <c r="V445" s="188" t="s">
        <v>242</v>
      </c>
      <c r="W445" s="191">
        <v>0</v>
      </c>
      <c r="X445" s="188" t="s">
        <v>243</v>
      </c>
      <c r="Y445" s="191">
        <v>0.40000000596046498</v>
      </c>
      <c r="Z445" s="188" t="s">
        <v>219</v>
      </c>
      <c r="AA445" s="191">
        <v>0</v>
      </c>
      <c r="AB445" s="192" t="s">
        <v>244</v>
      </c>
      <c r="AC445" s="193">
        <v>0.24</v>
      </c>
      <c r="AD445" s="192" t="s">
        <v>733</v>
      </c>
      <c r="AE445" s="193">
        <v>0</v>
      </c>
      <c r="AF445" s="187" t="str">
        <f t="shared" ca="1" si="8"/>
        <v>ATENCO ENERGIA SL</v>
      </c>
      <c r="AG445" s="194">
        <f t="shared" ca="1" si="9"/>
        <v>0</v>
      </c>
    </row>
    <row r="446" spans="2:33" ht="16.5" x14ac:dyDescent="0.3">
      <c r="B446" s="246"/>
      <c r="C446" s="290">
        <v>2020</v>
      </c>
      <c r="D446" s="291">
        <v>0.49299999999999999</v>
      </c>
      <c r="E446" s="246"/>
      <c r="F446" s="246"/>
      <c r="G446" s="246"/>
      <c r="H446" s="246"/>
      <c r="J446" s="196" t="s">
        <v>245</v>
      </c>
      <c r="K446" s="189">
        <v>0.36</v>
      </c>
      <c r="L446" s="188" t="s">
        <v>238</v>
      </c>
      <c r="M446" s="189">
        <v>0.38999998569488498</v>
      </c>
      <c r="N446" s="188" t="s">
        <v>246</v>
      </c>
      <c r="O446" s="189">
        <v>0.140000000596046</v>
      </c>
      <c r="P446" s="188" t="s">
        <v>204</v>
      </c>
      <c r="Q446" s="190">
        <v>0</v>
      </c>
      <c r="R446" s="188" t="s">
        <v>247</v>
      </c>
      <c r="S446" s="191">
        <v>0</v>
      </c>
      <c r="T446" s="188" t="s">
        <v>248</v>
      </c>
      <c r="U446" s="191">
        <v>0</v>
      </c>
      <c r="V446" s="188" t="s">
        <v>249</v>
      </c>
      <c r="W446" s="191">
        <v>0</v>
      </c>
      <c r="X446" s="188" t="s">
        <v>210</v>
      </c>
      <c r="Y446" s="191">
        <v>0.37999999523162797</v>
      </c>
      <c r="Z446" s="188" t="s">
        <v>169</v>
      </c>
      <c r="AA446" s="191">
        <v>0.18999999761581399</v>
      </c>
      <c r="AB446" s="192" t="s">
        <v>250</v>
      </c>
      <c r="AC446" s="193">
        <v>0.25</v>
      </c>
      <c r="AD446" s="192" t="s">
        <v>734</v>
      </c>
      <c r="AE446" s="193">
        <v>0.25800000000000001</v>
      </c>
      <c r="AF446" s="187" t="str">
        <f t="shared" ca="1" si="8"/>
        <v>ATLAS ENERGIA COMERCIAL, S.L.</v>
      </c>
      <c r="AG446" s="194">
        <f t="shared" ca="1" si="9"/>
        <v>0.25800000000000001</v>
      </c>
    </row>
    <row r="447" spans="2:33" ht="17.25" customHeight="1" x14ac:dyDescent="0.3">
      <c r="C447" s="290">
        <v>2021</v>
      </c>
      <c r="D447" s="291">
        <v>0.45700000000000002</v>
      </c>
      <c r="J447" s="196" t="s">
        <v>252</v>
      </c>
      <c r="K447" s="189">
        <v>0.36</v>
      </c>
      <c r="L447" s="188" t="s">
        <v>253</v>
      </c>
      <c r="M447" s="189">
        <v>0</v>
      </c>
      <c r="N447" s="188" t="s">
        <v>218</v>
      </c>
      <c r="O447" s="189">
        <v>0</v>
      </c>
      <c r="P447" s="188" t="s">
        <v>209</v>
      </c>
      <c r="Q447" s="190">
        <v>0</v>
      </c>
      <c r="R447" s="188" t="s">
        <v>180</v>
      </c>
      <c r="S447" s="191">
        <v>0</v>
      </c>
      <c r="T447" s="188" t="s">
        <v>254</v>
      </c>
      <c r="U447" s="191">
        <v>0</v>
      </c>
      <c r="V447" s="188" t="s">
        <v>161</v>
      </c>
      <c r="W447" s="191">
        <v>0</v>
      </c>
      <c r="X447" s="198" t="s">
        <v>706</v>
      </c>
      <c r="Y447" s="191">
        <v>0</v>
      </c>
      <c r="Z447" s="188" t="s">
        <v>162</v>
      </c>
      <c r="AA447" s="191">
        <v>0</v>
      </c>
      <c r="AB447" s="192" t="s">
        <v>207</v>
      </c>
      <c r="AC447" s="193">
        <v>0</v>
      </c>
      <c r="AD447" s="192" t="s">
        <v>735</v>
      </c>
      <c r="AE447" s="193">
        <v>0</v>
      </c>
      <c r="AF447" s="187" t="str">
        <f t="shared" ca="1" si="8"/>
        <v>AUDAX RENOVABLES, S.A</v>
      </c>
      <c r="AG447" s="194">
        <f t="shared" ca="1" si="9"/>
        <v>0</v>
      </c>
    </row>
    <row r="448" spans="2:33" ht="16.5" x14ac:dyDescent="0.3">
      <c r="J448" s="195"/>
      <c r="K448" s="195"/>
      <c r="L448" s="196" t="s">
        <v>245</v>
      </c>
      <c r="M448" s="189">
        <v>0.4</v>
      </c>
      <c r="N448" s="188" t="s">
        <v>220</v>
      </c>
      <c r="O448" s="189">
        <v>0.15999999642372101</v>
      </c>
      <c r="P448" s="188" t="s">
        <v>235</v>
      </c>
      <c r="Q448" s="190">
        <v>0</v>
      </c>
      <c r="R448" s="188" t="s">
        <v>183</v>
      </c>
      <c r="S448" s="191">
        <v>0.37999999523162797</v>
      </c>
      <c r="T448" s="188" t="s">
        <v>190</v>
      </c>
      <c r="U448" s="191">
        <v>0</v>
      </c>
      <c r="V448" s="188" t="s">
        <v>203</v>
      </c>
      <c r="W448" s="191">
        <v>0</v>
      </c>
      <c r="X448" s="188" t="s">
        <v>178</v>
      </c>
      <c r="Y448" s="191">
        <v>0</v>
      </c>
      <c r="Z448" s="188" t="s">
        <v>185</v>
      </c>
      <c r="AA448" s="191">
        <v>0</v>
      </c>
      <c r="AB448" s="192" t="s">
        <v>255</v>
      </c>
      <c r="AC448" s="193">
        <v>0</v>
      </c>
      <c r="AD448" s="192" t="s">
        <v>736</v>
      </c>
      <c r="AE448" s="193">
        <v>0.20699999999999999</v>
      </c>
      <c r="AF448" s="187" t="str">
        <f t="shared" ca="1" si="8"/>
        <v>AVANZALIA ENERGIA COMERCIALIZADORA SA</v>
      </c>
      <c r="AG448" s="194">
        <f t="shared" ca="1" si="9"/>
        <v>0.20699999999999999</v>
      </c>
    </row>
    <row r="449" spans="3:33" ht="17.25" customHeight="1" x14ac:dyDescent="0.3">
      <c r="J449" s="195"/>
      <c r="K449" s="195"/>
      <c r="L449" s="196" t="s">
        <v>252</v>
      </c>
      <c r="M449" s="189">
        <v>0.4</v>
      </c>
      <c r="N449" s="188" t="s">
        <v>225</v>
      </c>
      <c r="O449" s="189">
        <v>0</v>
      </c>
      <c r="P449" s="188" t="s">
        <v>214</v>
      </c>
      <c r="Q449" s="190">
        <v>0.18999999761581399</v>
      </c>
      <c r="R449" s="188" t="s">
        <v>196</v>
      </c>
      <c r="S449" s="191">
        <v>0.33000001311302202</v>
      </c>
      <c r="T449" s="188" t="s">
        <v>256</v>
      </c>
      <c r="U449" s="191">
        <v>0.36000001430511502</v>
      </c>
      <c r="V449" s="188" t="s">
        <v>237</v>
      </c>
      <c r="W449" s="191">
        <v>0</v>
      </c>
      <c r="X449" s="188" t="s">
        <v>257</v>
      </c>
      <c r="Y449" s="191">
        <v>0</v>
      </c>
      <c r="Z449" s="188" t="s">
        <v>258</v>
      </c>
      <c r="AA449" s="191">
        <v>0</v>
      </c>
      <c r="AB449" s="192" t="s">
        <v>229</v>
      </c>
      <c r="AC449" s="193">
        <v>0.21</v>
      </c>
      <c r="AD449" s="192" t="s">
        <v>737</v>
      </c>
      <c r="AE449" s="193">
        <v>0.16800000000000001</v>
      </c>
      <c r="AF449" s="187" t="str">
        <f t="shared" ca="1" si="8"/>
        <v>AXPO IBERIA S.L.</v>
      </c>
      <c r="AG449" s="194">
        <f t="shared" ca="1" si="9"/>
        <v>0.16800000000000001</v>
      </c>
    </row>
    <row r="450" spans="3:33" ht="16.5" x14ac:dyDescent="0.3">
      <c r="J450" s="195"/>
      <c r="K450" s="195"/>
      <c r="L450" s="195"/>
      <c r="M450" s="195"/>
      <c r="N450" s="188" t="s">
        <v>228</v>
      </c>
      <c r="O450" s="189">
        <v>0.20999999344348899</v>
      </c>
      <c r="P450" s="188" t="s">
        <v>246</v>
      </c>
      <c r="Q450" s="190">
        <v>0.140000000596046</v>
      </c>
      <c r="R450" s="188" t="s">
        <v>259</v>
      </c>
      <c r="S450" s="191">
        <v>0.40000000596046498</v>
      </c>
      <c r="T450" s="188" t="s">
        <v>217</v>
      </c>
      <c r="U450" s="191">
        <v>0</v>
      </c>
      <c r="V450" s="188" t="s">
        <v>241</v>
      </c>
      <c r="W450" s="191">
        <v>0</v>
      </c>
      <c r="X450" s="188" t="s">
        <v>174</v>
      </c>
      <c r="Y450" s="191">
        <v>0</v>
      </c>
      <c r="Z450" s="188" t="s">
        <v>260</v>
      </c>
      <c r="AA450" s="191">
        <v>0.28999999165535001</v>
      </c>
      <c r="AB450" s="192" t="s">
        <v>170</v>
      </c>
      <c r="AC450" s="193">
        <v>0</v>
      </c>
      <c r="AD450" s="192" t="s">
        <v>738</v>
      </c>
      <c r="AE450" s="193">
        <v>0.113</v>
      </c>
      <c r="AF450" s="187" t="str">
        <f t="shared" ca="1" si="8"/>
        <v>BARPER FRANCHISING, S.L.</v>
      </c>
      <c r="AG450" s="194">
        <f t="shared" ca="1" si="9"/>
        <v>0.113</v>
      </c>
    </row>
    <row r="451" spans="3:33" ht="16.5" x14ac:dyDescent="0.3">
      <c r="C451" t="s">
        <v>902</v>
      </c>
      <c r="J451" s="195"/>
      <c r="K451" s="195"/>
      <c r="L451" s="195"/>
      <c r="M451" s="195"/>
      <c r="N451" s="188" t="s">
        <v>227</v>
      </c>
      <c r="O451" s="189">
        <v>0.119999997317791</v>
      </c>
      <c r="P451" s="188" t="s">
        <v>218</v>
      </c>
      <c r="Q451" s="190">
        <v>0</v>
      </c>
      <c r="R451" s="188" t="s">
        <v>261</v>
      </c>
      <c r="S451" s="191">
        <v>0</v>
      </c>
      <c r="T451" s="188" t="s">
        <v>262</v>
      </c>
      <c r="U451" s="191">
        <v>0</v>
      </c>
      <c r="V451" s="188" t="s">
        <v>248</v>
      </c>
      <c r="W451" s="191">
        <v>0</v>
      </c>
      <c r="X451" s="188" t="s">
        <v>21</v>
      </c>
      <c r="Y451" s="191">
        <v>0</v>
      </c>
      <c r="Z451" s="188" t="s">
        <v>263</v>
      </c>
      <c r="AA451" s="191">
        <v>0</v>
      </c>
      <c r="AB451" s="192" t="s">
        <v>163</v>
      </c>
      <c r="AC451" s="193">
        <v>0</v>
      </c>
      <c r="AD451" s="192" t="s">
        <v>739</v>
      </c>
      <c r="AE451" s="193">
        <v>0</v>
      </c>
      <c r="AF451" s="187" t="str">
        <f t="shared" ca="1" si="8"/>
        <v>BASSOLS ENERGIA COMERCIAL, S.L</v>
      </c>
      <c r="AG451" s="194">
        <f t="shared" ca="1" si="9"/>
        <v>0</v>
      </c>
    </row>
    <row r="452" spans="3:33" ht="16.5" x14ac:dyDescent="0.3">
      <c r="J452" s="195"/>
      <c r="K452" s="195"/>
      <c r="L452" s="195"/>
      <c r="M452" s="195"/>
      <c r="N452" s="188" t="s">
        <v>231</v>
      </c>
      <c r="O452" s="189">
        <v>0</v>
      </c>
      <c r="P452" s="188" t="s">
        <v>264</v>
      </c>
      <c r="Q452" s="190">
        <v>0.119999997317791</v>
      </c>
      <c r="R452" s="188" t="s">
        <v>265</v>
      </c>
      <c r="S452" s="191">
        <v>9.9999997764825804E-3</v>
      </c>
      <c r="T452" s="188" t="s">
        <v>266</v>
      </c>
      <c r="U452" s="191">
        <v>0.239999994635582</v>
      </c>
      <c r="V452" s="188" t="s">
        <v>254</v>
      </c>
      <c r="W452" s="191">
        <v>0</v>
      </c>
      <c r="X452" s="188" t="s">
        <v>267</v>
      </c>
      <c r="Y452" s="191">
        <v>0</v>
      </c>
      <c r="Z452" s="188" t="s">
        <v>243</v>
      </c>
      <c r="AA452" s="191">
        <v>0</v>
      </c>
      <c r="AB452" s="192" t="s">
        <v>219</v>
      </c>
      <c r="AC452" s="193">
        <v>0</v>
      </c>
      <c r="AD452" s="192" t="s">
        <v>740</v>
      </c>
      <c r="AE452" s="193">
        <v>0</v>
      </c>
      <c r="AF452" s="187" t="str">
        <f t="shared" ca="1" si="8"/>
        <v>BIOWATIO COMERCIALIZADORA ENERGÉTICA SLU</v>
      </c>
      <c r="AG452" s="194">
        <f t="shared" ca="1" si="9"/>
        <v>0</v>
      </c>
    </row>
    <row r="453" spans="3:33" ht="16.5" x14ac:dyDescent="0.3">
      <c r="C453" t="s">
        <v>903</v>
      </c>
      <c r="J453" s="195"/>
      <c r="K453" s="195"/>
      <c r="L453" s="195"/>
      <c r="M453" s="195"/>
      <c r="N453" s="188" t="s">
        <v>268</v>
      </c>
      <c r="O453" s="189">
        <v>0.34000000357627902</v>
      </c>
      <c r="P453" s="188" t="s">
        <v>225</v>
      </c>
      <c r="Q453" s="190">
        <v>3.9999999105930301E-2</v>
      </c>
      <c r="R453" s="188" t="s">
        <v>187</v>
      </c>
      <c r="S453" s="191">
        <v>0</v>
      </c>
      <c r="T453" s="188" t="s">
        <v>269</v>
      </c>
      <c r="U453" s="191">
        <v>0.239999994635582</v>
      </c>
      <c r="V453" s="188" t="s">
        <v>270</v>
      </c>
      <c r="W453" s="191">
        <v>0</v>
      </c>
      <c r="X453" s="188" t="s">
        <v>271</v>
      </c>
      <c r="Y453" s="191">
        <v>0</v>
      </c>
      <c r="Z453" s="188" t="s">
        <v>706</v>
      </c>
      <c r="AA453" s="191">
        <v>0</v>
      </c>
      <c r="AB453" s="192" t="s">
        <v>169</v>
      </c>
      <c r="AC453" s="193">
        <v>0.2</v>
      </c>
      <c r="AD453" s="192" t="s">
        <v>279</v>
      </c>
      <c r="AE453" s="193">
        <v>0.25800000000000001</v>
      </c>
      <c r="AF453" s="187" t="str">
        <f t="shared" ca="1" si="8"/>
        <v>BIROU GAS S.L.</v>
      </c>
      <c r="AG453" s="194">
        <f t="shared" ca="1" si="9"/>
        <v>0.25800000000000001</v>
      </c>
    </row>
    <row r="454" spans="3:33" ht="16.5" x14ac:dyDescent="0.3">
      <c r="C454" t="s">
        <v>904</v>
      </c>
      <c r="J454" s="195"/>
      <c r="K454" s="195"/>
      <c r="L454" s="195"/>
      <c r="M454" s="195"/>
      <c r="N454" s="188" t="s">
        <v>234</v>
      </c>
      <c r="O454" s="189">
        <v>0</v>
      </c>
      <c r="P454" s="188" t="s">
        <v>228</v>
      </c>
      <c r="Q454" s="190">
        <v>0.20000000298023199</v>
      </c>
      <c r="R454" s="188" t="s">
        <v>189</v>
      </c>
      <c r="S454" s="191">
        <v>0.31000000238418601</v>
      </c>
      <c r="T454" s="188" t="s">
        <v>272</v>
      </c>
      <c r="U454" s="191">
        <v>0</v>
      </c>
      <c r="V454" s="188" t="s">
        <v>273</v>
      </c>
      <c r="W454" s="191">
        <v>0</v>
      </c>
      <c r="X454" s="188" t="s">
        <v>249</v>
      </c>
      <c r="Y454" s="191">
        <v>0</v>
      </c>
      <c r="Z454" s="188" t="s">
        <v>178</v>
      </c>
      <c r="AA454" s="191">
        <v>0</v>
      </c>
      <c r="AB454" s="192" t="s">
        <v>162</v>
      </c>
      <c r="AC454" s="193">
        <v>0</v>
      </c>
      <c r="AD454" s="192" t="s">
        <v>282</v>
      </c>
      <c r="AE454" s="193">
        <v>0</v>
      </c>
      <c r="AF454" s="187" t="str">
        <f t="shared" ca="1" si="8"/>
        <v>BON PREU, SAU</v>
      </c>
      <c r="AG454" s="194">
        <f t="shared" ca="1" si="9"/>
        <v>0</v>
      </c>
    </row>
    <row r="455" spans="3:33" ht="16.5" x14ac:dyDescent="0.3">
      <c r="C455" t="s">
        <v>905</v>
      </c>
      <c r="J455" s="195"/>
      <c r="K455" s="195"/>
      <c r="L455" s="195"/>
      <c r="M455" s="195"/>
      <c r="N455" s="188" t="s">
        <v>274</v>
      </c>
      <c r="O455" s="189">
        <v>0</v>
      </c>
      <c r="P455" s="188" t="s">
        <v>227</v>
      </c>
      <c r="Q455" s="190">
        <v>0.129999995231628</v>
      </c>
      <c r="R455" s="188" t="s">
        <v>215</v>
      </c>
      <c r="S455" s="191">
        <v>0.36000001430511502</v>
      </c>
      <c r="T455" s="188" t="s">
        <v>275</v>
      </c>
      <c r="U455" s="191">
        <v>0</v>
      </c>
      <c r="V455" s="188" t="s">
        <v>190</v>
      </c>
      <c r="W455" s="191">
        <v>0</v>
      </c>
      <c r="X455" s="188" t="s">
        <v>161</v>
      </c>
      <c r="Y455" s="191">
        <v>0</v>
      </c>
      <c r="Z455" s="188" t="s">
        <v>181</v>
      </c>
      <c r="AA455" s="191">
        <v>0.31000000238418601</v>
      </c>
      <c r="AB455" s="192" t="s">
        <v>185</v>
      </c>
      <c r="AC455" s="193">
        <v>0</v>
      </c>
      <c r="AD455" s="192" t="s">
        <v>741</v>
      </c>
      <c r="AE455" s="193">
        <v>0</v>
      </c>
      <c r="AF455" s="187" t="str">
        <f t="shared" ca="1" si="8"/>
        <v>BP GAS EUROPE SA</v>
      </c>
      <c r="AG455" s="194">
        <f t="shared" ca="1" si="9"/>
        <v>0</v>
      </c>
    </row>
    <row r="456" spans="3:33" ht="16.5" x14ac:dyDescent="0.3">
      <c r="C456" t="s">
        <v>906</v>
      </c>
      <c r="J456" s="195"/>
      <c r="K456" s="195"/>
      <c r="L456" s="195"/>
      <c r="M456" s="195"/>
      <c r="N456" s="188" t="s">
        <v>238</v>
      </c>
      <c r="O456" s="189">
        <v>0.36000001430511502</v>
      </c>
      <c r="P456" s="188" t="s">
        <v>231</v>
      </c>
      <c r="Q456" s="190">
        <v>0</v>
      </c>
      <c r="R456" s="188" t="s">
        <v>192</v>
      </c>
      <c r="S456" s="191">
        <v>0.34999999403953602</v>
      </c>
      <c r="T456" s="188" t="s">
        <v>276</v>
      </c>
      <c r="U456" s="191">
        <v>0</v>
      </c>
      <c r="V456" s="188" t="s">
        <v>256</v>
      </c>
      <c r="W456" s="191">
        <v>0</v>
      </c>
      <c r="X456" s="188" t="s">
        <v>203</v>
      </c>
      <c r="Y456" s="191">
        <v>0</v>
      </c>
      <c r="Z456" s="188" t="s">
        <v>174</v>
      </c>
      <c r="AA456" s="191">
        <v>0</v>
      </c>
      <c r="AB456" s="192" t="s">
        <v>258</v>
      </c>
      <c r="AC456" s="193">
        <v>0</v>
      </c>
      <c r="AD456" s="192" t="s">
        <v>742</v>
      </c>
      <c r="AE456" s="193">
        <v>0</v>
      </c>
      <c r="AF456" s="187" t="str">
        <f t="shared" ca="1" si="8"/>
        <v>BULB ENERGIA IBERICA SL</v>
      </c>
      <c r="AG456" s="194">
        <f t="shared" ca="1" si="9"/>
        <v>0</v>
      </c>
    </row>
    <row r="457" spans="3:33" ht="16.5" x14ac:dyDescent="0.3">
      <c r="J457" s="195"/>
      <c r="K457" s="195"/>
      <c r="L457" s="195"/>
      <c r="M457" s="195"/>
      <c r="N457" s="188" t="s">
        <v>253</v>
      </c>
      <c r="O457" s="189">
        <v>0</v>
      </c>
      <c r="P457" s="188" t="s">
        <v>268</v>
      </c>
      <c r="Q457" s="190">
        <v>0.34000000357627902</v>
      </c>
      <c r="R457" s="188" t="s">
        <v>195</v>
      </c>
      <c r="S457" s="191">
        <v>0.36000001430511502</v>
      </c>
      <c r="T457" s="188" t="s">
        <v>277</v>
      </c>
      <c r="U457" s="191">
        <v>0</v>
      </c>
      <c r="V457" s="188" t="s">
        <v>278</v>
      </c>
      <c r="W457" s="191">
        <v>0</v>
      </c>
      <c r="X457" s="188" t="s">
        <v>205</v>
      </c>
      <c r="Y457" s="191">
        <v>0</v>
      </c>
      <c r="Z457" s="188" t="s">
        <v>21</v>
      </c>
      <c r="AA457" s="191">
        <v>0</v>
      </c>
      <c r="AB457" s="192" t="s">
        <v>279</v>
      </c>
      <c r="AC457" s="193">
        <v>0.24</v>
      </c>
      <c r="AD457" s="192" t="s">
        <v>289</v>
      </c>
      <c r="AE457" s="193">
        <v>0</v>
      </c>
      <c r="AF457" s="187" t="str">
        <f t="shared" ca="1" si="8"/>
        <v>BY ENERGYC ENERGÍA EFICIENTE, S.L.</v>
      </c>
      <c r="AG457" s="194">
        <f t="shared" ca="1" si="9"/>
        <v>0</v>
      </c>
    </row>
    <row r="458" spans="3:33" ht="16.5" x14ac:dyDescent="0.3">
      <c r="N458" s="196" t="s">
        <v>245</v>
      </c>
      <c r="O458" s="189">
        <v>0.36</v>
      </c>
      <c r="P458" s="188" t="s">
        <v>280</v>
      </c>
      <c r="Q458" s="190">
        <v>0.37000000476837203</v>
      </c>
      <c r="R458" s="188" t="s">
        <v>239</v>
      </c>
      <c r="S458" s="191">
        <v>0.34999999403953602</v>
      </c>
      <c r="T458" s="188" t="s">
        <v>281</v>
      </c>
      <c r="U458" s="191">
        <v>2.9999999329447701E-2</v>
      </c>
      <c r="V458" s="188" t="s">
        <v>217</v>
      </c>
      <c r="W458" s="191">
        <v>0.259999990463257</v>
      </c>
      <c r="X458" s="188" t="s">
        <v>241</v>
      </c>
      <c r="Y458" s="191">
        <v>0</v>
      </c>
      <c r="Z458" s="188" t="s">
        <v>271</v>
      </c>
      <c r="AA458" s="191">
        <v>0</v>
      </c>
      <c r="AB458" s="192" t="s">
        <v>282</v>
      </c>
      <c r="AC458" s="193">
        <v>0</v>
      </c>
      <c r="AD458" s="192" t="s">
        <v>743</v>
      </c>
      <c r="AE458" s="193">
        <v>0</v>
      </c>
      <c r="AF458" s="187" t="str">
        <f t="shared" ca="1" si="8"/>
        <v>CAPITAL ENERGY COMERCIALIZADORA, S.L.U</v>
      </c>
      <c r="AG458" s="194">
        <f t="shared" ca="1" si="9"/>
        <v>0</v>
      </c>
    </row>
    <row r="459" spans="3:33" ht="16.5" x14ac:dyDescent="0.3">
      <c r="N459" s="196" t="s">
        <v>252</v>
      </c>
      <c r="O459" s="189">
        <v>0.36</v>
      </c>
      <c r="P459" s="188" t="s">
        <v>234</v>
      </c>
      <c r="Q459" s="190">
        <v>0</v>
      </c>
      <c r="R459" s="188" t="s">
        <v>204</v>
      </c>
      <c r="S459" s="191">
        <v>0.140000000596046</v>
      </c>
      <c r="T459" s="188" t="s">
        <v>283</v>
      </c>
      <c r="U459" s="191">
        <v>0</v>
      </c>
      <c r="V459" s="188" t="s">
        <v>262</v>
      </c>
      <c r="W459" s="191">
        <v>1.9999999552965199E-2</v>
      </c>
      <c r="X459" s="188" t="s">
        <v>248</v>
      </c>
      <c r="Y459" s="191">
        <v>0</v>
      </c>
      <c r="Z459" s="188" t="s">
        <v>284</v>
      </c>
      <c r="AA459" s="191">
        <v>0.31000000238418601</v>
      </c>
      <c r="AB459" s="192" t="s">
        <v>285</v>
      </c>
      <c r="AC459" s="193">
        <v>0</v>
      </c>
      <c r="AD459" s="192" t="s">
        <v>744</v>
      </c>
      <c r="AE459" s="193">
        <v>0.25900000000000001</v>
      </c>
      <c r="AF459" s="187" t="str">
        <f t="shared" ca="1" si="8"/>
        <v>CATGAS ENERGIA SA</v>
      </c>
      <c r="AG459" s="194">
        <f t="shared" ca="1" si="9"/>
        <v>0.25900000000000001</v>
      </c>
    </row>
    <row r="460" spans="3:33" ht="16.5" x14ac:dyDescent="0.3">
      <c r="P460" s="188" t="s">
        <v>286</v>
      </c>
      <c r="Q460" s="190">
        <v>0</v>
      </c>
      <c r="R460" s="188" t="s">
        <v>209</v>
      </c>
      <c r="S460" s="191">
        <v>0</v>
      </c>
      <c r="T460" s="188" t="s">
        <v>287</v>
      </c>
      <c r="U460" s="191">
        <v>0</v>
      </c>
      <c r="V460" s="188" t="s">
        <v>288</v>
      </c>
      <c r="W460" s="191">
        <v>0</v>
      </c>
      <c r="X460" s="188" t="s">
        <v>254</v>
      </c>
      <c r="Y460" s="191">
        <v>0</v>
      </c>
      <c r="Z460" s="188" t="s">
        <v>249</v>
      </c>
      <c r="AA460" s="191">
        <v>7.0000000298023196E-2</v>
      </c>
      <c r="AB460" s="192" t="s">
        <v>289</v>
      </c>
      <c r="AC460" s="193">
        <v>0</v>
      </c>
      <c r="AD460" s="192" t="s">
        <v>745</v>
      </c>
      <c r="AE460" s="193">
        <v>0</v>
      </c>
      <c r="AF460" s="187" t="str">
        <f t="shared" ca="1" si="8"/>
        <v>CEPSA COMERCIAL PETROLEO S.A.</v>
      </c>
      <c r="AG460" s="194">
        <f t="shared" ca="1" si="9"/>
        <v>0</v>
      </c>
    </row>
    <row r="461" spans="3:33" ht="16.5" x14ac:dyDescent="0.3">
      <c r="P461" s="188" t="s">
        <v>290</v>
      </c>
      <c r="Q461" s="190">
        <v>0</v>
      </c>
      <c r="R461" s="188" t="s">
        <v>291</v>
      </c>
      <c r="S461" s="191">
        <v>0</v>
      </c>
      <c r="T461" s="188" t="s">
        <v>292</v>
      </c>
      <c r="U461" s="191">
        <v>0</v>
      </c>
      <c r="V461" s="188" t="s">
        <v>266</v>
      </c>
      <c r="W461" s="191">
        <v>0.259999990463257</v>
      </c>
      <c r="X461" s="188" t="s">
        <v>270</v>
      </c>
      <c r="Y461" s="191">
        <v>0</v>
      </c>
      <c r="Z461" s="188" t="s">
        <v>293</v>
      </c>
      <c r="AA461" s="191">
        <v>0</v>
      </c>
      <c r="AB461" s="192" t="s">
        <v>243</v>
      </c>
      <c r="AC461" s="193">
        <v>0</v>
      </c>
      <c r="AD461" s="192" t="s">
        <v>746</v>
      </c>
      <c r="AE461" s="193">
        <v>0.13100000000000001</v>
      </c>
      <c r="AF461" s="187" t="str">
        <f t="shared" ca="1" si="8"/>
        <v>CEPSA GAS Y ELECTRICIDAD, S.A.U.</v>
      </c>
      <c r="AG461" s="194">
        <f t="shared" ca="1" si="9"/>
        <v>0.13100000000000001</v>
      </c>
    </row>
    <row r="462" spans="3:33" ht="13.5" customHeight="1" x14ac:dyDescent="0.3">
      <c r="P462" s="188" t="s">
        <v>294</v>
      </c>
      <c r="Q462" s="190">
        <v>1.9999999552965199E-2</v>
      </c>
      <c r="R462" s="188" t="s">
        <v>235</v>
      </c>
      <c r="S462" s="191">
        <v>9.9999997764825804E-3</v>
      </c>
      <c r="T462" s="188" t="s">
        <v>295</v>
      </c>
      <c r="U462" s="191">
        <v>0</v>
      </c>
      <c r="V462" s="188" t="s">
        <v>296</v>
      </c>
      <c r="W462" s="191">
        <v>0.25</v>
      </c>
      <c r="X462" s="188" t="s">
        <v>273</v>
      </c>
      <c r="Y462" s="191">
        <v>0</v>
      </c>
      <c r="Z462" s="188" t="s">
        <v>161</v>
      </c>
      <c r="AA462" s="191">
        <v>9.9999997764825804E-3</v>
      </c>
      <c r="AB462" s="200" t="s">
        <v>706</v>
      </c>
      <c r="AC462" s="193">
        <v>0</v>
      </c>
      <c r="AD462" s="200" t="s">
        <v>747</v>
      </c>
      <c r="AE462" s="193">
        <v>0.25900000000000001</v>
      </c>
      <c r="AF462" s="187" t="str">
        <f t="shared" ca="1" si="8"/>
        <v>CIDE HCENERGÍA S.A.U</v>
      </c>
      <c r="AG462" s="194">
        <f t="shared" ca="1" si="9"/>
        <v>0.25900000000000001</v>
      </c>
    </row>
    <row r="463" spans="3:33" ht="16.5" x14ac:dyDescent="0.3">
      <c r="P463" s="188" t="s">
        <v>253</v>
      </c>
      <c r="Q463" s="190">
        <v>0.15999999642372101</v>
      </c>
      <c r="R463" s="188" t="s">
        <v>214</v>
      </c>
      <c r="S463" s="191">
        <v>0.230000004172325</v>
      </c>
      <c r="T463" s="188" t="s">
        <v>297</v>
      </c>
      <c r="U463" s="191">
        <v>0</v>
      </c>
      <c r="V463" s="188" t="s">
        <v>272</v>
      </c>
      <c r="W463" s="191">
        <v>0</v>
      </c>
      <c r="X463" s="188" t="s">
        <v>190</v>
      </c>
      <c r="Y463" s="191">
        <v>9.9999997764825804E-3</v>
      </c>
      <c r="Z463" s="188" t="s">
        <v>203</v>
      </c>
      <c r="AA463" s="191">
        <v>0</v>
      </c>
      <c r="AB463" s="192" t="s">
        <v>178</v>
      </c>
      <c r="AC463" s="193">
        <v>0</v>
      </c>
      <c r="AD463" s="192" t="s">
        <v>748</v>
      </c>
      <c r="AE463" s="193">
        <v>0</v>
      </c>
      <c r="AF463" s="187" t="str">
        <f t="shared" ca="1" si="8"/>
        <v>CIMA ENERGIA COMERCIALIZADORA SL</v>
      </c>
      <c r="AG463" s="194">
        <f t="shared" ca="1" si="9"/>
        <v>0</v>
      </c>
    </row>
    <row r="464" spans="3:33" ht="16.5" x14ac:dyDescent="0.3">
      <c r="P464" s="196" t="s">
        <v>245</v>
      </c>
      <c r="Q464" s="190">
        <v>0.37</v>
      </c>
      <c r="R464" s="188" t="s">
        <v>246</v>
      </c>
      <c r="S464" s="191">
        <v>0.30000001192092901</v>
      </c>
      <c r="T464" s="188" t="s">
        <v>298</v>
      </c>
      <c r="U464" s="191">
        <v>0</v>
      </c>
      <c r="V464" s="188" t="s">
        <v>299</v>
      </c>
      <c r="W464" s="191">
        <v>0</v>
      </c>
      <c r="X464" s="188" t="s">
        <v>256</v>
      </c>
      <c r="Y464" s="191">
        <v>0</v>
      </c>
      <c r="Z464" s="188" t="s">
        <v>241</v>
      </c>
      <c r="AA464" s="191">
        <v>0</v>
      </c>
      <c r="AB464" s="192" t="s">
        <v>257</v>
      </c>
      <c r="AC464" s="193">
        <v>0.25</v>
      </c>
      <c r="AD464" s="192" t="s">
        <v>749</v>
      </c>
      <c r="AE464" s="193">
        <v>0</v>
      </c>
      <c r="AF464" s="187" t="str">
        <f t="shared" ca="1" si="8"/>
        <v>COMERCIALIZADORA DE ELECTRICIDAD Y GAS DEL MEDITERRÁNEO S.L</v>
      </c>
      <c r="AG464" s="194">
        <f t="shared" ca="1" si="9"/>
        <v>0</v>
      </c>
    </row>
    <row r="465" spans="10:33" ht="16.5" x14ac:dyDescent="0.3">
      <c r="P465" s="196" t="s">
        <v>252</v>
      </c>
      <c r="Q465" s="190">
        <v>0.37</v>
      </c>
      <c r="R465" s="188" t="s">
        <v>218</v>
      </c>
      <c r="S465" s="191">
        <v>0</v>
      </c>
      <c r="T465" s="188" t="s">
        <v>232</v>
      </c>
      <c r="U465" s="191">
        <v>0</v>
      </c>
      <c r="V465" s="188" t="s">
        <v>275</v>
      </c>
      <c r="W465" s="191">
        <v>0</v>
      </c>
      <c r="X465" s="188" t="s">
        <v>300</v>
      </c>
      <c r="Y465" s="191">
        <v>0</v>
      </c>
      <c r="Z465" s="188" t="s">
        <v>248</v>
      </c>
      <c r="AA465" s="191">
        <v>9.9999997764825804E-3</v>
      </c>
      <c r="AB465" s="192" t="s">
        <v>181</v>
      </c>
      <c r="AC465" s="193">
        <v>0.25</v>
      </c>
      <c r="AD465" s="192" t="s">
        <v>750</v>
      </c>
      <c r="AE465" s="193">
        <v>3.0000000000000001E-3</v>
      </c>
      <c r="AF465" s="187" t="str">
        <f t="shared" ca="1" si="8"/>
        <v>COMERCIALIZADORA DE ENERGIA DIRECTA SL</v>
      </c>
      <c r="AG465" s="194">
        <f t="shared" ca="1" si="9"/>
        <v>3.0000000000000001E-3</v>
      </c>
    </row>
    <row r="466" spans="10:33" ht="16.5" x14ac:dyDescent="0.3">
      <c r="R466" s="188" t="s">
        <v>264</v>
      </c>
      <c r="S466" s="191">
        <v>0.20999999344348899</v>
      </c>
      <c r="T466" s="188" t="s">
        <v>236</v>
      </c>
      <c r="U466" s="191">
        <v>0</v>
      </c>
      <c r="V466" s="188" t="s">
        <v>276</v>
      </c>
      <c r="W466" s="191">
        <v>0</v>
      </c>
      <c r="X466" s="188" t="s">
        <v>217</v>
      </c>
      <c r="Y466" s="191">
        <v>0.40000000596046498</v>
      </c>
      <c r="Z466" s="188" t="s">
        <v>205</v>
      </c>
      <c r="AA466" s="191">
        <v>0</v>
      </c>
      <c r="AB466" s="192" t="s">
        <v>21</v>
      </c>
      <c r="AC466" s="193">
        <v>0</v>
      </c>
      <c r="AD466" s="192" t="s">
        <v>751</v>
      </c>
      <c r="AE466" s="193">
        <v>0</v>
      </c>
      <c r="AF466" s="187" t="str">
        <f t="shared" ca="1" si="8"/>
        <v>COMERCIALIZADORA ELECTRICA DE CADIZ, S.A.U</v>
      </c>
      <c r="AG466" s="194">
        <f t="shared" ca="1" si="9"/>
        <v>0</v>
      </c>
    </row>
    <row r="467" spans="10:33" ht="16.5" x14ac:dyDescent="0.3">
      <c r="R467" s="188" t="s">
        <v>301</v>
      </c>
      <c r="S467" s="191">
        <v>0.10000000149011599</v>
      </c>
      <c r="T467" s="188" t="s">
        <v>240</v>
      </c>
      <c r="U467" s="191">
        <v>3.9999999105930301E-2</v>
      </c>
      <c r="V467" s="188" t="s">
        <v>281</v>
      </c>
      <c r="W467" s="191">
        <v>0</v>
      </c>
      <c r="X467" s="188" t="s">
        <v>262</v>
      </c>
      <c r="Y467" s="191">
        <v>0</v>
      </c>
      <c r="Z467" s="188" t="s">
        <v>254</v>
      </c>
      <c r="AA467" s="191">
        <v>0</v>
      </c>
      <c r="AB467" s="192" t="s">
        <v>267</v>
      </c>
      <c r="AC467" s="193">
        <v>0</v>
      </c>
      <c r="AD467" s="192" t="s">
        <v>752</v>
      </c>
      <c r="AE467" s="193">
        <v>0.14099999999999999</v>
      </c>
      <c r="AF467" s="187" t="str">
        <f t="shared" ca="1" si="8"/>
        <v>COMERCIALIZADORA ELECTRICA DEL SURESTE</v>
      </c>
      <c r="AG467" s="194">
        <f t="shared" ca="1" si="9"/>
        <v>0.14099999999999999</v>
      </c>
    </row>
    <row r="468" spans="10:33" ht="16.5" x14ac:dyDescent="0.3">
      <c r="R468" s="188" t="s">
        <v>302</v>
      </c>
      <c r="S468" s="191">
        <v>0</v>
      </c>
      <c r="T468" s="188" t="s">
        <v>303</v>
      </c>
      <c r="U468" s="191">
        <v>0</v>
      </c>
      <c r="V468" s="188" t="s">
        <v>283</v>
      </c>
      <c r="W468" s="191">
        <v>0</v>
      </c>
      <c r="X468" s="188" t="s">
        <v>304</v>
      </c>
      <c r="Y468" s="191">
        <v>0.40000000596046498</v>
      </c>
      <c r="Z468" s="188" t="s">
        <v>270</v>
      </c>
      <c r="AA468" s="191">
        <v>0</v>
      </c>
      <c r="AB468" s="192" t="s">
        <v>222</v>
      </c>
      <c r="AC468" s="193">
        <v>0</v>
      </c>
      <c r="AD468" s="192" t="s">
        <v>753</v>
      </c>
      <c r="AE468" s="193">
        <v>0.25600000000000001</v>
      </c>
      <c r="AF468" s="187" t="str">
        <f t="shared" ca="1" si="8"/>
        <v>COMERCIALIZADORA ELECTRICA PENINSULAR S.L.</v>
      </c>
      <c r="AG468" s="194">
        <f t="shared" ca="1" si="9"/>
        <v>0.25600000000000001</v>
      </c>
    </row>
    <row r="469" spans="10:33" ht="18" customHeight="1" x14ac:dyDescent="0.3">
      <c r="R469" s="188" t="s">
        <v>225</v>
      </c>
      <c r="S469" s="191">
        <v>0</v>
      </c>
      <c r="T469" s="188" t="s">
        <v>305</v>
      </c>
      <c r="U469" s="191">
        <v>0</v>
      </c>
      <c r="V469" s="188" t="s">
        <v>287</v>
      </c>
      <c r="W469" s="191">
        <v>0</v>
      </c>
      <c r="X469" s="188" t="s">
        <v>288</v>
      </c>
      <c r="Y469" s="191">
        <v>0.15000000596046401</v>
      </c>
      <c r="Z469" s="188" t="s">
        <v>273</v>
      </c>
      <c r="AA469" s="191">
        <v>0</v>
      </c>
      <c r="AB469" s="192" t="s">
        <v>306</v>
      </c>
      <c r="AC469" s="193">
        <v>0</v>
      </c>
      <c r="AD469" s="192" t="s">
        <v>754</v>
      </c>
      <c r="AE469" s="193">
        <v>0</v>
      </c>
      <c r="AF469" s="187" t="str">
        <f t="shared" ca="1" si="8"/>
        <v>COMERCIALIZADORA ELECTRICA TALAYUELAS S.L</v>
      </c>
      <c r="AG469" s="194">
        <f t="shared" ca="1" si="9"/>
        <v>0</v>
      </c>
    </row>
    <row r="470" spans="10:33" ht="16.5" x14ac:dyDescent="0.3">
      <c r="R470" s="188" t="s">
        <v>307</v>
      </c>
      <c r="S470" s="191">
        <v>0</v>
      </c>
      <c r="T470" s="188" t="s">
        <v>247</v>
      </c>
      <c r="U470" s="191">
        <v>0</v>
      </c>
      <c r="V470" s="188" t="s">
        <v>308</v>
      </c>
      <c r="W470" s="191">
        <v>0.30000001192092901</v>
      </c>
      <c r="X470" s="188" t="s">
        <v>309</v>
      </c>
      <c r="Y470" s="191">
        <v>0</v>
      </c>
      <c r="Z470" s="188" t="s">
        <v>190</v>
      </c>
      <c r="AA470" s="191">
        <v>0</v>
      </c>
      <c r="AB470" s="192" t="s">
        <v>249</v>
      </c>
      <c r="AC470" s="193">
        <v>0</v>
      </c>
      <c r="AD470" s="192" t="s">
        <v>293</v>
      </c>
      <c r="AE470" s="193">
        <v>0</v>
      </c>
      <c r="AF470" s="187" t="str">
        <f t="shared" ca="1" si="8"/>
        <v>COMERCIALIZADORA ENERGÉTICA SOSTENIBLE, S.A.U.</v>
      </c>
      <c r="AG470" s="194">
        <f t="shared" ca="1" si="9"/>
        <v>0</v>
      </c>
    </row>
    <row r="471" spans="10:33" ht="16.5" x14ac:dyDescent="0.3">
      <c r="R471" s="188" t="s">
        <v>310</v>
      </c>
      <c r="S471" s="191">
        <v>0.17000000178813901</v>
      </c>
      <c r="T471" s="188" t="s">
        <v>180</v>
      </c>
      <c r="U471" s="191">
        <v>0</v>
      </c>
      <c r="V471" s="188" t="s">
        <v>292</v>
      </c>
      <c r="W471" s="191">
        <v>5.9999998658895499E-2</v>
      </c>
      <c r="X471" s="188" t="s">
        <v>266</v>
      </c>
      <c r="Y471" s="191">
        <v>0.230000004172325</v>
      </c>
      <c r="Z471" s="188" t="s">
        <v>256</v>
      </c>
      <c r="AA471" s="191">
        <v>0</v>
      </c>
      <c r="AB471" s="192" t="s">
        <v>293</v>
      </c>
      <c r="AC471" s="193">
        <v>0</v>
      </c>
      <c r="AD471" s="192" t="s">
        <v>755</v>
      </c>
      <c r="AE471" s="193">
        <v>0</v>
      </c>
      <c r="AF471" s="187" t="str">
        <f t="shared" ca="1" si="8"/>
        <v>COMERCIALIZADORA LERSA, S.L.</v>
      </c>
      <c r="AG471" s="194">
        <f t="shared" ca="1" si="9"/>
        <v>0</v>
      </c>
    </row>
    <row r="472" spans="10:33" ht="16.5" x14ac:dyDescent="0.3">
      <c r="R472" s="188" t="s">
        <v>228</v>
      </c>
      <c r="S472" s="191">
        <v>0.230000004172325</v>
      </c>
      <c r="T472" s="188" t="s">
        <v>183</v>
      </c>
      <c r="U472" s="191">
        <v>0.34000000357627902</v>
      </c>
      <c r="V472" s="188" t="s">
        <v>295</v>
      </c>
      <c r="W472" s="191">
        <v>0</v>
      </c>
      <c r="X472" s="188" t="s">
        <v>296</v>
      </c>
      <c r="Y472" s="191">
        <v>0.230000004172325</v>
      </c>
      <c r="Z472" s="188" t="s">
        <v>278</v>
      </c>
      <c r="AA472" s="191">
        <v>0</v>
      </c>
      <c r="AB472" s="192" t="s">
        <v>161</v>
      </c>
      <c r="AC472" s="193">
        <v>0</v>
      </c>
      <c r="AD472" s="192" t="s">
        <v>756</v>
      </c>
      <c r="AE472" s="193">
        <v>0</v>
      </c>
      <c r="AF472" s="187" t="str">
        <f t="shared" ca="1" si="8"/>
        <v>COMERCIALIZADORA TORRES ENERGIA, S.L.</v>
      </c>
      <c r="AG472" s="194">
        <f t="shared" ca="1" si="9"/>
        <v>0</v>
      </c>
    </row>
    <row r="473" spans="10:33" ht="16.5" x14ac:dyDescent="0.3">
      <c r="R473" s="188" t="s">
        <v>227</v>
      </c>
      <c r="S473" s="191">
        <v>0.119999997317791</v>
      </c>
      <c r="T473" s="188" t="s">
        <v>196</v>
      </c>
      <c r="U473" s="191">
        <v>0.30000001192092901</v>
      </c>
      <c r="V473" s="188" t="s">
        <v>232</v>
      </c>
      <c r="W473" s="191">
        <v>0</v>
      </c>
      <c r="X473" s="188" t="s">
        <v>272</v>
      </c>
      <c r="Y473" s="191">
        <v>0.34999999403953602</v>
      </c>
      <c r="Z473" s="188" t="s">
        <v>217</v>
      </c>
      <c r="AA473" s="191">
        <v>0.28000000119209301</v>
      </c>
      <c r="AB473" s="192" t="s">
        <v>311</v>
      </c>
      <c r="AC473" s="193">
        <v>0</v>
      </c>
      <c r="AD473" s="192" t="s">
        <v>757</v>
      </c>
      <c r="AE473" s="193">
        <v>0</v>
      </c>
      <c r="AF473" s="187" t="str">
        <f t="shared" ca="1" si="8"/>
        <v>CONECTA ENERGIA VERDE, S.L.</v>
      </c>
      <c r="AG473" s="194">
        <f t="shared" ca="1" si="9"/>
        <v>0</v>
      </c>
    </row>
    <row r="474" spans="10:33" ht="16.5" x14ac:dyDescent="0.3">
      <c r="R474" s="188" t="s">
        <v>231</v>
      </c>
      <c r="S474" s="191">
        <v>1.9999999552965199E-2</v>
      </c>
      <c r="T474" s="188" t="s">
        <v>312</v>
      </c>
      <c r="U474" s="191">
        <v>0</v>
      </c>
      <c r="V474" s="188" t="s">
        <v>236</v>
      </c>
      <c r="W474" s="191">
        <v>0</v>
      </c>
      <c r="X474" s="188" t="s">
        <v>313</v>
      </c>
      <c r="Y474" s="191">
        <v>0.40999999642372098</v>
      </c>
      <c r="Z474" s="188" t="s">
        <v>262</v>
      </c>
      <c r="AA474" s="191">
        <v>0.230000004172325</v>
      </c>
      <c r="AB474" s="192" t="s">
        <v>203</v>
      </c>
      <c r="AC474" s="193">
        <v>0</v>
      </c>
      <c r="AD474" s="192" t="s">
        <v>758</v>
      </c>
      <c r="AE474" s="193">
        <v>0.219</v>
      </c>
      <c r="AF474" s="187" t="str">
        <f t="shared" ca="1" si="8"/>
        <v>CONECTA2 ENERGIA, S.L.</v>
      </c>
      <c r="AG474" s="194">
        <f t="shared" ca="1" si="9"/>
        <v>0.219</v>
      </c>
    </row>
    <row r="475" spans="10:33" ht="16.5" x14ac:dyDescent="0.3">
      <c r="R475" s="188" t="s">
        <v>280</v>
      </c>
      <c r="S475" s="191">
        <v>3.9999999105930301E-2</v>
      </c>
      <c r="T475" s="188" t="s">
        <v>314</v>
      </c>
      <c r="U475" s="191">
        <v>0</v>
      </c>
      <c r="V475" s="188" t="s">
        <v>240</v>
      </c>
      <c r="W475" s="191">
        <v>5.9999998658895499E-2</v>
      </c>
      <c r="X475" s="188" t="s">
        <v>299</v>
      </c>
      <c r="Y475" s="191">
        <v>0</v>
      </c>
      <c r="Z475" s="188" t="s">
        <v>304</v>
      </c>
      <c r="AA475" s="191">
        <v>0.15999999642372101</v>
      </c>
      <c r="AB475" s="192" t="s">
        <v>315</v>
      </c>
      <c r="AC475" s="193">
        <v>0</v>
      </c>
      <c r="AD475" s="192" t="s">
        <v>759</v>
      </c>
      <c r="AE475" s="193">
        <v>0</v>
      </c>
      <c r="AF475" s="187" t="str">
        <f t="shared" ca="1" si="8"/>
        <v>COOP VALENCIANA ELECTRODISTRIBUIDORA DE FUERZA Y ALUMBRADO SERRALLO</v>
      </c>
      <c r="AG475" s="194">
        <f t="shared" ca="1" si="9"/>
        <v>0</v>
      </c>
    </row>
    <row r="476" spans="10:33" ht="16.5" x14ac:dyDescent="0.3">
      <c r="R476" s="188" t="s">
        <v>316</v>
      </c>
      <c r="S476" s="191">
        <v>0</v>
      </c>
      <c r="T476" s="188" t="s">
        <v>259</v>
      </c>
      <c r="U476" s="191">
        <v>0.31999999284744302</v>
      </c>
      <c r="V476" s="188" t="s">
        <v>247</v>
      </c>
      <c r="W476" s="191">
        <v>0</v>
      </c>
      <c r="X476" s="188" t="s">
        <v>317</v>
      </c>
      <c r="Y476" s="191">
        <v>0.40999999642372098</v>
      </c>
      <c r="Z476" s="188" t="s">
        <v>288</v>
      </c>
      <c r="AA476" s="191">
        <v>0.30000001192092901</v>
      </c>
      <c r="AB476" s="192" t="s">
        <v>237</v>
      </c>
      <c r="AC476" s="193">
        <v>0</v>
      </c>
      <c r="AD476" s="192" t="s">
        <v>248</v>
      </c>
      <c r="AE476" s="193">
        <v>0</v>
      </c>
      <c r="AF476" s="187" t="str">
        <f t="shared" ca="1" si="8"/>
        <v>COOPERATIVA ELÉCTRICA BENÉFICA SAN FRANCISCO DE ASÍS, COOP. V.</v>
      </c>
      <c r="AG476" s="194">
        <f t="shared" ca="1" si="9"/>
        <v>0</v>
      </c>
    </row>
    <row r="477" spans="10:33" ht="16.5" x14ac:dyDescent="0.3">
      <c r="R477" s="188" t="s">
        <v>318</v>
      </c>
      <c r="S477" s="191">
        <v>0</v>
      </c>
      <c r="T477" s="188" t="s">
        <v>319</v>
      </c>
      <c r="U477" s="191">
        <v>0.34000000357627902</v>
      </c>
      <c r="V477" s="188" t="s">
        <v>320</v>
      </c>
      <c r="W477" s="191">
        <v>0.41999998688697798</v>
      </c>
      <c r="X477" s="188" t="s">
        <v>275</v>
      </c>
      <c r="Y477" s="191">
        <v>0</v>
      </c>
      <c r="Z477" s="188" t="s">
        <v>309</v>
      </c>
      <c r="AA477" s="191">
        <v>0</v>
      </c>
      <c r="AB477" s="192" t="s">
        <v>241</v>
      </c>
      <c r="AC477" s="193">
        <v>0</v>
      </c>
      <c r="AD477" s="192" t="s">
        <v>760</v>
      </c>
      <c r="AE477" s="193">
        <v>0</v>
      </c>
      <c r="AF477" s="187" t="str">
        <f t="shared" ca="1" si="8"/>
        <v>COOPERATIVA ELECTRICA DE CASTELLAR, S.C.V (COMERC)</v>
      </c>
      <c r="AG477" s="194">
        <f t="shared" ca="1" si="9"/>
        <v>0</v>
      </c>
    </row>
    <row r="478" spans="10:33" ht="16.5" x14ac:dyDescent="0.3">
      <c r="J478" s="195"/>
      <c r="K478" s="195"/>
      <c r="L478" s="195"/>
      <c r="R478" s="188" t="s">
        <v>321</v>
      </c>
      <c r="S478" s="191">
        <v>0.31000000238418601</v>
      </c>
      <c r="T478" s="188" t="s">
        <v>261</v>
      </c>
      <c r="U478" s="191">
        <v>0</v>
      </c>
      <c r="V478" s="188" t="s">
        <v>180</v>
      </c>
      <c r="W478" s="191">
        <v>0</v>
      </c>
      <c r="X478" s="188" t="s">
        <v>322</v>
      </c>
      <c r="Y478" s="191">
        <v>0.37000000476837203</v>
      </c>
      <c r="Z478" s="188" t="s">
        <v>266</v>
      </c>
      <c r="AA478" s="191">
        <v>0.230000004172325</v>
      </c>
      <c r="AB478" s="192" t="s">
        <v>248</v>
      </c>
      <c r="AC478" s="193">
        <v>0</v>
      </c>
      <c r="AD478" s="192" t="s">
        <v>761</v>
      </c>
      <c r="AE478" s="193">
        <v>0</v>
      </c>
      <c r="AF478" s="187" t="str">
        <f t="shared" ca="1" si="8"/>
        <v>COX ENERGÍA COMERCIALIZADORA ESPAÑA S.L.U.</v>
      </c>
      <c r="AG478" s="194">
        <f t="shared" ca="1" si="9"/>
        <v>0</v>
      </c>
    </row>
    <row r="479" spans="10:33" ht="16.5" x14ac:dyDescent="0.3">
      <c r="J479" s="195"/>
      <c r="K479" s="195"/>
      <c r="L479" s="195"/>
      <c r="R479" s="188" t="s">
        <v>234</v>
      </c>
      <c r="S479" s="191">
        <v>0</v>
      </c>
      <c r="T479" s="188" t="s">
        <v>323</v>
      </c>
      <c r="U479" s="191">
        <v>0.36000001430511502</v>
      </c>
      <c r="V479" s="188" t="s">
        <v>183</v>
      </c>
      <c r="W479" s="191">
        <v>0.38999998569488498</v>
      </c>
      <c r="X479" s="188" t="s">
        <v>324</v>
      </c>
      <c r="Y479" s="191">
        <v>0.40999999642372098</v>
      </c>
      <c r="Z479" s="188" t="s">
        <v>325</v>
      </c>
      <c r="AA479" s="191">
        <v>0.119999997317791</v>
      </c>
      <c r="AB479" s="192" t="s">
        <v>254</v>
      </c>
      <c r="AC479" s="193">
        <v>0</v>
      </c>
      <c r="AD479" s="192" t="s">
        <v>762</v>
      </c>
      <c r="AE479" s="193">
        <v>0</v>
      </c>
      <c r="AF479" s="187" t="str">
        <f t="shared" ca="1" si="8"/>
        <v>CYE ENERGIA SL</v>
      </c>
      <c r="AG479" s="194">
        <f t="shared" ca="1" si="9"/>
        <v>0</v>
      </c>
    </row>
    <row r="480" spans="10:33" ht="16.5" x14ac:dyDescent="0.3">
      <c r="J480" s="195"/>
      <c r="K480" s="195"/>
      <c r="L480" s="195"/>
      <c r="R480" s="188" t="s">
        <v>326</v>
      </c>
      <c r="S480" s="191">
        <v>0</v>
      </c>
      <c r="T480" s="188" t="s">
        <v>265</v>
      </c>
      <c r="U480" s="191">
        <v>0</v>
      </c>
      <c r="V480" s="188" t="s">
        <v>196</v>
      </c>
      <c r="W480" s="191">
        <v>0</v>
      </c>
      <c r="X480" s="188" t="s">
        <v>327</v>
      </c>
      <c r="Y480" s="191">
        <v>0</v>
      </c>
      <c r="Z480" s="188" t="s">
        <v>272</v>
      </c>
      <c r="AA480" s="191">
        <v>0</v>
      </c>
      <c r="AB480" s="192" t="s">
        <v>270</v>
      </c>
      <c r="AC480" s="193">
        <v>0</v>
      </c>
      <c r="AD480" s="192" t="s">
        <v>763</v>
      </c>
      <c r="AE480" s="193">
        <v>0</v>
      </c>
      <c r="AF480" s="187" t="str">
        <f t="shared" ca="1" si="8"/>
        <v>DAIMUZ ENERGÍA S.L.</v>
      </c>
      <c r="AG480" s="194">
        <f t="shared" ca="1" si="9"/>
        <v>0</v>
      </c>
    </row>
    <row r="481" spans="10:33" ht="16.5" x14ac:dyDescent="0.3">
      <c r="J481" s="195"/>
      <c r="K481" s="195"/>
      <c r="L481" s="195"/>
      <c r="R481" s="188" t="s">
        <v>328</v>
      </c>
      <c r="S481" s="191">
        <v>0</v>
      </c>
      <c r="T481" s="188" t="s">
        <v>329</v>
      </c>
      <c r="U481" s="191">
        <v>0.34000000357627902</v>
      </c>
      <c r="V481" s="188" t="s">
        <v>312</v>
      </c>
      <c r="W481" s="191">
        <v>0</v>
      </c>
      <c r="X481" s="188" t="s">
        <v>330</v>
      </c>
      <c r="Y481" s="191">
        <v>0</v>
      </c>
      <c r="Z481" s="188" t="s">
        <v>331</v>
      </c>
      <c r="AA481" s="191">
        <v>0</v>
      </c>
      <c r="AB481" s="192" t="s">
        <v>332</v>
      </c>
      <c r="AC481" s="193">
        <v>0.19</v>
      </c>
      <c r="AD481" s="192" t="s">
        <v>764</v>
      </c>
      <c r="AE481" s="193">
        <v>0</v>
      </c>
      <c r="AF481" s="187" t="str">
        <f t="shared" ca="1" si="8"/>
        <v>DISA ENERGIA ELECTRICA S.L.</v>
      </c>
      <c r="AG481" s="194">
        <f t="shared" ca="1" si="9"/>
        <v>0</v>
      </c>
    </row>
    <row r="482" spans="10:33" ht="16.5" x14ac:dyDescent="0.3">
      <c r="J482" s="195"/>
      <c r="K482" s="195"/>
      <c r="L482" s="195"/>
      <c r="R482" s="188" t="s">
        <v>333</v>
      </c>
      <c r="S482" s="191">
        <v>5.0000000745058101E-2</v>
      </c>
      <c r="T482" s="188" t="s">
        <v>187</v>
      </c>
      <c r="U482" s="191">
        <v>0</v>
      </c>
      <c r="V482" s="188" t="s">
        <v>259</v>
      </c>
      <c r="W482" s="191">
        <v>0.37000000476837203</v>
      </c>
      <c r="X482" s="188" t="s">
        <v>221</v>
      </c>
      <c r="Y482" s="191">
        <v>0</v>
      </c>
      <c r="Z482" s="188" t="s">
        <v>299</v>
      </c>
      <c r="AA482" s="191">
        <v>0</v>
      </c>
      <c r="AB482" s="192" t="s">
        <v>334</v>
      </c>
      <c r="AC482" s="193">
        <v>0.28999999999999998</v>
      </c>
      <c r="AD482" s="192" t="s">
        <v>765</v>
      </c>
      <c r="AE482" s="193">
        <v>0</v>
      </c>
      <c r="AF482" s="187" t="str">
        <f t="shared" ca="1" si="8"/>
        <v>DOMESTICA GAS Y ELECTRICIDAD SLU</v>
      </c>
      <c r="AG482" s="194">
        <f t="shared" ca="1" si="9"/>
        <v>0</v>
      </c>
    </row>
    <row r="483" spans="10:33" ht="16.5" x14ac:dyDescent="0.3">
      <c r="J483" s="195"/>
      <c r="K483" s="195"/>
      <c r="L483" s="195"/>
      <c r="R483" s="188" t="s">
        <v>286</v>
      </c>
      <c r="S483" s="191">
        <v>0</v>
      </c>
      <c r="T483" s="188" t="s">
        <v>335</v>
      </c>
      <c r="U483" s="191">
        <v>0</v>
      </c>
      <c r="V483" s="188" t="s">
        <v>261</v>
      </c>
      <c r="W483" s="191">
        <v>0</v>
      </c>
      <c r="X483" s="188" t="s">
        <v>226</v>
      </c>
      <c r="Y483" s="191">
        <v>0</v>
      </c>
      <c r="Z483" s="188" t="s">
        <v>275</v>
      </c>
      <c r="AA483" s="191">
        <v>0</v>
      </c>
      <c r="AB483" s="192" t="s">
        <v>336</v>
      </c>
      <c r="AC483" s="193">
        <v>0</v>
      </c>
      <c r="AD483" s="192" t="s">
        <v>766</v>
      </c>
      <c r="AE483" s="193">
        <v>0.254</v>
      </c>
      <c r="AF483" s="187" t="str">
        <f t="shared" ca="1" si="8"/>
        <v>DREUE ELECTRIC, S.L.U</v>
      </c>
      <c r="AG483" s="194">
        <f t="shared" ca="1" si="9"/>
        <v>0.254</v>
      </c>
    </row>
    <row r="484" spans="10:33" ht="16.5" x14ac:dyDescent="0.3">
      <c r="J484" s="195"/>
      <c r="K484" s="195"/>
      <c r="L484" s="195"/>
      <c r="R484" s="188" t="s">
        <v>290</v>
      </c>
      <c r="S484" s="191">
        <v>0</v>
      </c>
      <c r="T484" s="188" t="s">
        <v>337</v>
      </c>
      <c r="U484" s="191">
        <v>0</v>
      </c>
      <c r="V484" s="188" t="s">
        <v>323</v>
      </c>
      <c r="W484" s="191">
        <v>0.43000000715255698</v>
      </c>
      <c r="X484" s="188" t="s">
        <v>338</v>
      </c>
      <c r="Y484" s="191">
        <v>0.34999999403953602</v>
      </c>
      <c r="Z484" s="188" t="s">
        <v>322</v>
      </c>
      <c r="AA484" s="191">
        <v>0</v>
      </c>
      <c r="AB484" s="192" t="s">
        <v>190</v>
      </c>
      <c r="AC484" s="193">
        <v>0</v>
      </c>
      <c r="AD484" s="192" t="s">
        <v>288</v>
      </c>
      <c r="AE484" s="193">
        <v>0.24399999999999999</v>
      </c>
      <c r="AF484" s="187" t="str">
        <f t="shared" ca="1" si="8"/>
        <v>ECOFUTURA LUZ ENERGÍA, S.L.</v>
      </c>
      <c r="AG484" s="194">
        <f t="shared" ca="1" si="9"/>
        <v>0.24399999999999999</v>
      </c>
    </row>
    <row r="485" spans="10:33" ht="16.5" x14ac:dyDescent="0.3">
      <c r="J485" s="195"/>
      <c r="K485" s="195"/>
      <c r="L485" s="195"/>
      <c r="R485" s="188" t="s">
        <v>294</v>
      </c>
      <c r="S485" s="191">
        <v>0</v>
      </c>
      <c r="T485" s="188" t="s">
        <v>339</v>
      </c>
      <c r="U485" s="191">
        <v>0.28000000119209301</v>
      </c>
      <c r="V485" s="188" t="s">
        <v>265</v>
      </c>
      <c r="W485" s="191">
        <v>0.33000001311302202</v>
      </c>
      <c r="X485" s="188" t="s">
        <v>340</v>
      </c>
      <c r="Y485" s="191">
        <v>0</v>
      </c>
      <c r="Z485" s="188" t="s">
        <v>324</v>
      </c>
      <c r="AA485" s="191">
        <v>0.28999999165535001</v>
      </c>
      <c r="AB485" s="192" t="s">
        <v>256</v>
      </c>
      <c r="AC485" s="193">
        <v>0</v>
      </c>
      <c r="AD485" s="192" t="s">
        <v>767</v>
      </c>
      <c r="AE485" s="193">
        <v>0.25900000000000001</v>
      </c>
      <c r="AF485" s="187" t="str">
        <f t="shared" ca="1" si="8"/>
        <v>ECOLUZ ENERGIA, SL</v>
      </c>
      <c r="AG485" s="194">
        <f t="shared" ca="1" si="9"/>
        <v>0.25900000000000001</v>
      </c>
    </row>
    <row r="486" spans="10:33" ht="16.5" x14ac:dyDescent="0.3">
      <c r="J486" s="195"/>
      <c r="K486" s="195"/>
      <c r="L486" s="195"/>
      <c r="R486" s="188" t="s">
        <v>341</v>
      </c>
      <c r="S486" s="191">
        <v>0</v>
      </c>
      <c r="T486" s="188" t="s">
        <v>342</v>
      </c>
      <c r="U486" s="191">
        <v>0</v>
      </c>
      <c r="V486" s="188" t="s">
        <v>329</v>
      </c>
      <c r="W486" s="191">
        <v>0.37999999523162797</v>
      </c>
      <c r="X486" s="188" t="s">
        <v>343</v>
      </c>
      <c r="Y486" s="191">
        <v>0.38999998569488498</v>
      </c>
      <c r="Z486" s="188" t="s">
        <v>327</v>
      </c>
      <c r="AA486" s="191">
        <v>0</v>
      </c>
      <c r="AB486" s="192" t="s">
        <v>278</v>
      </c>
      <c r="AC486" s="193">
        <v>0</v>
      </c>
      <c r="AD486" s="192" t="s">
        <v>353</v>
      </c>
      <c r="AE486" s="193">
        <v>0.253</v>
      </c>
      <c r="AF486" s="187" t="str">
        <f t="shared" ca="1" si="8"/>
        <v>EDP CLIENTES SAU</v>
      </c>
      <c r="AG486" s="194">
        <f t="shared" ca="1" si="9"/>
        <v>0.253</v>
      </c>
    </row>
    <row r="487" spans="10:33" ht="16.5" x14ac:dyDescent="0.3">
      <c r="J487" s="195"/>
      <c r="K487" s="195"/>
      <c r="L487" s="195"/>
      <c r="R487" s="188" t="s">
        <v>253</v>
      </c>
      <c r="S487" s="191">
        <v>0</v>
      </c>
      <c r="T487" s="188" t="s">
        <v>189</v>
      </c>
      <c r="U487" s="191">
        <v>0.28999999165535001</v>
      </c>
      <c r="V487" s="188" t="s">
        <v>187</v>
      </c>
      <c r="W487" s="191">
        <v>0</v>
      </c>
      <c r="X487" s="188" t="s">
        <v>184</v>
      </c>
      <c r="Y487" s="191">
        <v>0</v>
      </c>
      <c r="Z487" s="188" t="s">
        <v>330</v>
      </c>
      <c r="AA487" s="191">
        <v>0</v>
      </c>
      <c r="AB487" s="192" t="s">
        <v>344</v>
      </c>
      <c r="AC487" s="193">
        <v>0</v>
      </c>
      <c r="AD487" s="192" t="s">
        <v>768</v>
      </c>
      <c r="AE487" s="193">
        <v>0.25900000000000001</v>
      </c>
      <c r="AF487" s="187" t="str">
        <f t="shared" ref="AF487:AF550" ca="1" si="10">INDIRECT("_Com"&amp;$F$2)</f>
        <v>EDP ESPAÑA, S.A</v>
      </c>
      <c r="AG487" s="194">
        <f t="shared" ref="AG487:AG550" ca="1" si="11">INDIRECT("_Mix"&amp;$F$2)</f>
        <v>0.25900000000000001</v>
      </c>
    </row>
    <row r="488" spans="10:33" ht="16.5" x14ac:dyDescent="0.3">
      <c r="J488" s="195"/>
      <c r="K488" s="195"/>
      <c r="L488" s="195"/>
      <c r="R488" s="196" t="s">
        <v>245</v>
      </c>
      <c r="S488" s="191">
        <v>0.4</v>
      </c>
      <c r="T488" s="188" t="s">
        <v>215</v>
      </c>
      <c r="U488" s="191">
        <v>0</v>
      </c>
      <c r="V488" s="188" t="s">
        <v>337</v>
      </c>
      <c r="W488" s="191">
        <v>0</v>
      </c>
      <c r="X488" s="188" t="s">
        <v>345</v>
      </c>
      <c r="Y488" s="191">
        <v>0</v>
      </c>
      <c r="Z488" s="188" t="s">
        <v>221</v>
      </c>
      <c r="AA488" s="191">
        <v>0</v>
      </c>
      <c r="AB488" s="192" t="s">
        <v>217</v>
      </c>
      <c r="AC488" s="193">
        <v>0.21</v>
      </c>
      <c r="AD488" s="192" t="s">
        <v>769</v>
      </c>
      <c r="AE488" s="193">
        <v>0</v>
      </c>
      <c r="AF488" s="187" t="str">
        <f t="shared" ca="1" si="10"/>
        <v>EKILUZ ENERGÍA COMERCIALIZADORA, S.L.</v>
      </c>
      <c r="AG488" s="194">
        <f t="shared" ca="1" si="11"/>
        <v>0</v>
      </c>
    </row>
    <row r="489" spans="10:33" ht="16.5" x14ac:dyDescent="0.3">
      <c r="J489" s="195"/>
      <c r="K489" s="195"/>
      <c r="L489" s="195"/>
      <c r="R489" s="196" t="s">
        <v>252</v>
      </c>
      <c r="S489" s="191">
        <v>0.4</v>
      </c>
      <c r="T489" s="188" t="s">
        <v>346</v>
      </c>
      <c r="U489" s="191">
        <v>0</v>
      </c>
      <c r="V489" s="188" t="s">
        <v>339</v>
      </c>
      <c r="W489" s="191">
        <v>0.31999999284744302</v>
      </c>
      <c r="X489" s="188" t="s">
        <v>232</v>
      </c>
      <c r="Y489" s="191">
        <v>0</v>
      </c>
      <c r="Z489" s="188" t="s">
        <v>226</v>
      </c>
      <c r="AA489" s="191">
        <v>0</v>
      </c>
      <c r="AB489" s="192" t="s">
        <v>262</v>
      </c>
      <c r="AC489" s="193">
        <v>0</v>
      </c>
      <c r="AD489" s="192" t="s">
        <v>770</v>
      </c>
      <c r="AE489" s="193">
        <v>0.23499999999999999</v>
      </c>
      <c r="AF489" s="187" t="str">
        <f t="shared" ca="1" si="10"/>
        <v>ELECNOVA SIGLO XXI SL</v>
      </c>
      <c r="AG489" s="194">
        <f t="shared" ca="1" si="11"/>
        <v>0.23499999999999999</v>
      </c>
    </row>
    <row r="490" spans="10:33" ht="16.5" x14ac:dyDescent="0.3">
      <c r="O490" s="195"/>
      <c r="P490" s="195"/>
      <c r="Q490" s="195"/>
      <c r="R490" s="195"/>
      <c r="S490" s="195"/>
      <c r="T490" s="188" t="s">
        <v>347</v>
      </c>
      <c r="U490" s="191">
        <v>0.36000001430511502</v>
      </c>
      <c r="V490" s="188" t="s">
        <v>189</v>
      </c>
      <c r="W490" s="191">
        <v>0.31999999284744302</v>
      </c>
      <c r="X490" s="188" t="s">
        <v>236</v>
      </c>
      <c r="Y490" s="191">
        <v>0</v>
      </c>
      <c r="Z490" s="188" t="s">
        <v>338</v>
      </c>
      <c r="AA490" s="191">
        <v>0.18000000715255701</v>
      </c>
      <c r="AB490" s="192" t="s">
        <v>348</v>
      </c>
      <c r="AC490" s="193">
        <v>0</v>
      </c>
      <c r="AD490" s="192" t="s">
        <v>771</v>
      </c>
      <c r="AE490" s="193">
        <v>0.25900000000000001</v>
      </c>
      <c r="AF490" s="187" t="str">
        <f t="shared" ca="1" si="10"/>
        <v>ELECTED ENERGY, S.L -</v>
      </c>
      <c r="AG490" s="194">
        <f t="shared" ca="1" si="11"/>
        <v>0.25900000000000001</v>
      </c>
    </row>
    <row r="491" spans="10:33" ht="16.5" x14ac:dyDescent="0.3">
      <c r="O491" s="195"/>
      <c r="P491" s="195"/>
      <c r="Q491" s="195"/>
      <c r="R491" s="195"/>
      <c r="S491" s="195"/>
      <c r="T491" s="188" t="s">
        <v>349</v>
      </c>
      <c r="U491" s="191">
        <v>0</v>
      </c>
      <c r="V491" s="188" t="s">
        <v>215</v>
      </c>
      <c r="W491" s="191">
        <v>0</v>
      </c>
      <c r="X491" s="188" t="s">
        <v>240</v>
      </c>
      <c r="Y491" s="191">
        <v>0</v>
      </c>
      <c r="Z491" s="188" t="s">
        <v>232</v>
      </c>
      <c r="AA491" s="191">
        <v>0</v>
      </c>
      <c r="AB491" s="192" t="s">
        <v>304</v>
      </c>
      <c r="AC491" s="193">
        <v>0.24</v>
      </c>
      <c r="AD491" s="192" t="s">
        <v>772</v>
      </c>
      <c r="AE491" s="193">
        <v>0.25800000000000001</v>
      </c>
      <c r="AF491" s="187" t="str">
        <f t="shared" ca="1" si="10"/>
        <v>ELECTIAPLUS COMERCIALIZADORA DE ENERGIA S.L.U</v>
      </c>
      <c r="AG491" s="194">
        <f t="shared" ca="1" si="11"/>
        <v>0.25800000000000001</v>
      </c>
    </row>
    <row r="492" spans="10:33" ht="16.5" x14ac:dyDescent="0.3">
      <c r="O492" s="195"/>
      <c r="P492" s="195"/>
      <c r="Q492" s="195"/>
      <c r="R492" s="195"/>
      <c r="S492" s="195"/>
      <c r="T492" s="188" t="s">
        <v>350</v>
      </c>
      <c r="U492" s="191">
        <v>0.34000000357627902</v>
      </c>
      <c r="V492" s="188" t="s">
        <v>347</v>
      </c>
      <c r="W492" s="191">
        <v>0.36000001430511502</v>
      </c>
      <c r="X492" s="188" t="s">
        <v>305</v>
      </c>
      <c r="Y492" s="191">
        <v>0.37000000476837203</v>
      </c>
      <c r="Z492" s="188" t="s">
        <v>236</v>
      </c>
      <c r="AA492" s="191">
        <v>0</v>
      </c>
      <c r="AB492" s="192" t="s">
        <v>288</v>
      </c>
      <c r="AC492" s="193">
        <v>0.25</v>
      </c>
      <c r="AD492" s="192" t="s">
        <v>773</v>
      </c>
      <c r="AE492" s="193">
        <v>0</v>
      </c>
      <c r="AF492" s="187" t="str">
        <f t="shared" ca="1" si="10"/>
        <v>ELECTRA AVELLANA COMERCIAL, S.L</v>
      </c>
      <c r="AG492" s="194">
        <f t="shared" ca="1" si="11"/>
        <v>0</v>
      </c>
    </row>
    <row r="493" spans="10:33" ht="16.5" x14ac:dyDescent="0.3">
      <c r="O493" s="195"/>
      <c r="P493" s="195"/>
      <c r="Q493" s="195"/>
      <c r="R493" s="195"/>
      <c r="S493" s="195"/>
      <c r="T493" s="188" t="s">
        <v>192</v>
      </c>
      <c r="U493" s="191">
        <v>0.28999999165535001</v>
      </c>
      <c r="V493" s="188" t="s">
        <v>351</v>
      </c>
      <c r="W493" s="191">
        <v>0.40999999642372098</v>
      </c>
      <c r="X493" s="188" t="s">
        <v>247</v>
      </c>
      <c r="Y493" s="191">
        <v>0</v>
      </c>
      <c r="Z493" s="188" t="s">
        <v>343</v>
      </c>
      <c r="AA493" s="191">
        <v>0.28999999165535001</v>
      </c>
      <c r="AB493" s="192" t="s">
        <v>309</v>
      </c>
      <c r="AC493" s="193">
        <v>0</v>
      </c>
      <c r="AD493" s="192" t="s">
        <v>774</v>
      </c>
      <c r="AE493" s="193">
        <v>0</v>
      </c>
      <c r="AF493" s="187" t="str">
        <f t="shared" ca="1" si="10"/>
        <v>ELECTRA CALDENSE ENERGIA, S.A.</v>
      </c>
      <c r="AG493" s="194">
        <f t="shared" ca="1" si="11"/>
        <v>0</v>
      </c>
    </row>
    <row r="494" spans="10:33" ht="16.5" x14ac:dyDescent="0.3">
      <c r="O494" s="195"/>
      <c r="P494" s="195"/>
      <c r="Q494" s="195"/>
      <c r="R494" s="195"/>
      <c r="S494" s="195"/>
      <c r="T494" s="188" t="s">
        <v>195</v>
      </c>
      <c r="U494" s="191">
        <v>0.28999999165535001</v>
      </c>
      <c r="V494" s="188" t="s">
        <v>350</v>
      </c>
      <c r="W494" s="191">
        <v>0</v>
      </c>
      <c r="X494" s="188" t="s">
        <v>352</v>
      </c>
      <c r="Y494" s="191">
        <v>0.40999999642372098</v>
      </c>
      <c r="Z494" s="188" t="s">
        <v>184</v>
      </c>
      <c r="AA494" s="191">
        <v>0</v>
      </c>
      <c r="AB494" s="192" t="s">
        <v>353</v>
      </c>
      <c r="AC494" s="193">
        <v>0.12</v>
      </c>
      <c r="AD494" s="192" t="s">
        <v>775</v>
      </c>
      <c r="AE494" s="193">
        <v>0</v>
      </c>
      <c r="AF494" s="187" t="str">
        <f t="shared" ca="1" si="10"/>
        <v>ELECTRA DEL CARDENER ENERGIA, S.A.</v>
      </c>
      <c r="AG494" s="194">
        <f t="shared" ca="1" si="11"/>
        <v>0</v>
      </c>
    </row>
    <row r="495" spans="10:33" ht="16.5" x14ac:dyDescent="0.3">
      <c r="O495" s="195"/>
      <c r="P495" s="195"/>
      <c r="Q495" s="195"/>
      <c r="R495" s="195"/>
      <c r="S495" s="195"/>
      <c r="T495" s="188" t="s">
        <v>354</v>
      </c>
      <c r="U495" s="191">
        <v>0</v>
      </c>
      <c r="V495" s="188" t="s">
        <v>192</v>
      </c>
      <c r="W495" s="191">
        <v>0.34999999403953602</v>
      </c>
      <c r="X495" s="188" t="s">
        <v>180</v>
      </c>
      <c r="Y495" s="191">
        <v>0</v>
      </c>
      <c r="Z495" s="188" t="s">
        <v>345</v>
      </c>
      <c r="AA495" s="191">
        <v>0</v>
      </c>
      <c r="AB495" s="192" t="s">
        <v>266</v>
      </c>
      <c r="AC495" s="193">
        <v>0.21</v>
      </c>
      <c r="AD495" s="192" t="s">
        <v>776</v>
      </c>
      <c r="AE495" s="193">
        <v>0</v>
      </c>
      <c r="AF495" s="187" t="str">
        <f t="shared" ca="1" si="10"/>
        <v>ELECTRA ENERGIA, S.A.</v>
      </c>
      <c r="AG495" s="194">
        <f t="shared" ca="1" si="11"/>
        <v>0</v>
      </c>
    </row>
    <row r="496" spans="10:33" ht="16.5" x14ac:dyDescent="0.3">
      <c r="O496" s="195"/>
      <c r="P496" s="195"/>
      <c r="Q496" s="195"/>
      <c r="R496" s="195"/>
      <c r="S496" s="195"/>
      <c r="T496" s="188" t="s">
        <v>204</v>
      </c>
      <c r="U496" s="191">
        <v>0</v>
      </c>
      <c r="V496" s="188" t="s">
        <v>355</v>
      </c>
      <c r="W496" s="191">
        <v>0</v>
      </c>
      <c r="X496" s="188" t="s">
        <v>183</v>
      </c>
      <c r="Y496" s="191">
        <v>0.37999999523162797</v>
      </c>
      <c r="Z496" s="188" t="s">
        <v>356</v>
      </c>
      <c r="AA496" s="191">
        <v>0</v>
      </c>
      <c r="AB496" s="192" t="s">
        <v>296</v>
      </c>
      <c r="AC496" s="193">
        <v>0.22</v>
      </c>
      <c r="AD496" s="192" t="s">
        <v>777</v>
      </c>
      <c r="AE496" s="193">
        <v>0.247</v>
      </c>
      <c r="AF496" s="187" t="str">
        <f t="shared" ca="1" si="10"/>
        <v>ELECTRA NORTE ENERGÍA, S.A.</v>
      </c>
      <c r="AG496" s="194">
        <f t="shared" ca="1" si="11"/>
        <v>0.247</v>
      </c>
    </row>
    <row r="497" spans="11:33" ht="16.5" x14ac:dyDescent="0.3">
      <c r="O497" s="195"/>
      <c r="P497" s="195"/>
      <c r="Q497" s="195"/>
      <c r="R497" s="195"/>
      <c r="S497" s="195"/>
      <c r="T497" s="188" t="s">
        <v>209</v>
      </c>
      <c r="U497" s="191">
        <v>0</v>
      </c>
      <c r="V497" s="188" t="s">
        <v>195</v>
      </c>
      <c r="W497" s="191">
        <v>0.38999998569488498</v>
      </c>
      <c r="X497" s="188" t="s">
        <v>193</v>
      </c>
      <c r="Y497" s="191">
        <v>0</v>
      </c>
      <c r="Z497" s="188" t="s">
        <v>357</v>
      </c>
      <c r="AA497" s="191">
        <v>0</v>
      </c>
      <c r="AB497" s="192" t="s">
        <v>272</v>
      </c>
      <c r="AC497" s="193">
        <v>0.23</v>
      </c>
      <c r="AD497" s="192" t="s">
        <v>778</v>
      </c>
      <c r="AE497" s="193">
        <v>0</v>
      </c>
      <c r="AF497" s="187" t="str">
        <f t="shared" ca="1" si="10"/>
        <v>ELECTRICA DE CHERA, SCV</v>
      </c>
      <c r="AG497" s="194">
        <f t="shared" ca="1" si="11"/>
        <v>0</v>
      </c>
    </row>
    <row r="498" spans="11:33" ht="16.5" x14ac:dyDescent="0.3">
      <c r="O498" s="195"/>
      <c r="P498" s="195"/>
      <c r="Q498" s="195"/>
      <c r="R498" s="195"/>
      <c r="S498" s="195"/>
      <c r="T498" s="188" t="s">
        <v>358</v>
      </c>
      <c r="U498" s="191">
        <v>7.0000000298023196E-2</v>
      </c>
      <c r="V498" s="188" t="s">
        <v>354</v>
      </c>
      <c r="W498" s="191">
        <v>0</v>
      </c>
      <c r="X498" s="188" t="s">
        <v>196</v>
      </c>
      <c r="Y498" s="191">
        <v>0.15999999642372101</v>
      </c>
      <c r="Z498" s="188" t="s">
        <v>359</v>
      </c>
      <c r="AA498" s="191">
        <v>0</v>
      </c>
      <c r="AB498" s="192" t="s">
        <v>331</v>
      </c>
      <c r="AC498" s="193">
        <v>0</v>
      </c>
      <c r="AD498" s="192" t="s">
        <v>779</v>
      </c>
      <c r="AE498" s="193">
        <v>0</v>
      </c>
      <c r="AF498" s="187" t="str">
        <f t="shared" ca="1" si="10"/>
        <v>ELECTRICA DE GUADASSUAR COOP V</v>
      </c>
      <c r="AG498" s="194">
        <f t="shared" ca="1" si="11"/>
        <v>0</v>
      </c>
    </row>
    <row r="499" spans="11:33" ht="16.5" x14ac:dyDescent="0.3">
      <c r="O499" s="195"/>
      <c r="P499" s="195"/>
      <c r="Q499" s="195"/>
      <c r="R499" s="195"/>
      <c r="S499" s="195"/>
      <c r="T499" s="188" t="s">
        <v>360</v>
      </c>
      <c r="U499" s="191">
        <v>0.31999999284744302</v>
      </c>
      <c r="V499" s="188" t="s">
        <v>204</v>
      </c>
      <c r="W499" s="191">
        <v>0</v>
      </c>
      <c r="X499" s="188" t="s">
        <v>312</v>
      </c>
      <c r="Y499" s="191">
        <v>0</v>
      </c>
      <c r="Z499" s="188" t="s">
        <v>361</v>
      </c>
      <c r="AA499" s="191">
        <v>0.239999994635582</v>
      </c>
      <c r="AB499" s="192" t="s">
        <v>299</v>
      </c>
      <c r="AC499" s="193">
        <v>0</v>
      </c>
      <c r="AD499" s="192" t="s">
        <v>780</v>
      </c>
      <c r="AE499" s="193">
        <v>0.255</v>
      </c>
      <c r="AF499" s="187" t="str">
        <f t="shared" ca="1" si="10"/>
        <v>ELECTRICA DE GUIXES ENERGIA, SL</v>
      </c>
      <c r="AG499" s="194">
        <f t="shared" ca="1" si="11"/>
        <v>0.255</v>
      </c>
    </row>
    <row r="500" spans="11:33" ht="16.5" x14ac:dyDescent="0.3">
      <c r="O500" s="195"/>
      <c r="P500" s="195"/>
      <c r="Q500" s="195"/>
      <c r="R500" s="195"/>
      <c r="S500" s="195"/>
      <c r="T500" s="188" t="s">
        <v>362</v>
      </c>
      <c r="U500" s="191">
        <v>0</v>
      </c>
      <c r="V500" s="188" t="s">
        <v>209</v>
      </c>
      <c r="W500" s="191">
        <v>0</v>
      </c>
      <c r="X500" s="188" t="s">
        <v>314</v>
      </c>
      <c r="Y500" s="191">
        <v>0.25</v>
      </c>
      <c r="Z500" s="188" t="s">
        <v>363</v>
      </c>
      <c r="AA500" s="191">
        <v>0</v>
      </c>
      <c r="AB500" s="192" t="s">
        <v>275</v>
      </c>
      <c r="AC500" s="193">
        <v>0</v>
      </c>
      <c r="AD500" s="192" t="s">
        <v>232</v>
      </c>
      <c r="AE500" s="193">
        <v>0</v>
      </c>
      <c r="AF500" s="187" t="str">
        <f t="shared" ca="1" si="10"/>
        <v>ELÉCTRICA DE MELIANA, S.C.V.</v>
      </c>
      <c r="AG500" s="194">
        <f t="shared" ca="1" si="11"/>
        <v>0</v>
      </c>
    </row>
    <row r="501" spans="11:33" ht="16.5" x14ac:dyDescent="0.3">
      <c r="O501" s="195"/>
      <c r="P501" s="195"/>
      <c r="Q501" s="195"/>
      <c r="R501" s="195"/>
      <c r="S501" s="195"/>
      <c r="T501" s="188" t="s">
        <v>235</v>
      </c>
      <c r="U501" s="191">
        <v>0</v>
      </c>
      <c r="V501" s="188" t="s">
        <v>358</v>
      </c>
      <c r="W501" s="191">
        <v>0</v>
      </c>
      <c r="X501" s="188" t="s">
        <v>259</v>
      </c>
      <c r="Y501" s="191">
        <v>0.20000000298023199</v>
      </c>
      <c r="Z501" s="188" t="s">
        <v>247</v>
      </c>
      <c r="AA501" s="191">
        <v>0</v>
      </c>
      <c r="AB501" s="192" t="s">
        <v>322</v>
      </c>
      <c r="AC501" s="193">
        <v>0</v>
      </c>
      <c r="AD501" s="192" t="s">
        <v>781</v>
      </c>
      <c r="AE501" s="193">
        <v>0</v>
      </c>
      <c r="AF501" s="187" t="str">
        <f t="shared" ca="1" si="10"/>
        <v>ELECTRICA DE SOT DE CHERA SCV</v>
      </c>
      <c r="AG501" s="194">
        <f t="shared" ca="1" si="11"/>
        <v>0</v>
      </c>
    </row>
    <row r="502" spans="11:33" ht="16.5" x14ac:dyDescent="0.3">
      <c r="O502" s="195"/>
      <c r="P502" s="195"/>
      <c r="Q502" s="195"/>
      <c r="R502" s="195"/>
      <c r="S502" s="195"/>
      <c r="T502" s="188" t="s">
        <v>364</v>
      </c>
      <c r="U502" s="191">
        <v>0</v>
      </c>
      <c r="V502" s="188" t="s">
        <v>365</v>
      </c>
      <c r="W502" s="191">
        <v>0</v>
      </c>
      <c r="X502" s="188" t="s">
        <v>319</v>
      </c>
      <c r="Y502" s="191">
        <v>0.40999999642372098</v>
      </c>
      <c r="Z502" s="188" t="s">
        <v>180</v>
      </c>
      <c r="AA502" s="191">
        <v>0</v>
      </c>
      <c r="AB502" s="192" t="s">
        <v>324</v>
      </c>
      <c r="AC502" s="193">
        <v>0.23</v>
      </c>
      <c r="AD502" s="192" t="s">
        <v>782</v>
      </c>
      <c r="AE502" s="193">
        <v>0</v>
      </c>
      <c r="AF502" s="187" t="str">
        <f t="shared" ca="1" si="10"/>
        <v>ELECTRICA DE VINALESA SOCIEDAD COOPERATIVA VALENCIANA</v>
      </c>
      <c r="AG502" s="194">
        <f t="shared" ca="1" si="11"/>
        <v>0</v>
      </c>
    </row>
    <row r="503" spans="11:33" ht="16.5" x14ac:dyDescent="0.3">
      <c r="O503" s="195"/>
      <c r="P503" s="195"/>
      <c r="Q503" s="195"/>
      <c r="R503" s="195"/>
      <c r="S503" s="195"/>
      <c r="T503" s="188" t="s">
        <v>218</v>
      </c>
      <c r="U503" s="191">
        <v>0</v>
      </c>
      <c r="V503" s="188" t="s">
        <v>235</v>
      </c>
      <c r="W503" s="191">
        <v>0</v>
      </c>
      <c r="X503" s="188" t="s">
        <v>366</v>
      </c>
      <c r="Y503" s="191">
        <v>0</v>
      </c>
      <c r="Z503" s="188" t="s">
        <v>183</v>
      </c>
      <c r="AA503" s="191">
        <v>0.270000010728836</v>
      </c>
      <c r="AB503" s="192" t="s">
        <v>367</v>
      </c>
      <c r="AC503" s="193">
        <v>0</v>
      </c>
      <c r="AD503" s="192" t="s">
        <v>343</v>
      </c>
      <c r="AE503" s="193">
        <v>0.249</v>
      </c>
      <c r="AF503" s="187" t="str">
        <f t="shared" ca="1" si="10"/>
        <v>ELECTRICA SEROSENSE, S.L.</v>
      </c>
      <c r="AG503" s="194">
        <f t="shared" ca="1" si="11"/>
        <v>0.249</v>
      </c>
    </row>
    <row r="504" spans="11:33" ht="16.5" x14ac:dyDescent="0.3">
      <c r="O504" s="195"/>
      <c r="P504" s="195"/>
      <c r="Q504" s="195"/>
      <c r="R504" s="195"/>
      <c r="S504" s="195"/>
      <c r="T504" s="188" t="s">
        <v>264</v>
      </c>
      <c r="U504" s="191">
        <v>0.15000000596046401</v>
      </c>
      <c r="V504" s="188" t="s">
        <v>364</v>
      </c>
      <c r="W504" s="191">
        <v>0</v>
      </c>
      <c r="X504" s="188" t="s">
        <v>261</v>
      </c>
      <c r="Y504" s="191">
        <v>0</v>
      </c>
      <c r="Z504" s="188" t="s">
        <v>193</v>
      </c>
      <c r="AA504" s="191">
        <v>0.31000000238418601</v>
      </c>
      <c r="AB504" s="192" t="s">
        <v>276</v>
      </c>
      <c r="AC504" s="193">
        <v>0</v>
      </c>
      <c r="AD504" s="192" t="s">
        <v>184</v>
      </c>
      <c r="AE504" s="193">
        <v>0</v>
      </c>
      <c r="AF504" s="187" t="str">
        <f t="shared" ca="1" si="10"/>
        <v>ELECTRICA SOLLERENSE, S.A.</v>
      </c>
      <c r="AG504" s="194">
        <f t="shared" ca="1" si="11"/>
        <v>0</v>
      </c>
    </row>
    <row r="505" spans="11:33" ht="16.5" x14ac:dyDescent="0.3">
      <c r="O505" s="195"/>
      <c r="P505" s="195"/>
      <c r="Q505" s="195"/>
      <c r="R505" s="195"/>
      <c r="S505" s="195"/>
      <c r="T505" s="188" t="s">
        <v>301</v>
      </c>
      <c r="U505" s="191">
        <v>0.109999999403954</v>
      </c>
      <c r="V505" s="188" t="s">
        <v>218</v>
      </c>
      <c r="W505" s="191">
        <v>0</v>
      </c>
      <c r="X505" s="188" t="s">
        <v>323</v>
      </c>
      <c r="Y505" s="191">
        <v>0.40999999642372098</v>
      </c>
      <c r="Z505" s="188" t="s">
        <v>368</v>
      </c>
      <c r="AA505" s="191">
        <v>0</v>
      </c>
      <c r="AB505" s="192" t="s">
        <v>281</v>
      </c>
      <c r="AC505" s="193">
        <v>0</v>
      </c>
      <c r="AD505" s="192" t="s">
        <v>783</v>
      </c>
      <c r="AE505" s="193">
        <v>0</v>
      </c>
      <c r="AF505" s="187" t="str">
        <f t="shared" ca="1" si="10"/>
        <v>ELÉCTRICA VAQUER ENERGIA, S.A</v>
      </c>
      <c r="AG505" s="194">
        <f t="shared" ca="1" si="11"/>
        <v>0</v>
      </c>
    </row>
    <row r="506" spans="11:33" ht="16.5" x14ac:dyDescent="0.3">
      <c r="O506" s="195"/>
      <c r="P506" s="195"/>
      <c r="Q506" s="195"/>
      <c r="R506" s="195"/>
      <c r="S506" s="195"/>
      <c r="T506" s="188" t="s">
        <v>302</v>
      </c>
      <c r="U506" s="191">
        <v>0</v>
      </c>
      <c r="V506" s="188" t="s">
        <v>264</v>
      </c>
      <c r="W506" s="191">
        <v>0.28000000119209301</v>
      </c>
      <c r="X506" s="188" t="s">
        <v>369</v>
      </c>
      <c r="Y506" s="191">
        <v>0</v>
      </c>
      <c r="Z506" s="188" t="s">
        <v>370</v>
      </c>
      <c r="AA506" s="191">
        <v>0</v>
      </c>
      <c r="AB506" s="192" t="s">
        <v>283</v>
      </c>
      <c r="AC506" s="193">
        <v>0</v>
      </c>
      <c r="AD506" s="192" t="s">
        <v>359</v>
      </c>
      <c r="AE506" s="193">
        <v>0.25900000000000001</v>
      </c>
      <c r="AF506" s="187" t="str">
        <f t="shared" ca="1" si="10"/>
        <v>ELECTRICIDAD ELEIA S.L.</v>
      </c>
      <c r="AG506" s="194">
        <f t="shared" ca="1" si="11"/>
        <v>0.25900000000000001</v>
      </c>
    </row>
    <row r="507" spans="11:33" ht="16.5" x14ac:dyDescent="0.3">
      <c r="K507" s="195"/>
      <c r="O507" s="195"/>
      <c r="P507" s="195"/>
      <c r="Q507" s="195"/>
      <c r="R507" s="195"/>
      <c r="S507" s="195"/>
      <c r="T507" s="188" t="s">
        <v>371</v>
      </c>
      <c r="U507" s="191">
        <v>0.36000001430511502</v>
      </c>
      <c r="V507" s="188" t="s">
        <v>372</v>
      </c>
      <c r="W507" s="191">
        <v>0</v>
      </c>
      <c r="X507" s="188" t="s">
        <v>373</v>
      </c>
      <c r="Y507" s="191">
        <v>0</v>
      </c>
      <c r="Z507" s="188" t="s">
        <v>196</v>
      </c>
      <c r="AA507" s="191">
        <v>0.259999990463257</v>
      </c>
      <c r="AB507" s="192" t="s">
        <v>287</v>
      </c>
      <c r="AC507" s="193">
        <v>0</v>
      </c>
      <c r="AD507" s="192" t="s">
        <v>784</v>
      </c>
      <c r="AE507" s="193">
        <v>0</v>
      </c>
      <c r="AF507" s="187" t="str">
        <f t="shared" ca="1" si="10"/>
        <v>ELEGA ENERGIA SL</v>
      </c>
      <c r="AG507" s="194">
        <f t="shared" ca="1" si="11"/>
        <v>0</v>
      </c>
    </row>
    <row r="508" spans="11:33" ht="16.5" x14ac:dyDescent="0.3">
      <c r="K508" s="195"/>
      <c r="T508" s="188" t="s">
        <v>225</v>
      </c>
      <c r="U508" s="191">
        <v>0</v>
      </c>
      <c r="V508" s="188" t="s">
        <v>301</v>
      </c>
      <c r="W508" s="191">
        <v>0.230000004172325</v>
      </c>
      <c r="X508" s="188" t="s">
        <v>265</v>
      </c>
      <c r="Y508" s="191">
        <v>0.28000000119209301</v>
      </c>
      <c r="Z508" s="188" t="s">
        <v>374</v>
      </c>
      <c r="AA508" s="191">
        <v>0</v>
      </c>
      <c r="AB508" s="192" t="s">
        <v>375</v>
      </c>
      <c r="AC508" s="193">
        <v>0.17</v>
      </c>
      <c r="AD508" s="192" t="s">
        <v>785</v>
      </c>
      <c r="AE508" s="193">
        <v>0</v>
      </c>
      <c r="AF508" s="187" t="str">
        <f t="shared" ca="1" si="10"/>
        <v>ELEVA 2 COMERCIALIZADORA, S.L</v>
      </c>
      <c r="AG508" s="194">
        <f t="shared" ca="1" si="11"/>
        <v>0</v>
      </c>
    </row>
    <row r="509" spans="11:33" ht="16.5" x14ac:dyDescent="0.3">
      <c r="K509" s="195"/>
      <c r="T509" s="188" t="s">
        <v>376</v>
      </c>
      <c r="U509" s="191">
        <v>0.28999999165535001</v>
      </c>
      <c r="V509" s="188" t="s">
        <v>302</v>
      </c>
      <c r="W509" s="191">
        <v>9.9999997764825804E-3</v>
      </c>
      <c r="X509" s="188" t="s">
        <v>377</v>
      </c>
      <c r="Y509" s="191">
        <v>0</v>
      </c>
      <c r="Z509" s="188" t="s">
        <v>261</v>
      </c>
      <c r="AA509" s="191">
        <v>0</v>
      </c>
      <c r="AB509" s="192" t="s">
        <v>295</v>
      </c>
      <c r="AC509" s="193">
        <v>0</v>
      </c>
      <c r="AD509" s="192" t="s">
        <v>786</v>
      </c>
      <c r="AE509" s="193">
        <v>0</v>
      </c>
      <c r="AF509" s="187" t="str">
        <f t="shared" ca="1" si="10"/>
        <v>E-LUZ ENERGY SOLUTIONS, S.L.</v>
      </c>
      <c r="AG509" s="194">
        <f t="shared" ca="1" si="11"/>
        <v>0</v>
      </c>
    </row>
    <row r="510" spans="11:33" ht="16.5" x14ac:dyDescent="0.3">
      <c r="K510" s="195"/>
      <c r="T510" s="188" t="s">
        <v>378</v>
      </c>
      <c r="U510" s="191">
        <v>0</v>
      </c>
      <c r="V510" s="188" t="s">
        <v>379</v>
      </c>
      <c r="W510" s="191">
        <v>0.43000000715255698</v>
      </c>
      <c r="X510" s="188" t="s">
        <v>329</v>
      </c>
      <c r="Y510" s="191">
        <v>0.34999999403953602</v>
      </c>
      <c r="Z510" s="188" t="s">
        <v>323</v>
      </c>
      <c r="AA510" s="191">
        <v>0.30000001192092901</v>
      </c>
      <c r="AB510" s="192" t="s">
        <v>380</v>
      </c>
      <c r="AC510" s="193">
        <v>0</v>
      </c>
      <c r="AD510" s="192" t="s">
        <v>352</v>
      </c>
      <c r="AE510" s="193">
        <v>0.23400000000000001</v>
      </c>
      <c r="AF510" s="187" t="str">
        <f t="shared" ca="1" si="10"/>
        <v>EMPRESA DE ALUMBRADO ELECTRICO DE CEUTA, S.A.</v>
      </c>
      <c r="AG510" s="194">
        <f t="shared" ca="1" si="11"/>
        <v>0.23400000000000001</v>
      </c>
    </row>
    <row r="511" spans="11:33" ht="16.5" x14ac:dyDescent="0.3">
      <c r="K511" s="195"/>
      <c r="T511" s="188" t="s">
        <v>227</v>
      </c>
      <c r="U511" s="191">
        <v>1.9999999552965199E-2</v>
      </c>
      <c r="V511" s="188" t="s">
        <v>371</v>
      </c>
      <c r="W511" s="191">
        <v>0.43000000715255698</v>
      </c>
      <c r="X511" s="188" t="s">
        <v>381</v>
      </c>
      <c r="Y511" s="191">
        <v>0.40000000596046498</v>
      </c>
      <c r="Z511" s="188" t="s">
        <v>369</v>
      </c>
      <c r="AA511" s="191">
        <v>0</v>
      </c>
      <c r="AB511" s="192" t="s">
        <v>382</v>
      </c>
      <c r="AC511" s="193">
        <v>0</v>
      </c>
      <c r="AD511" s="192" t="s">
        <v>180</v>
      </c>
      <c r="AE511" s="193">
        <v>0</v>
      </c>
      <c r="AF511" s="187" t="str">
        <f t="shared" ca="1" si="10"/>
        <v>ENARA GESTIÓN Y MEDIACIÓN, S.L.</v>
      </c>
      <c r="AG511" s="194">
        <f t="shared" ca="1" si="11"/>
        <v>0</v>
      </c>
    </row>
    <row r="512" spans="11:33" ht="16.5" x14ac:dyDescent="0.3">
      <c r="K512" s="195"/>
      <c r="T512" s="188" t="s">
        <v>231</v>
      </c>
      <c r="U512" s="191">
        <v>0</v>
      </c>
      <c r="V512" s="188" t="s">
        <v>383</v>
      </c>
      <c r="W512" s="191">
        <v>0.119999997317791</v>
      </c>
      <c r="X512" s="188" t="s">
        <v>187</v>
      </c>
      <c r="Y512" s="191">
        <v>0.140000000596046</v>
      </c>
      <c r="Z512" s="188" t="s">
        <v>314</v>
      </c>
      <c r="AA512" s="191">
        <v>0</v>
      </c>
      <c r="AB512" s="192" t="s">
        <v>359</v>
      </c>
      <c r="AC512" s="193">
        <v>0.17</v>
      </c>
      <c r="AD512" s="192" t="s">
        <v>403</v>
      </c>
      <c r="AE512" s="193">
        <v>0</v>
      </c>
      <c r="AF512" s="187" t="str">
        <f t="shared" ca="1" si="10"/>
        <v>ENDESA ENERGÍA RENOVABLE, S.L.</v>
      </c>
      <c r="AG512" s="194">
        <f t="shared" ca="1" si="11"/>
        <v>0</v>
      </c>
    </row>
    <row r="513" spans="11:33" ht="16.5" x14ac:dyDescent="0.3">
      <c r="K513" s="195"/>
      <c r="T513" s="188" t="s">
        <v>384</v>
      </c>
      <c r="U513" s="191">
        <v>0.270000010728836</v>
      </c>
      <c r="V513" s="188" t="s">
        <v>385</v>
      </c>
      <c r="W513" s="191">
        <v>0</v>
      </c>
      <c r="X513" s="188" t="s">
        <v>335</v>
      </c>
      <c r="Y513" s="191">
        <v>0</v>
      </c>
      <c r="Z513" s="188" t="s">
        <v>366</v>
      </c>
      <c r="AA513" s="191">
        <v>0.259999990463257</v>
      </c>
      <c r="AB513" s="192" t="s">
        <v>386</v>
      </c>
      <c r="AC513" s="193">
        <v>0</v>
      </c>
      <c r="AD513" s="192" t="s">
        <v>787</v>
      </c>
      <c r="AE513" s="193">
        <v>0.25800000000000001</v>
      </c>
      <c r="AF513" s="187" t="str">
        <f t="shared" ca="1" si="10"/>
        <v>ENDESA ENERGÍA S.A.U.</v>
      </c>
      <c r="AG513" s="194">
        <f t="shared" ca="1" si="11"/>
        <v>0.25800000000000001</v>
      </c>
    </row>
    <row r="514" spans="11:33" ht="16.5" x14ac:dyDescent="0.3">
      <c r="K514" s="195"/>
      <c r="T514" s="188" t="s">
        <v>387</v>
      </c>
      <c r="U514" s="191">
        <v>0</v>
      </c>
      <c r="V514" s="188" t="s">
        <v>376</v>
      </c>
      <c r="W514" s="191">
        <v>0.31000000238418601</v>
      </c>
      <c r="X514" s="188" t="s">
        <v>337</v>
      </c>
      <c r="Y514" s="191">
        <v>0</v>
      </c>
      <c r="Z514" s="188" t="s">
        <v>388</v>
      </c>
      <c r="AA514" s="191">
        <v>0.270000010728836</v>
      </c>
      <c r="AB514" s="192" t="s">
        <v>389</v>
      </c>
      <c r="AC514" s="193">
        <v>0.21</v>
      </c>
      <c r="AD514" s="192" t="s">
        <v>788</v>
      </c>
      <c r="AE514" s="193">
        <v>0</v>
      </c>
      <c r="AF514" s="187" t="str">
        <f t="shared" ca="1" si="10"/>
        <v>ENDI ENERGY TRADING SL</v>
      </c>
      <c r="AG514" s="194">
        <f t="shared" ca="1" si="11"/>
        <v>0</v>
      </c>
    </row>
    <row r="515" spans="11:33" ht="16.5" x14ac:dyDescent="0.3">
      <c r="K515" s="195"/>
      <c r="T515" s="188" t="s">
        <v>390</v>
      </c>
      <c r="U515" s="191">
        <v>0</v>
      </c>
      <c r="V515" s="188" t="s">
        <v>391</v>
      </c>
      <c r="W515" s="191">
        <v>0</v>
      </c>
      <c r="X515" s="188" t="s">
        <v>339</v>
      </c>
      <c r="Y515" s="191">
        <v>7.9999998211860698E-2</v>
      </c>
      <c r="Z515" s="188" t="s">
        <v>259</v>
      </c>
      <c r="AA515" s="191">
        <v>0.10000000149011599</v>
      </c>
      <c r="AB515" s="192" t="s">
        <v>392</v>
      </c>
      <c r="AC515" s="193">
        <v>0</v>
      </c>
      <c r="AD515" s="192" t="s">
        <v>789</v>
      </c>
      <c r="AE515" s="193">
        <v>0.255</v>
      </c>
      <c r="AF515" s="187" t="str">
        <f t="shared" ca="1" si="10"/>
        <v>ENERCOLUZ ENERGIA SL</v>
      </c>
      <c r="AG515" s="194">
        <f t="shared" ca="1" si="11"/>
        <v>0.255</v>
      </c>
    </row>
    <row r="516" spans="11:33" ht="16.5" x14ac:dyDescent="0.3">
      <c r="K516" s="195"/>
      <c r="T516" s="188" t="s">
        <v>393</v>
      </c>
      <c r="U516" s="191">
        <v>0</v>
      </c>
      <c r="V516" s="188" t="s">
        <v>394</v>
      </c>
      <c r="W516" s="191">
        <v>0.34000000357627902</v>
      </c>
      <c r="X516" s="188" t="s">
        <v>395</v>
      </c>
      <c r="Y516" s="191">
        <v>0.40000000596046498</v>
      </c>
      <c r="Z516" s="188" t="s">
        <v>187</v>
      </c>
      <c r="AA516" s="191">
        <v>0.17000000178813901</v>
      </c>
      <c r="AB516" s="192" t="s">
        <v>232</v>
      </c>
      <c r="AC516" s="193">
        <v>0</v>
      </c>
      <c r="AD516" s="192" t="s">
        <v>261</v>
      </c>
      <c r="AE516" s="193">
        <v>0</v>
      </c>
      <c r="AF516" s="187" t="str">
        <f t="shared" ca="1" si="10"/>
        <v>ENERGÍA COLECTIVA, S.L.</v>
      </c>
      <c r="AG516" s="194">
        <f t="shared" ca="1" si="11"/>
        <v>0</v>
      </c>
    </row>
    <row r="517" spans="11:33" ht="16.5" x14ac:dyDescent="0.3">
      <c r="K517" s="195"/>
      <c r="T517" s="188" t="s">
        <v>396</v>
      </c>
      <c r="U517" s="191">
        <v>0</v>
      </c>
      <c r="V517" s="188" t="s">
        <v>227</v>
      </c>
      <c r="W517" s="191">
        <v>0</v>
      </c>
      <c r="X517" s="188" t="s">
        <v>189</v>
      </c>
      <c r="Y517" s="191">
        <v>0.28000000119209301</v>
      </c>
      <c r="Z517" s="188" t="s">
        <v>377</v>
      </c>
      <c r="AA517" s="191">
        <v>0</v>
      </c>
      <c r="AB517" s="192" t="s">
        <v>236</v>
      </c>
      <c r="AC517" s="193">
        <v>0</v>
      </c>
      <c r="AD517" s="192" t="s">
        <v>421</v>
      </c>
      <c r="AE517" s="193">
        <v>0</v>
      </c>
      <c r="AF517" s="187" t="str">
        <f t="shared" ca="1" si="10"/>
        <v>ENERGÍA COSTA DORADA SL</v>
      </c>
      <c r="AG517" s="194">
        <f t="shared" ca="1" si="11"/>
        <v>0</v>
      </c>
    </row>
    <row r="518" spans="11:33" ht="15" customHeight="1" x14ac:dyDescent="0.3">
      <c r="K518" s="195"/>
      <c r="T518" s="188" t="s">
        <v>397</v>
      </c>
      <c r="U518" s="191">
        <v>0</v>
      </c>
      <c r="V518" s="188" t="s">
        <v>384</v>
      </c>
      <c r="W518" s="191">
        <v>0.40000000596046498</v>
      </c>
      <c r="X518" s="188" t="s">
        <v>215</v>
      </c>
      <c r="Y518" s="191">
        <v>0</v>
      </c>
      <c r="Z518" s="188" t="s">
        <v>329</v>
      </c>
      <c r="AA518" s="191">
        <v>0.259999990463257</v>
      </c>
      <c r="AB518" s="192" t="s">
        <v>247</v>
      </c>
      <c r="AC518" s="193">
        <v>0</v>
      </c>
      <c r="AD518" s="192" t="s">
        <v>790</v>
      </c>
      <c r="AE518" s="193">
        <v>0.25900000000000001</v>
      </c>
      <c r="AF518" s="187" t="str">
        <f t="shared" ca="1" si="10"/>
        <v>ENERGIA DLR COMERCIALIZADORA, SL</v>
      </c>
      <c r="AG518" s="194">
        <f t="shared" ca="1" si="11"/>
        <v>0.25900000000000001</v>
      </c>
    </row>
    <row r="519" spans="11:33" ht="16.5" x14ac:dyDescent="0.3">
      <c r="K519" s="195"/>
      <c r="T519" s="188" t="s">
        <v>398</v>
      </c>
      <c r="U519" s="191">
        <v>0.259999990463257</v>
      </c>
      <c r="V519" s="188" t="s">
        <v>387</v>
      </c>
      <c r="W519" s="191">
        <v>0</v>
      </c>
      <c r="X519" s="188" t="s">
        <v>347</v>
      </c>
      <c r="Y519" s="191">
        <v>0.36000001430511502</v>
      </c>
      <c r="Z519" s="188" t="s">
        <v>381</v>
      </c>
      <c r="AA519" s="191">
        <v>0.30000001192092901</v>
      </c>
      <c r="AB519" s="192" t="s">
        <v>352</v>
      </c>
      <c r="AC519" s="193">
        <v>0.25</v>
      </c>
      <c r="AD519" s="192" t="s">
        <v>791</v>
      </c>
      <c r="AE519" s="193">
        <v>0</v>
      </c>
      <c r="AF519" s="187" t="str">
        <f t="shared" ca="1" si="10"/>
        <v>ENERGÍA ECOLÓGICA ECONÓMICA, S.L.</v>
      </c>
      <c r="AG519" s="194">
        <f t="shared" ca="1" si="11"/>
        <v>0</v>
      </c>
    </row>
    <row r="520" spans="11:33" ht="16.5" x14ac:dyDescent="0.3">
      <c r="T520" s="188" t="s">
        <v>399</v>
      </c>
      <c r="U520" s="191">
        <v>0</v>
      </c>
      <c r="V520" s="188" t="s">
        <v>390</v>
      </c>
      <c r="W520" s="191">
        <v>0</v>
      </c>
      <c r="X520" s="188" t="s">
        <v>400</v>
      </c>
      <c r="Y520" s="191">
        <v>9.00000035762787E-2</v>
      </c>
      <c r="Z520" s="188" t="s">
        <v>337</v>
      </c>
      <c r="AA520" s="191">
        <v>0</v>
      </c>
      <c r="AB520" s="192" t="s">
        <v>180</v>
      </c>
      <c r="AC520" s="193">
        <v>0</v>
      </c>
      <c r="AD520" s="192" t="s">
        <v>792</v>
      </c>
      <c r="AE520" s="193">
        <v>0.219</v>
      </c>
      <c r="AF520" s="187" t="str">
        <f t="shared" ca="1" si="10"/>
        <v>ENERGÍA GRAFENO S.L.</v>
      </c>
      <c r="AG520" s="194">
        <f t="shared" ca="1" si="11"/>
        <v>0.219</v>
      </c>
    </row>
    <row r="521" spans="11:33" ht="16.5" x14ac:dyDescent="0.3">
      <c r="T521" s="188" t="s">
        <v>316</v>
      </c>
      <c r="U521" s="191">
        <v>0</v>
      </c>
      <c r="V521" s="188" t="s">
        <v>401</v>
      </c>
      <c r="W521" s="191">
        <v>0.40000000596046498</v>
      </c>
      <c r="X521" s="188" t="s">
        <v>349</v>
      </c>
      <c r="Y521" s="191">
        <v>0</v>
      </c>
      <c r="Z521" s="188" t="s">
        <v>339</v>
      </c>
      <c r="AA521" s="191">
        <v>0.17000000178813901</v>
      </c>
      <c r="AB521" s="192" t="s">
        <v>183</v>
      </c>
      <c r="AC521" s="193">
        <v>0.2</v>
      </c>
      <c r="AD521" s="192" t="s">
        <v>793</v>
      </c>
      <c r="AE521" s="193">
        <v>8.9999999999999993E-3</v>
      </c>
      <c r="AF521" s="187" t="str">
        <f t="shared" ca="1" si="10"/>
        <v>ENERGÍA LIBRE COMERCIALIZADORA, S.L.</v>
      </c>
      <c r="AG521" s="194">
        <f t="shared" ca="1" si="11"/>
        <v>8.9999999999999993E-3</v>
      </c>
    </row>
    <row r="522" spans="11:33" ht="16.5" x14ac:dyDescent="0.3">
      <c r="T522" s="188" t="s">
        <v>402</v>
      </c>
      <c r="U522" s="191">
        <v>0</v>
      </c>
      <c r="V522" s="188" t="s">
        <v>393</v>
      </c>
      <c r="W522" s="191">
        <v>0</v>
      </c>
      <c r="X522" s="188" t="s">
        <v>351</v>
      </c>
      <c r="Y522" s="191">
        <v>0.34999999403953602</v>
      </c>
      <c r="Z522" s="188" t="s">
        <v>395</v>
      </c>
      <c r="AA522" s="191">
        <v>0.31000000238418601</v>
      </c>
      <c r="AB522" s="192" t="s">
        <v>403</v>
      </c>
      <c r="AC522" s="193">
        <v>0</v>
      </c>
      <c r="AD522" s="192" t="s">
        <v>794</v>
      </c>
      <c r="AE522" s="193">
        <v>0.05</v>
      </c>
      <c r="AF522" s="187" t="str">
        <f t="shared" ca="1" si="10"/>
        <v>ENERGIA NORDICA GAS Y ELECTRICIDAD</v>
      </c>
      <c r="AG522" s="194">
        <f t="shared" ca="1" si="11"/>
        <v>0.05</v>
      </c>
    </row>
    <row r="523" spans="11:33" ht="16.5" x14ac:dyDescent="0.3">
      <c r="T523" s="188" t="s">
        <v>318</v>
      </c>
      <c r="U523" s="191">
        <v>0</v>
      </c>
      <c r="V523" s="188" t="s">
        <v>396</v>
      </c>
      <c r="W523" s="191">
        <v>5.9999998658895499E-2</v>
      </c>
      <c r="X523" s="188" t="s">
        <v>350</v>
      </c>
      <c r="Y523" s="191">
        <v>0</v>
      </c>
      <c r="Z523" s="188" t="s">
        <v>189</v>
      </c>
      <c r="AA523" s="191">
        <v>0.20999999344348899</v>
      </c>
      <c r="AB523" s="192" t="s">
        <v>404</v>
      </c>
      <c r="AC523" s="193">
        <v>0</v>
      </c>
      <c r="AD523" s="192" t="s">
        <v>795</v>
      </c>
      <c r="AE523" s="193">
        <v>0.23699999999999999</v>
      </c>
      <c r="AF523" s="187" t="str">
        <f t="shared" ca="1" si="10"/>
        <v>ENERGIA NUFRI SL</v>
      </c>
      <c r="AG523" s="194">
        <f t="shared" ca="1" si="11"/>
        <v>0.23699999999999999</v>
      </c>
    </row>
    <row r="524" spans="11:33" ht="16.5" x14ac:dyDescent="0.3">
      <c r="T524" s="188" t="s">
        <v>405</v>
      </c>
      <c r="U524" s="191">
        <v>7.0000000298023196E-2</v>
      </c>
      <c r="V524" s="188" t="s">
        <v>397</v>
      </c>
      <c r="W524" s="191">
        <v>0</v>
      </c>
      <c r="X524" s="188" t="s">
        <v>192</v>
      </c>
      <c r="Y524" s="191">
        <v>0.25</v>
      </c>
      <c r="Z524" s="188" t="s">
        <v>406</v>
      </c>
      <c r="AA524" s="191">
        <v>0</v>
      </c>
      <c r="AB524" s="192" t="s">
        <v>370</v>
      </c>
      <c r="AC524" s="193">
        <v>0</v>
      </c>
      <c r="AD524" s="192" t="s">
        <v>796</v>
      </c>
      <c r="AE524" s="193">
        <v>0.11899999999999999</v>
      </c>
      <c r="AF524" s="187" t="str">
        <f t="shared" ca="1" si="10"/>
        <v>ENERGIA VIVA SPAIN, S.L.</v>
      </c>
      <c r="AG524" s="194">
        <f t="shared" ca="1" si="11"/>
        <v>0.11899999999999999</v>
      </c>
    </row>
    <row r="525" spans="11:33" ht="16.5" x14ac:dyDescent="0.3">
      <c r="T525" s="188" t="s">
        <v>407</v>
      </c>
      <c r="U525" s="191">
        <v>0</v>
      </c>
      <c r="V525" s="188" t="s">
        <v>408</v>
      </c>
      <c r="W525" s="191">
        <v>0</v>
      </c>
      <c r="X525" s="188" t="s">
        <v>355</v>
      </c>
      <c r="Y525" s="191">
        <v>0</v>
      </c>
      <c r="Z525" s="188" t="s">
        <v>215</v>
      </c>
      <c r="AA525" s="191">
        <v>0</v>
      </c>
      <c r="AB525" s="192" t="s">
        <v>196</v>
      </c>
      <c r="AC525" s="193">
        <v>0.21</v>
      </c>
      <c r="AD525" s="192" t="s">
        <v>429</v>
      </c>
      <c r="AE525" s="193">
        <v>0</v>
      </c>
      <c r="AF525" s="187" t="str">
        <f t="shared" ca="1" si="10"/>
        <v>ENERGÍAS DE PANTICOSA COMERCIALIZADORA, S.L.</v>
      </c>
      <c r="AG525" s="194">
        <f t="shared" ca="1" si="11"/>
        <v>0</v>
      </c>
    </row>
    <row r="526" spans="11:33" ht="16.5" x14ac:dyDescent="0.3">
      <c r="T526" s="188" t="s">
        <v>321</v>
      </c>
      <c r="U526" s="191">
        <v>0.30000001192092901</v>
      </c>
      <c r="V526" s="188" t="s">
        <v>398</v>
      </c>
      <c r="W526" s="191">
        <v>0.38999998569488498</v>
      </c>
      <c r="X526" s="188" t="s">
        <v>195</v>
      </c>
      <c r="Y526" s="191">
        <v>0.40999999642372098</v>
      </c>
      <c r="Z526" s="188" t="s">
        <v>409</v>
      </c>
      <c r="AA526" s="191">
        <v>0.28000000119209301</v>
      </c>
      <c r="AB526" s="192" t="s">
        <v>410</v>
      </c>
      <c r="AC526" s="193">
        <v>0</v>
      </c>
      <c r="AD526" s="192" t="s">
        <v>797</v>
      </c>
      <c r="AE526" s="193">
        <v>0.25900000000000001</v>
      </c>
      <c r="AF526" s="187" t="str">
        <f t="shared" ca="1" si="10"/>
        <v>ENERGY BY COGEN S.L.U.</v>
      </c>
      <c r="AG526" s="194">
        <f t="shared" ca="1" si="11"/>
        <v>0.25900000000000001</v>
      </c>
    </row>
    <row r="527" spans="11:33" ht="16.5" x14ac:dyDescent="0.3">
      <c r="T527" s="188" t="s">
        <v>234</v>
      </c>
      <c r="U527" s="191">
        <v>0</v>
      </c>
      <c r="V527" s="188" t="s">
        <v>411</v>
      </c>
      <c r="W527" s="191">
        <v>0</v>
      </c>
      <c r="X527" s="188" t="s">
        <v>354</v>
      </c>
      <c r="Y527" s="191">
        <v>0</v>
      </c>
      <c r="Z527" s="188" t="s">
        <v>400</v>
      </c>
      <c r="AA527" s="191">
        <v>0</v>
      </c>
      <c r="AB527" s="192" t="s">
        <v>412</v>
      </c>
      <c r="AC527" s="193">
        <v>0.03</v>
      </c>
      <c r="AD527" s="192" t="s">
        <v>798</v>
      </c>
      <c r="AE527" s="193">
        <v>0</v>
      </c>
      <c r="AF527" s="187" t="str">
        <f t="shared" ca="1" si="10"/>
        <v>ENERGY INTERSOL 15, S.L.</v>
      </c>
      <c r="AG527" s="194">
        <f t="shared" ca="1" si="11"/>
        <v>0</v>
      </c>
    </row>
    <row r="528" spans="11:33" ht="16.5" x14ac:dyDescent="0.3">
      <c r="T528" s="188" t="s">
        <v>326</v>
      </c>
      <c r="U528" s="191">
        <v>0</v>
      </c>
      <c r="V528" s="188" t="s">
        <v>316</v>
      </c>
      <c r="W528" s="191">
        <v>0</v>
      </c>
      <c r="X528" s="188" t="s">
        <v>204</v>
      </c>
      <c r="Y528" s="191">
        <v>0</v>
      </c>
      <c r="Z528" s="188" t="s">
        <v>413</v>
      </c>
      <c r="AA528" s="191">
        <v>0.31000000238418601</v>
      </c>
      <c r="AB528" s="192" t="s">
        <v>388</v>
      </c>
      <c r="AC528" s="193">
        <v>0</v>
      </c>
      <c r="AD528" s="192" t="s">
        <v>799</v>
      </c>
      <c r="AE528" s="193">
        <v>0</v>
      </c>
      <c r="AF528" s="187" t="str">
        <f t="shared" ca="1" si="10"/>
        <v>ENERGY STROM XXI SL</v>
      </c>
      <c r="AG528" s="194">
        <f t="shared" ca="1" si="11"/>
        <v>0</v>
      </c>
    </row>
    <row r="529" spans="20:33" ht="16.5" x14ac:dyDescent="0.3">
      <c r="T529" s="188" t="s">
        <v>414</v>
      </c>
      <c r="U529" s="191">
        <v>0.31000000238418601</v>
      </c>
      <c r="V529" s="188" t="s">
        <v>415</v>
      </c>
      <c r="W529" s="191">
        <v>0</v>
      </c>
      <c r="X529" s="188" t="s">
        <v>416</v>
      </c>
      <c r="Y529" s="191">
        <v>0</v>
      </c>
      <c r="Z529" s="188" t="s">
        <v>349</v>
      </c>
      <c r="AA529" s="191">
        <v>0</v>
      </c>
      <c r="AB529" s="192" t="s">
        <v>417</v>
      </c>
      <c r="AC529" s="193">
        <v>0</v>
      </c>
      <c r="AD529" s="192" t="s">
        <v>800</v>
      </c>
      <c r="AE529" s="193">
        <v>0.25800000000000001</v>
      </c>
      <c r="AF529" s="187" t="str">
        <f t="shared" ca="1" si="10"/>
        <v>ENERGYA VM GESTION DE ENERGÍA, S.L</v>
      </c>
      <c r="AG529" s="194">
        <f t="shared" ca="1" si="11"/>
        <v>0.25800000000000001</v>
      </c>
    </row>
    <row r="530" spans="20:33" ht="16.5" x14ac:dyDescent="0.3">
      <c r="T530" s="188" t="s">
        <v>328</v>
      </c>
      <c r="U530" s="191">
        <v>0</v>
      </c>
      <c r="V530" s="188" t="s">
        <v>318</v>
      </c>
      <c r="W530" s="191">
        <v>0</v>
      </c>
      <c r="X530" s="188" t="s">
        <v>209</v>
      </c>
      <c r="Y530" s="191">
        <v>0</v>
      </c>
      <c r="Z530" s="188" t="s">
        <v>418</v>
      </c>
      <c r="AA530" s="191">
        <v>0</v>
      </c>
      <c r="AB530" s="192" t="s">
        <v>202</v>
      </c>
      <c r="AC530" s="193">
        <v>0.26</v>
      </c>
      <c r="AD530" s="192" t="s">
        <v>801</v>
      </c>
      <c r="AE530" s="193">
        <v>0.25800000000000001</v>
      </c>
      <c r="AF530" s="187" t="str">
        <f t="shared" ca="1" si="10"/>
        <v>ENERXIA GALEGA MAIS SLU</v>
      </c>
      <c r="AG530" s="194">
        <f t="shared" ca="1" si="11"/>
        <v>0.25800000000000001</v>
      </c>
    </row>
    <row r="531" spans="20:33" ht="16.5" x14ac:dyDescent="0.3">
      <c r="T531" s="188" t="s">
        <v>333</v>
      </c>
      <c r="U531" s="191">
        <v>0</v>
      </c>
      <c r="V531" s="188" t="s">
        <v>321</v>
      </c>
      <c r="W531" s="191">
        <v>0.31999999284744302</v>
      </c>
      <c r="X531" s="188" t="s">
        <v>360</v>
      </c>
      <c r="Y531" s="191">
        <v>0</v>
      </c>
      <c r="Z531" s="188" t="s">
        <v>351</v>
      </c>
      <c r="AA531" s="191">
        <v>0.270000010728836</v>
      </c>
      <c r="AB531" s="192" t="s">
        <v>259</v>
      </c>
      <c r="AC531" s="193">
        <v>0</v>
      </c>
      <c r="AD531" s="192" t="s">
        <v>802</v>
      </c>
      <c r="AE531" s="193">
        <v>0.255</v>
      </c>
      <c r="AF531" s="187" t="str">
        <f t="shared" ca="1" si="10"/>
        <v>ENGIE ESPAÑA, S.L</v>
      </c>
      <c r="AG531" s="194">
        <f t="shared" ca="1" si="11"/>
        <v>0.255</v>
      </c>
    </row>
    <row r="532" spans="20:33" ht="16.5" x14ac:dyDescent="0.3">
      <c r="T532" s="188" t="s">
        <v>286</v>
      </c>
      <c r="U532" s="191">
        <v>0</v>
      </c>
      <c r="V532" s="188" t="s">
        <v>234</v>
      </c>
      <c r="W532" s="191">
        <v>0</v>
      </c>
      <c r="X532" s="188" t="s">
        <v>291</v>
      </c>
      <c r="Y532" s="191">
        <v>0</v>
      </c>
      <c r="Z532" s="188" t="s">
        <v>350</v>
      </c>
      <c r="AA532" s="191">
        <v>0</v>
      </c>
      <c r="AB532" s="192" t="s">
        <v>261</v>
      </c>
      <c r="AC532" s="193">
        <v>0</v>
      </c>
      <c r="AD532" s="192" t="s">
        <v>381</v>
      </c>
      <c r="AE532" s="193">
        <v>0.22500000000000001</v>
      </c>
      <c r="AF532" s="187" t="str">
        <f t="shared" ca="1" si="10"/>
        <v>ENSTROGA, S.L.</v>
      </c>
      <c r="AG532" s="194">
        <f t="shared" ca="1" si="11"/>
        <v>0.22500000000000001</v>
      </c>
    </row>
    <row r="533" spans="20:33" ht="16.5" x14ac:dyDescent="0.3">
      <c r="T533" s="188" t="s">
        <v>419</v>
      </c>
      <c r="U533" s="191">
        <v>0</v>
      </c>
      <c r="V533" s="188" t="s">
        <v>420</v>
      </c>
      <c r="W533" s="191">
        <v>0</v>
      </c>
      <c r="X533" s="188" t="s">
        <v>235</v>
      </c>
      <c r="Y533" s="191">
        <v>0</v>
      </c>
      <c r="Z533" s="188" t="s">
        <v>192</v>
      </c>
      <c r="AA533" s="191">
        <v>0.20999999344348899</v>
      </c>
      <c r="AB533" s="192" t="s">
        <v>421</v>
      </c>
      <c r="AC533" s="193">
        <v>0</v>
      </c>
      <c r="AD533" s="192" t="s">
        <v>803</v>
      </c>
      <c r="AE533" s="193">
        <v>0</v>
      </c>
      <c r="AF533" s="187" t="str">
        <f t="shared" ca="1" si="10"/>
        <v>EPRESA ENERGÍA S.A.</v>
      </c>
      <c r="AG533" s="194">
        <f t="shared" ca="1" si="11"/>
        <v>0</v>
      </c>
    </row>
    <row r="534" spans="20:33" ht="16.5" x14ac:dyDescent="0.3">
      <c r="T534" s="188" t="s">
        <v>422</v>
      </c>
      <c r="U534" s="191">
        <v>0</v>
      </c>
      <c r="V534" s="188" t="s">
        <v>326</v>
      </c>
      <c r="W534" s="191">
        <v>0</v>
      </c>
      <c r="X534" s="188" t="s">
        <v>423</v>
      </c>
      <c r="Y534" s="191">
        <v>0.40999999642372098</v>
      </c>
      <c r="Z534" s="188" t="s">
        <v>354</v>
      </c>
      <c r="AA534" s="191">
        <v>0</v>
      </c>
      <c r="AB534" s="192" t="s">
        <v>323</v>
      </c>
      <c r="AC534" s="193">
        <v>0.22</v>
      </c>
      <c r="AD534" s="192" t="s">
        <v>804</v>
      </c>
      <c r="AE534" s="193">
        <v>0</v>
      </c>
      <c r="AF534" s="187" t="str">
        <f t="shared" ca="1" si="10"/>
        <v>ESCANDINAVA DE ELECTRICIDAD, S.L.U</v>
      </c>
      <c r="AG534" s="194">
        <f t="shared" ca="1" si="11"/>
        <v>0</v>
      </c>
    </row>
    <row r="535" spans="20:33" ht="16.5" x14ac:dyDescent="0.3">
      <c r="T535" s="188" t="s">
        <v>290</v>
      </c>
      <c r="U535" s="191">
        <v>0</v>
      </c>
      <c r="V535" s="188" t="s">
        <v>424</v>
      </c>
      <c r="W535" s="191">
        <v>0.38999998569488498</v>
      </c>
      <c r="X535" s="188" t="s">
        <v>425</v>
      </c>
      <c r="Y535" s="191">
        <v>0</v>
      </c>
      <c r="Z535" s="188" t="s">
        <v>204</v>
      </c>
      <c r="AA535" s="191">
        <v>0</v>
      </c>
      <c r="AB535" s="192" t="s">
        <v>369</v>
      </c>
      <c r="AC535" s="193">
        <v>0</v>
      </c>
      <c r="AD535" s="192" t="s">
        <v>805</v>
      </c>
      <c r="AE535" s="193">
        <v>0</v>
      </c>
      <c r="AF535" s="187" t="str">
        <f t="shared" ca="1" si="10"/>
        <v>ESTABANELL IMPULSA, S.A.U.</v>
      </c>
      <c r="AG535" s="194">
        <f t="shared" ca="1" si="11"/>
        <v>0</v>
      </c>
    </row>
    <row r="536" spans="20:33" ht="16.5" x14ac:dyDescent="0.3">
      <c r="T536" s="188" t="s">
        <v>426</v>
      </c>
      <c r="U536" s="191">
        <v>0.28000000119209301</v>
      </c>
      <c r="V536" s="188" t="s">
        <v>328</v>
      </c>
      <c r="W536" s="191">
        <v>0</v>
      </c>
      <c r="X536" s="188" t="s">
        <v>427</v>
      </c>
      <c r="Y536" s="191">
        <v>0</v>
      </c>
      <c r="Z536" s="188" t="s">
        <v>416</v>
      </c>
      <c r="AA536" s="191">
        <v>0</v>
      </c>
      <c r="AB536" s="192" t="s">
        <v>366</v>
      </c>
      <c r="AC536" s="193">
        <v>0.25</v>
      </c>
      <c r="AD536" s="192" t="s">
        <v>339</v>
      </c>
      <c r="AE536" s="193">
        <v>0.25900000000000001</v>
      </c>
      <c r="AF536" s="187" t="str">
        <f t="shared" ca="1" si="10"/>
        <v>ESTRATEGIAS ELÉCTRICAS INTEGRALES, S.A.</v>
      </c>
      <c r="AG536" s="194">
        <f t="shared" ca="1" si="11"/>
        <v>0.25900000000000001</v>
      </c>
    </row>
    <row r="537" spans="20:33" ht="16.5" x14ac:dyDescent="0.3">
      <c r="T537" s="188" t="s">
        <v>428</v>
      </c>
      <c r="U537" s="191">
        <v>0.259999990463257</v>
      </c>
      <c r="V537" s="188" t="s">
        <v>333</v>
      </c>
      <c r="W537" s="191">
        <v>0</v>
      </c>
      <c r="X537" s="188" t="s">
        <v>246</v>
      </c>
      <c r="Y537" s="191">
        <v>0</v>
      </c>
      <c r="Z537" s="188" t="s">
        <v>209</v>
      </c>
      <c r="AA537" s="191">
        <v>0</v>
      </c>
      <c r="AB537" s="192" t="s">
        <v>429</v>
      </c>
      <c r="AC537" s="193">
        <v>0</v>
      </c>
      <c r="AD537" s="192" t="s">
        <v>438</v>
      </c>
      <c r="AE537" s="193">
        <v>0</v>
      </c>
      <c r="AF537" s="187" t="str">
        <f t="shared" ca="1" si="10"/>
        <v>ETERNAL ENERGY S.L.</v>
      </c>
      <c r="AG537" s="194">
        <f t="shared" ca="1" si="11"/>
        <v>0</v>
      </c>
    </row>
    <row r="538" spans="20:33" ht="16.5" x14ac:dyDescent="0.3">
      <c r="T538" s="188" t="s">
        <v>341</v>
      </c>
      <c r="U538" s="191">
        <v>0</v>
      </c>
      <c r="V538" s="188" t="s">
        <v>286</v>
      </c>
      <c r="W538" s="191">
        <v>0</v>
      </c>
      <c r="X538" s="188" t="s">
        <v>218</v>
      </c>
      <c r="Y538" s="191">
        <v>0</v>
      </c>
      <c r="Z538" s="188" t="s">
        <v>360</v>
      </c>
      <c r="AA538" s="191">
        <v>0</v>
      </c>
      <c r="AB538" s="192" t="s">
        <v>265</v>
      </c>
      <c r="AC538" s="193">
        <v>0.23</v>
      </c>
      <c r="AD538" s="192" t="s">
        <v>806</v>
      </c>
      <c r="AE538" s="193">
        <v>0.251</v>
      </c>
      <c r="AF538" s="187" t="str">
        <f t="shared" ca="1" si="10"/>
        <v>FACTOR ENERGÍA ESPAÑA, S.A.</v>
      </c>
      <c r="AG538" s="194">
        <f t="shared" ca="1" si="11"/>
        <v>0.251</v>
      </c>
    </row>
    <row r="539" spans="20:33" ht="16.5" x14ac:dyDescent="0.3">
      <c r="T539" s="188" t="s">
        <v>430</v>
      </c>
      <c r="U539" s="191">
        <v>0</v>
      </c>
      <c r="V539" s="188" t="s">
        <v>419</v>
      </c>
      <c r="W539" s="191">
        <v>0</v>
      </c>
      <c r="X539" s="188" t="s">
        <v>264</v>
      </c>
      <c r="Y539" s="191">
        <v>0.270000010728836</v>
      </c>
      <c r="Z539" s="188" t="s">
        <v>431</v>
      </c>
      <c r="AA539" s="191">
        <v>0.21999999880790699</v>
      </c>
      <c r="AB539" s="192" t="s">
        <v>329</v>
      </c>
      <c r="AC539" s="193">
        <v>0.2</v>
      </c>
      <c r="AD539" s="192" t="s">
        <v>189</v>
      </c>
      <c r="AE539" s="193">
        <v>0.215</v>
      </c>
      <c r="AF539" s="187" t="str">
        <f t="shared" ca="1" si="10"/>
        <v>FACTOR ENERGÍA, S.A.</v>
      </c>
      <c r="AG539" s="194">
        <f t="shared" ca="1" si="11"/>
        <v>0.215</v>
      </c>
    </row>
    <row r="540" spans="20:33" ht="16.5" x14ac:dyDescent="0.3">
      <c r="T540" s="188" t="s">
        <v>253</v>
      </c>
      <c r="U540" s="191">
        <v>0</v>
      </c>
      <c r="V540" s="188" t="s">
        <v>290</v>
      </c>
      <c r="W540" s="191">
        <v>0</v>
      </c>
      <c r="X540" s="188" t="s">
        <v>432</v>
      </c>
      <c r="Y540" s="191">
        <v>0</v>
      </c>
      <c r="Z540" s="188" t="s">
        <v>291</v>
      </c>
      <c r="AA540" s="191">
        <v>0</v>
      </c>
      <c r="AB540" s="192" t="s">
        <v>381</v>
      </c>
      <c r="AC540" s="193">
        <v>0.24</v>
      </c>
      <c r="AD540" s="192" t="s">
        <v>807</v>
      </c>
      <c r="AE540" s="193">
        <v>0</v>
      </c>
      <c r="AF540" s="187" t="str">
        <f t="shared" ca="1" si="10"/>
        <v>FEED ENERGÍA, S.L.</v>
      </c>
      <c r="AG540" s="194">
        <f t="shared" ca="1" si="11"/>
        <v>0</v>
      </c>
    </row>
    <row r="541" spans="20:33" ht="16.5" x14ac:dyDescent="0.3">
      <c r="T541" s="196" t="s">
        <v>245</v>
      </c>
      <c r="U541" s="191">
        <v>0.36</v>
      </c>
      <c r="V541" s="188" t="s">
        <v>426</v>
      </c>
      <c r="W541" s="191">
        <v>0.37000000476837203</v>
      </c>
      <c r="X541" s="188" t="s">
        <v>433</v>
      </c>
      <c r="Y541" s="191">
        <v>0</v>
      </c>
      <c r="Z541" s="188" t="s">
        <v>235</v>
      </c>
      <c r="AA541" s="191">
        <v>0</v>
      </c>
      <c r="AB541" s="192" t="s">
        <v>434</v>
      </c>
      <c r="AC541" s="193">
        <v>0.2</v>
      </c>
      <c r="AD541" s="192" t="s">
        <v>808</v>
      </c>
      <c r="AE541" s="193">
        <v>0</v>
      </c>
      <c r="AF541" s="187" t="str">
        <f t="shared" ca="1" si="10"/>
        <v>FENIE ENERGIA SA</v>
      </c>
      <c r="AG541" s="194">
        <f t="shared" ca="1" si="11"/>
        <v>0</v>
      </c>
    </row>
    <row r="542" spans="20:33" ht="16.5" x14ac:dyDescent="0.3">
      <c r="T542" s="196" t="s">
        <v>252</v>
      </c>
      <c r="U542" s="191">
        <v>0.36</v>
      </c>
      <c r="V542" s="188" t="s">
        <v>435</v>
      </c>
      <c r="W542" s="191">
        <v>0.31999999284744302</v>
      </c>
      <c r="X542" s="188" t="s">
        <v>436</v>
      </c>
      <c r="Y542" s="191">
        <v>0.40999999642372098</v>
      </c>
      <c r="Z542" s="188" t="s">
        <v>423</v>
      </c>
      <c r="AA542" s="191">
        <v>0.31000000238418601</v>
      </c>
      <c r="AB542" s="192" t="s">
        <v>335</v>
      </c>
      <c r="AC542" s="193">
        <v>0</v>
      </c>
      <c r="AD542" s="192" t="s">
        <v>449</v>
      </c>
      <c r="AE542" s="193">
        <v>0.24099999999999999</v>
      </c>
      <c r="AF542" s="187" t="str">
        <f t="shared" ca="1" si="10"/>
        <v>FOENER ENERGÍA, S.L</v>
      </c>
      <c r="AG542" s="194">
        <f t="shared" ca="1" si="11"/>
        <v>0.24099999999999999</v>
      </c>
    </row>
    <row r="543" spans="20:33" ht="16.5" x14ac:dyDescent="0.3">
      <c r="V543" s="188" t="s">
        <v>341</v>
      </c>
      <c r="W543" s="191">
        <v>0</v>
      </c>
      <c r="X543" s="188" t="s">
        <v>372</v>
      </c>
      <c r="Y543" s="191">
        <v>0.31000000238418601</v>
      </c>
      <c r="Z543" s="188" t="s">
        <v>425</v>
      </c>
      <c r="AA543" s="191">
        <v>0</v>
      </c>
      <c r="AB543" s="192" t="s">
        <v>337</v>
      </c>
      <c r="AC543" s="193">
        <v>0</v>
      </c>
      <c r="AD543" s="192" t="s">
        <v>809</v>
      </c>
      <c r="AE543" s="193">
        <v>0.25900000000000001</v>
      </c>
      <c r="AF543" s="187" t="str">
        <f t="shared" ca="1" si="10"/>
        <v>FORTIA ENERGIA S.L.</v>
      </c>
      <c r="AG543" s="194">
        <f t="shared" ca="1" si="11"/>
        <v>0.25900000000000001</v>
      </c>
    </row>
    <row r="544" spans="20:33" ht="16.5" x14ac:dyDescent="0.3">
      <c r="V544" s="188" t="s">
        <v>430</v>
      </c>
      <c r="W544" s="191">
        <v>0.18000000715255701</v>
      </c>
      <c r="X544" s="188" t="s">
        <v>301</v>
      </c>
      <c r="Y544" s="191">
        <v>0.31000000238418601</v>
      </c>
      <c r="Z544" s="188" t="s">
        <v>427</v>
      </c>
      <c r="AA544" s="191">
        <v>0</v>
      </c>
      <c r="AB544" s="192" t="s">
        <v>339</v>
      </c>
      <c r="AC544" s="193">
        <v>0.18</v>
      </c>
      <c r="AD544" s="192" t="s">
        <v>810</v>
      </c>
      <c r="AE544" s="193">
        <v>0</v>
      </c>
      <c r="AF544" s="187" t="str">
        <f t="shared" ca="1" si="10"/>
        <v>FORZA  VILALTA GREEN ENERGY, S.L.</v>
      </c>
      <c r="AG544" s="194">
        <f t="shared" ca="1" si="11"/>
        <v>0</v>
      </c>
    </row>
    <row r="545" spans="22:33" ht="16.5" x14ac:dyDescent="0.3">
      <c r="V545" s="196" t="s">
        <v>245</v>
      </c>
      <c r="W545" s="191">
        <v>0.43</v>
      </c>
      <c r="X545" s="188" t="s">
        <v>437</v>
      </c>
      <c r="Y545" s="191">
        <v>0.40999999642372098</v>
      </c>
      <c r="Z545" s="188" t="s">
        <v>246</v>
      </c>
      <c r="AA545" s="191">
        <v>0</v>
      </c>
      <c r="AB545" s="192" t="s">
        <v>438</v>
      </c>
      <c r="AC545" s="193">
        <v>0</v>
      </c>
      <c r="AD545" s="192" t="s">
        <v>446</v>
      </c>
      <c r="AE545" s="193">
        <v>0</v>
      </c>
      <c r="AF545" s="187" t="str">
        <f t="shared" ca="1" si="10"/>
        <v>FOX ENERGÍA S.A</v>
      </c>
      <c r="AG545" s="194">
        <f t="shared" ca="1" si="11"/>
        <v>0</v>
      </c>
    </row>
    <row r="546" spans="22:33" ht="16.5" x14ac:dyDescent="0.3">
      <c r="V546" s="196" t="s">
        <v>252</v>
      </c>
      <c r="W546" s="191">
        <v>0.43</v>
      </c>
      <c r="X546" s="188" t="s">
        <v>302</v>
      </c>
      <c r="Y546" s="191">
        <v>0</v>
      </c>
      <c r="Z546" s="188" t="s">
        <v>218</v>
      </c>
      <c r="AA546" s="191">
        <v>0</v>
      </c>
      <c r="AB546" s="192" t="s">
        <v>395</v>
      </c>
      <c r="AC546" s="193">
        <v>0.25</v>
      </c>
      <c r="AD546" s="192" t="s">
        <v>811</v>
      </c>
      <c r="AE546" s="193">
        <v>0.25600000000000001</v>
      </c>
      <c r="AF546" s="187" t="str">
        <f t="shared" ca="1" si="10"/>
        <v>GALP ENERGÍA ESPAÑA, S.A.U.</v>
      </c>
      <c r="AG546" s="194">
        <f t="shared" ca="1" si="11"/>
        <v>0.25600000000000001</v>
      </c>
    </row>
    <row r="547" spans="22:33" ht="16.5" x14ac:dyDescent="0.3">
      <c r="X547" s="188" t="s">
        <v>439</v>
      </c>
      <c r="Y547" s="191">
        <v>0.40999999642372098</v>
      </c>
      <c r="Z547" s="188" t="s">
        <v>440</v>
      </c>
      <c r="AA547" s="191">
        <v>0</v>
      </c>
      <c r="AB547" s="192" t="s">
        <v>189</v>
      </c>
      <c r="AC547" s="193">
        <v>0.16</v>
      </c>
      <c r="AD547" s="192" t="s">
        <v>812</v>
      </c>
      <c r="AE547" s="193">
        <v>0</v>
      </c>
      <c r="AF547" s="187" t="str">
        <f t="shared" ca="1" si="10"/>
        <v>GAOLANIA SERVICIOS SL</v>
      </c>
      <c r="AG547" s="194">
        <f t="shared" ca="1" si="11"/>
        <v>0</v>
      </c>
    </row>
    <row r="548" spans="22:33" ht="16.5" x14ac:dyDescent="0.3">
      <c r="X548" s="188" t="s">
        <v>371</v>
      </c>
      <c r="Y548" s="191">
        <v>0.40999999642372098</v>
      </c>
      <c r="Z548" s="188" t="s">
        <v>264</v>
      </c>
      <c r="AA548" s="191">
        <v>0.20000000298023199</v>
      </c>
      <c r="AB548" s="192" t="s">
        <v>441</v>
      </c>
      <c r="AC548" s="193">
        <v>0</v>
      </c>
      <c r="AD548" s="192" t="s">
        <v>813</v>
      </c>
      <c r="AE548" s="193">
        <v>0.254</v>
      </c>
      <c r="AF548" s="187" t="str">
        <f t="shared" ca="1" si="10"/>
        <v>GAS NATURAL COMERCIALIZADORA SA</v>
      </c>
      <c r="AG548" s="194">
        <f t="shared" ca="1" si="11"/>
        <v>0.254</v>
      </c>
    </row>
    <row r="549" spans="22:33" ht="16.5" x14ac:dyDescent="0.3">
      <c r="X549" s="188" t="s">
        <v>383</v>
      </c>
      <c r="Y549" s="191">
        <v>9.9999997764825804E-3</v>
      </c>
      <c r="Z549" s="188" t="s">
        <v>432</v>
      </c>
      <c r="AA549" s="191">
        <v>0</v>
      </c>
      <c r="AB549" s="192" t="s">
        <v>442</v>
      </c>
      <c r="AC549" s="193">
        <v>0</v>
      </c>
      <c r="AD549" s="192" t="s">
        <v>814</v>
      </c>
      <c r="AE549" s="193">
        <v>0.25900000000000001</v>
      </c>
      <c r="AF549" s="187" t="str">
        <f t="shared" ca="1" si="10"/>
        <v>GASELEC DIVERSIFICACIÓN S.L.</v>
      </c>
      <c r="AG549" s="194">
        <f t="shared" ca="1" si="11"/>
        <v>0.25900000000000001</v>
      </c>
    </row>
    <row r="550" spans="22:33" ht="16.5" x14ac:dyDescent="0.3">
      <c r="X550" s="188" t="s">
        <v>443</v>
      </c>
      <c r="Y550" s="191">
        <v>0</v>
      </c>
      <c r="Z550" s="188" t="s">
        <v>433</v>
      </c>
      <c r="AA550" s="191">
        <v>0</v>
      </c>
      <c r="AB550" s="192" t="s">
        <v>215</v>
      </c>
      <c r="AC550" s="193">
        <v>0</v>
      </c>
      <c r="AD550" s="192" t="s">
        <v>815</v>
      </c>
      <c r="AE550" s="193">
        <v>0</v>
      </c>
      <c r="AF550" s="187" t="str">
        <f t="shared" ca="1" si="10"/>
        <v>GEO ALTERNATIVA S.L.</v>
      </c>
      <c r="AG550" s="194">
        <f t="shared" ca="1" si="11"/>
        <v>0</v>
      </c>
    </row>
    <row r="551" spans="22:33" ht="16.5" x14ac:dyDescent="0.3">
      <c r="X551" s="188" t="s">
        <v>444</v>
      </c>
      <c r="Y551" s="191">
        <v>0</v>
      </c>
      <c r="Z551" s="188" t="s">
        <v>436</v>
      </c>
      <c r="AA551" s="191">
        <v>0.31000000238418601</v>
      </c>
      <c r="AB551" s="192" t="s">
        <v>445</v>
      </c>
      <c r="AC551" s="193">
        <v>0.24</v>
      </c>
      <c r="AD551" s="192" t="s">
        <v>816</v>
      </c>
      <c r="AE551" s="193">
        <v>0</v>
      </c>
      <c r="AF551" s="187" t="str">
        <f t="shared" ref="AF551:AF614" ca="1" si="12">INDIRECT("_Com"&amp;$F$2)</f>
        <v>GEOATLANTER SA</v>
      </c>
      <c r="AG551" s="194">
        <f t="shared" ref="AG551:AG614" ca="1" si="13">INDIRECT("_Mix"&amp;$F$2)</f>
        <v>0</v>
      </c>
    </row>
    <row r="552" spans="22:33" ht="16.5" x14ac:dyDescent="0.3">
      <c r="X552" s="188" t="s">
        <v>376</v>
      </c>
      <c r="Y552" s="191">
        <v>0.34000000357627902</v>
      </c>
      <c r="Z552" s="188" t="s">
        <v>372</v>
      </c>
      <c r="AA552" s="191">
        <v>0</v>
      </c>
      <c r="AB552" s="192" t="s">
        <v>400</v>
      </c>
      <c r="AC552" s="193">
        <v>0</v>
      </c>
      <c r="AD552" s="192" t="s">
        <v>817</v>
      </c>
      <c r="AE552" s="193">
        <v>0</v>
      </c>
      <c r="AF552" s="187" t="str">
        <f t="shared" ca="1" si="12"/>
        <v>GERENTA ENERGÍA, S.L.U.</v>
      </c>
      <c r="AG552" s="194">
        <f t="shared" ca="1" si="13"/>
        <v>0</v>
      </c>
    </row>
    <row r="553" spans="22:33" ht="16.5" x14ac:dyDescent="0.3">
      <c r="X553" s="188" t="s">
        <v>391</v>
      </c>
      <c r="Y553" s="191">
        <v>0</v>
      </c>
      <c r="Z553" s="188" t="s">
        <v>301</v>
      </c>
      <c r="AA553" s="191">
        <v>0.129999995231628</v>
      </c>
      <c r="AB553" s="192" t="s">
        <v>446</v>
      </c>
      <c r="AC553" s="193">
        <v>0.31</v>
      </c>
      <c r="AD553" s="192" t="s">
        <v>818</v>
      </c>
      <c r="AE553" s="193">
        <v>0</v>
      </c>
      <c r="AF553" s="187" t="str">
        <f t="shared" ca="1" si="12"/>
        <v>GESTERNOVA, S.A</v>
      </c>
      <c r="AG553" s="194">
        <f t="shared" ca="1" si="13"/>
        <v>0</v>
      </c>
    </row>
    <row r="554" spans="22:33" ht="16.5" x14ac:dyDescent="0.3">
      <c r="X554" s="188" t="s">
        <v>447</v>
      </c>
      <c r="Y554" s="191">
        <v>0</v>
      </c>
      <c r="Z554" s="188" t="s">
        <v>437</v>
      </c>
      <c r="AA554" s="191">
        <v>0.28999999165535001</v>
      </c>
      <c r="AB554" s="192" t="s">
        <v>349</v>
      </c>
      <c r="AC554" s="193">
        <v>0</v>
      </c>
      <c r="AD554" s="192" t="s">
        <v>456</v>
      </c>
      <c r="AE554" s="193">
        <v>7.6999999999999999E-2</v>
      </c>
      <c r="AF554" s="187" t="str">
        <f t="shared" ca="1" si="12"/>
        <v>GESTINER INGENIEROS, S.L.</v>
      </c>
      <c r="AG554" s="194">
        <f t="shared" ca="1" si="13"/>
        <v>7.6999999999999999E-2</v>
      </c>
    </row>
    <row r="555" spans="22:33" ht="16.5" x14ac:dyDescent="0.3">
      <c r="X555" s="188" t="s">
        <v>448</v>
      </c>
      <c r="Y555" s="191">
        <v>2.9999999329447701E-2</v>
      </c>
      <c r="Z555" s="188" t="s">
        <v>302</v>
      </c>
      <c r="AA555" s="191">
        <v>0</v>
      </c>
      <c r="AB555" s="192" t="s">
        <v>449</v>
      </c>
      <c r="AC555" s="193">
        <v>0.21</v>
      </c>
      <c r="AD555" s="192" t="s">
        <v>431</v>
      </c>
      <c r="AE555" s="193">
        <v>0.25900000000000001</v>
      </c>
      <c r="AF555" s="187" t="str">
        <f t="shared" ca="1" si="12"/>
        <v>GLOBELIGHT ENERGY S.L</v>
      </c>
      <c r="AG555" s="194">
        <f t="shared" ca="1" si="13"/>
        <v>0.25900000000000001</v>
      </c>
    </row>
    <row r="556" spans="22:33" ht="16.5" x14ac:dyDescent="0.3">
      <c r="X556" s="188" t="s">
        <v>394</v>
      </c>
      <c r="Y556" s="191">
        <v>0.31000000238418601</v>
      </c>
      <c r="Z556" s="188" t="s">
        <v>450</v>
      </c>
      <c r="AA556" s="191">
        <v>0</v>
      </c>
      <c r="AB556" s="192" t="s">
        <v>418</v>
      </c>
      <c r="AC556" s="193">
        <v>0</v>
      </c>
      <c r="AD556" s="192" t="s">
        <v>819</v>
      </c>
      <c r="AE556" s="193">
        <v>0</v>
      </c>
      <c r="AF556" s="187" t="str">
        <f t="shared" ca="1" si="12"/>
        <v>GNERA ENERGIA Y TECNOLOGIA, S.L.</v>
      </c>
      <c r="AG556" s="194">
        <f t="shared" ca="1" si="13"/>
        <v>0</v>
      </c>
    </row>
    <row r="557" spans="22:33" ht="16.5" x14ac:dyDescent="0.3">
      <c r="X557" s="188" t="s">
        <v>227</v>
      </c>
      <c r="Y557" s="191">
        <v>0</v>
      </c>
      <c r="Z557" s="188" t="s">
        <v>371</v>
      </c>
      <c r="AA557" s="191">
        <v>0.31000000238418601</v>
      </c>
      <c r="AB557" s="192" t="s">
        <v>351</v>
      </c>
      <c r="AC557" s="193">
        <v>0.24</v>
      </c>
      <c r="AD557" s="192" t="s">
        <v>235</v>
      </c>
      <c r="AE557" s="193">
        <v>0</v>
      </c>
      <c r="AF557" s="187" t="str">
        <f t="shared" ca="1" si="12"/>
        <v>GOIENER S.COOP</v>
      </c>
      <c r="AG557" s="194">
        <f t="shared" ca="1" si="13"/>
        <v>0</v>
      </c>
    </row>
    <row r="558" spans="22:33" ht="16.5" x14ac:dyDescent="0.3">
      <c r="X558" s="188" t="s">
        <v>384</v>
      </c>
      <c r="Y558" s="191">
        <v>0.37000000476837203</v>
      </c>
      <c r="Z558" s="188" t="s">
        <v>439</v>
      </c>
      <c r="AA558" s="191">
        <v>0.30000001192092901</v>
      </c>
      <c r="AB558" s="192" t="s">
        <v>350</v>
      </c>
      <c r="AC558" s="193">
        <v>0</v>
      </c>
      <c r="AD558" s="192" t="s">
        <v>820</v>
      </c>
      <c r="AE558" s="193">
        <v>0</v>
      </c>
      <c r="AF558" s="187" t="str">
        <f t="shared" ca="1" si="12"/>
        <v>GREEN POWER SUPPLY, S.L.U.</v>
      </c>
      <c r="AG558" s="194">
        <f t="shared" ca="1" si="13"/>
        <v>0</v>
      </c>
    </row>
    <row r="559" spans="22:33" ht="16.5" x14ac:dyDescent="0.3">
      <c r="X559" s="188" t="s">
        <v>387</v>
      </c>
      <c r="Y559" s="191">
        <v>0</v>
      </c>
      <c r="Z559" s="188" t="s">
        <v>451</v>
      </c>
      <c r="AA559" s="191">
        <v>0</v>
      </c>
      <c r="AB559" s="192" t="s">
        <v>192</v>
      </c>
      <c r="AC559" s="193">
        <v>0.14000000000000001</v>
      </c>
      <c r="AD559" s="192" t="s">
        <v>821</v>
      </c>
      <c r="AE559" s="193">
        <v>0</v>
      </c>
      <c r="AF559" s="187" t="str">
        <f t="shared" ca="1" si="12"/>
        <v>GURBTEC ENERGIA, S.L.</v>
      </c>
      <c r="AG559" s="194">
        <f t="shared" ca="1" si="13"/>
        <v>0</v>
      </c>
    </row>
    <row r="560" spans="22:33" ht="16.5" x14ac:dyDescent="0.3">
      <c r="X560" s="188" t="s">
        <v>390</v>
      </c>
      <c r="Y560" s="191">
        <v>0</v>
      </c>
      <c r="Z560" s="188" t="s">
        <v>383</v>
      </c>
      <c r="AA560" s="191">
        <v>0.109999999403954</v>
      </c>
      <c r="AB560" s="192" t="s">
        <v>452</v>
      </c>
      <c r="AC560" s="193">
        <v>0</v>
      </c>
      <c r="AD560" s="192" t="s">
        <v>464</v>
      </c>
      <c r="AE560" s="193">
        <v>0</v>
      </c>
      <c r="AF560" s="187" t="str">
        <f t="shared" ca="1" si="12"/>
        <v>HANWHA ENERGY RETAIL SPAIN SL</v>
      </c>
      <c r="AG560" s="194">
        <f t="shared" ca="1" si="13"/>
        <v>0</v>
      </c>
    </row>
    <row r="561" spans="24:33" ht="16.5" x14ac:dyDescent="0.3">
      <c r="X561" s="188" t="s">
        <v>393</v>
      </c>
      <c r="Y561" s="191">
        <v>0</v>
      </c>
      <c r="Z561" s="188" t="s">
        <v>453</v>
      </c>
      <c r="AA561" s="191">
        <v>0</v>
      </c>
      <c r="AB561" s="192" t="s">
        <v>354</v>
      </c>
      <c r="AC561" s="193">
        <v>0</v>
      </c>
      <c r="AD561" s="192" t="s">
        <v>425</v>
      </c>
      <c r="AE561" s="193">
        <v>4.2999999999999997E-2</v>
      </c>
      <c r="AF561" s="187" t="str">
        <f t="shared" ca="1" si="12"/>
        <v>HELIA COOP V</v>
      </c>
      <c r="AG561" s="194">
        <f t="shared" ca="1" si="13"/>
        <v>4.2999999999999997E-2</v>
      </c>
    </row>
    <row r="562" spans="24:33" ht="16.5" x14ac:dyDescent="0.3">
      <c r="X562" s="188" t="s">
        <v>396</v>
      </c>
      <c r="Y562" s="191">
        <v>0</v>
      </c>
      <c r="Z562" s="188" t="s">
        <v>454</v>
      </c>
      <c r="AA562" s="191">
        <v>0</v>
      </c>
      <c r="AB562" s="192" t="s">
        <v>204</v>
      </c>
      <c r="AC562" s="193">
        <v>0</v>
      </c>
      <c r="AD562" s="192" t="s">
        <v>822</v>
      </c>
      <c r="AE562" s="193">
        <v>0</v>
      </c>
      <c r="AF562" s="187" t="str">
        <f t="shared" ca="1" si="12"/>
        <v>HELIOELEC ENERGIA ELECTRICA, S.L.</v>
      </c>
      <c r="AG562" s="194">
        <f t="shared" ca="1" si="13"/>
        <v>0</v>
      </c>
    </row>
    <row r="563" spans="24:33" ht="16.5" x14ac:dyDescent="0.3">
      <c r="X563" s="188" t="s">
        <v>397</v>
      </c>
      <c r="Y563" s="191">
        <v>0</v>
      </c>
      <c r="Z563" s="188" t="s">
        <v>443</v>
      </c>
      <c r="AA563" s="191">
        <v>0</v>
      </c>
      <c r="AB563" s="192" t="s">
        <v>416</v>
      </c>
      <c r="AC563" s="193">
        <v>0</v>
      </c>
      <c r="AD563" s="192" t="s">
        <v>823</v>
      </c>
      <c r="AE563" s="193">
        <v>0</v>
      </c>
      <c r="AF563" s="187" t="str">
        <f t="shared" ca="1" si="12"/>
        <v>HELIOS ENERGÍA INTELIGENTE, S.L.</v>
      </c>
      <c r="AG563" s="194">
        <f t="shared" ca="1" si="13"/>
        <v>0</v>
      </c>
    </row>
    <row r="564" spans="24:33" ht="16.5" x14ac:dyDescent="0.3">
      <c r="X564" s="188" t="s">
        <v>408</v>
      </c>
      <c r="Y564" s="191">
        <v>0</v>
      </c>
      <c r="Z564" s="188" t="s">
        <v>376</v>
      </c>
      <c r="AA564" s="191">
        <v>0.25</v>
      </c>
      <c r="AB564" s="192" t="s">
        <v>209</v>
      </c>
      <c r="AC564" s="193">
        <v>0</v>
      </c>
      <c r="AD564" s="192" t="s">
        <v>364</v>
      </c>
      <c r="AE564" s="193">
        <v>0</v>
      </c>
      <c r="AF564" s="187" t="str">
        <f t="shared" ca="1" si="12"/>
        <v>HIDROELÉCTRICA DEL VALIRA, S.L.</v>
      </c>
      <c r="AG564" s="194">
        <f t="shared" ca="1" si="13"/>
        <v>0</v>
      </c>
    </row>
    <row r="565" spans="24:33" ht="16.5" x14ac:dyDescent="0.3">
      <c r="X565" s="188" t="s">
        <v>398</v>
      </c>
      <c r="Y565" s="191">
        <v>0.38999998569488498</v>
      </c>
      <c r="Z565" s="188" t="s">
        <v>455</v>
      </c>
      <c r="AA565" s="191">
        <v>0</v>
      </c>
      <c r="AB565" s="192" t="s">
        <v>456</v>
      </c>
      <c r="AC565" s="193">
        <v>0</v>
      </c>
      <c r="AD565" s="192" t="s">
        <v>824</v>
      </c>
      <c r="AE565" s="193">
        <v>0</v>
      </c>
      <c r="AF565" s="187" t="str">
        <f t="shared" ca="1" si="12"/>
        <v>HIDROELÉCTRICA EL CARMEN ENERGÍA, S.L</v>
      </c>
      <c r="AG565" s="194">
        <f t="shared" ca="1" si="13"/>
        <v>0</v>
      </c>
    </row>
    <row r="566" spans="24:33" ht="16.5" x14ac:dyDescent="0.3">
      <c r="X566" s="188" t="s">
        <v>399</v>
      </c>
      <c r="Y566" s="191">
        <v>0</v>
      </c>
      <c r="Z566" s="188" t="s">
        <v>391</v>
      </c>
      <c r="AA566" s="191">
        <v>0</v>
      </c>
      <c r="AB566" s="192" t="s">
        <v>360</v>
      </c>
      <c r="AC566" s="193">
        <v>0</v>
      </c>
      <c r="AD566" s="192" t="s">
        <v>825</v>
      </c>
      <c r="AE566" s="193">
        <v>0.24299999999999999</v>
      </c>
      <c r="AF566" s="187" t="str">
        <f t="shared" ca="1" si="12"/>
        <v>HIDROELÉCTRICA LUMYMEY S.L.U.</v>
      </c>
      <c r="AG566" s="194">
        <f t="shared" ca="1" si="13"/>
        <v>0.24299999999999999</v>
      </c>
    </row>
    <row r="567" spans="24:33" ht="16.5" x14ac:dyDescent="0.3">
      <c r="X567" s="188" t="s">
        <v>316</v>
      </c>
      <c r="Y567" s="191">
        <v>0</v>
      </c>
      <c r="Z567" s="188" t="s">
        <v>457</v>
      </c>
      <c r="AA567" s="191">
        <v>0.28000000119209301</v>
      </c>
      <c r="AB567" s="192" t="s">
        <v>431</v>
      </c>
      <c r="AC567" s="193">
        <v>0.23</v>
      </c>
      <c r="AD567" s="192" t="s">
        <v>826</v>
      </c>
      <c r="AE567" s="193">
        <v>0</v>
      </c>
      <c r="AF567" s="187" t="str">
        <f t="shared" ca="1" si="12"/>
        <v>HOLALUZ-CLIDOM, S.A</v>
      </c>
      <c r="AG567" s="194">
        <f t="shared" ca="1" si="13"/>
        <v>0</v>
      </c>
    </row>
    <row r="568" spans="24:33" ht="16.5" x14ac:dyDescent="0.3">
      <c r="X568" s="188" t="s">
        <v>402</v>
      </c>
      <c r="Y568" s="191">
        <v>0</v>
      </c>
      <c r="Z568" s="188" t="s">
        <v>447</v>
      </c>
      <c r="AA568" s="191">
        <v>0</v>
      </c>
      <c r="AB568" s="192" t="s">
        <v>365</v>
      </c>
      <c r="AC568" s="193">
        <v>0</v>
      </c>
      <c r="AD568" s="192" t="s">
        <v>264</v>
      </c>
      <c r="AE568" s="193">
        <v>0.23200000000000001</v>
      </c>
      <c r="AF568" s="187" t="str">
        <f t="shared" ca="1" si="12"/>
        <v>IBERDROLA CLIENTES, S.A.U.</v>
      </c>
      <c r="AG568" s="194">
        <f t="shared" ca="1" si="13"/>
        <v>0.23200000000000001</v>
      </c>
    </row>
    <row r="569" spans="24:33" ht="16.5" x14ac:dyDescent="0.3">
      <c r="X569" s="188" t="s">
        <v>458</v>
      </c>
      <c r="Y569" s="191">
        <v>0.239999994635582</v>
      </c>
      <c r="Z569" s="188" t="s">
        <v>448</v>
      </c>
      <c r="AA569" s="191">
        <v>0</v>
      </c>
      <c r="AB569" s="192" t="s">
        <v>235</v>
      </c>
      <c r="AC569" s="193">
        <v>0</v>
      </c>
      <c r="AD569" s="192" t="s">
        <v>433</v>
      </c>
      <c r="AE569" s="193">
        <v>0</v>
      </c>
      <c r="AF569" s="187" t="str">
        <f t="shared" ca="1" si="12"/>
        <v>IBERDROLA SERVICIOS ENERGETICOS, S.A.U.</v>
      </c>
      <c r="AG569" s="194">
        <f t="shared" ca="1" si="13"/>
        <v>0</v>
      </c>
    </row>
    <row r="570" spans="24:33" ht="16.5" x14ac:dyDescent="0.3">
      <c r="X570" s="188" t="s">
        <v>318</v>
      </c>
      <c r="Y570" s="191">
        <v>0</v>
      </c>
      <c r="Z570" s="188" t="s">
        <v>394</v>
      </c>
      <c r="AA570" s="191">
        <v>0.140000000596046</v>
      </c>
      <c r="AB570" s="192" t="s">
        <v>459</v>
      </c>
      <c r="AC570" s="193">
        <v>0</v>
      </c>
      <c r="AD570" s="192" t="s">
        <v>827</v>
      </c>
      <c r="AE570" s="193">
        <v>0.25700000000000001</v>
      </c>
      <c r="AF570" s="187" t="str">
        <f t="shared" ca="1" si="12"/>
        <v>IBERELECTRICA COMERCIALIZADORA, SL</v>
      </c>
      <c r="AG570" s="194">
        <f t="shared" ca="1" si="13"/>
        <v>0.25700000000000001</v>
      </c>
    </row>
    <row r="571" spans="24:33" ht="16.5" x14ac:dyDescent="0.3">
      <c r="X571" s="188" t="s">
        <v>460</v>
      </c>
      <c r="Y571" s="191">
        <v>2.9999999329447701E-2</v>
      </c>
      <c r="Z571" s="188" t="s">
        <v>461</v>
      </c>
      <c r="AA571" s="191">
        <v>0.30000001192092901</v>
      </c>
      <c r="AB571" s="192" t="s">
        <v>423</v>
      </c>
      <c r="AC571" s="193">
        <v>0.25</v>
      </c>
      <c r="AD571" s="192" t="s">
        <v>828</v>
      </c>
      <c r="AE571" s="193">
        <v>0.25900000000000001</v>
      </c>
      <c r="AF571" s="187" t="str">
        <f t="shared" ca="1" si="12"/>
        <v>IM3 ENERGIA SL</v>
      </c>
      <c r="AG571" s="194">
        <f t="shared" ca="1" si="13"/>
        <v>0.25900000000000001</v>
      </c>
    </row>
    <row r="572" spans="24:33" ht="16.5" x14ac:dyDescent="0.3">
      <c r="X572" s="188" t="s">
        <v>462</v>
      </c>
      <c r="Y572" s="191">
        <v>0.37000000476837203</v>
      </c>
      <c r="Z572" s="188" t="s">
        <v>463</v>
      </c>
      <c r="AA572" s="191">
        <v>0</v>
      </c>
      <c r="AB572" s="192" t="s">
        <v>464</v>
      </c>
      <c r="AC572" s="193">
        <v>0</v>
      </c>
      <c r="AD572" s="192" t="s">
        <v>829</v>
      </c>
      <c r="AE572" s="193">
        <v>0.247</v>
      </c>
      <c r="AF572" s="187" t="str">
        <f t="shared" ca="1" si="12"/>
        <v>INDEXO ENERGIA SL</v>
      </c>
      <c r="AG572" s="194">
        <f t="shared" ca="1" si="13"/>
        <v>0.247</v>
      </c>
    </row>
    <row r="573" spans="24:33" ht="16.5" x14ac:dyDescent="0.3">
      <c r="X573" s="188" t="s">
        <v>465</v>
      </c>
      <c r="Y573" s="191">
        <v>0.36000001430511502</v>
      </c>
      <c r="Z573" s="188" t="s">
        <v>466</v>
      </c>
      <c r="AA573" s="191">
        <v>0</v>
      </c>
      <c r="AB573" s="192" t="s">
        <v>425</v>
      </c>
      <c r="AC573" s="193">
        <v>0</v>
      </c>
      <c r="AD573" s="192" t="s">
        <v>830</v>
      </c>
      <c r="AE573" s="193">
        <v>0.251</v>
      </c>
      <c r="AF573" s="187" t="str">
        <f t="shared" ca="1" si="12"/>
        <v>INER ENERGIA CASTILLA LA MANCHA SL</v>
      </c>
      <c r="AG573" s="194">
        <f t="shared" ca="1" si="13"/>
        <v>0.251</v>
      </c>
    </row>
    <row r="574" spans="24:33" ht="16.5" x14ac:dyDescent="0.3">
      <c r="X574" s="188" t="s">
        <v>321</v>
      </c>
      <c r="Y574" s="191">
        <v>0.33000001311302202</v>
      </c>
      <c r="Z574" s="188" t="s">
        <v>227</v>
      </c>
      <c r="AA574" s="191">
        <v>0</v>
      </c>
      <c r="AB574" s="192" t="s">
        <v>467</v>
      </c>
      <c r="AC574" s="193">
        <v>0</v>
      </c>
      <c r="AD574" s="192" t="s">
        <v>831</v>
      </c>
      <c r="AE574" s="193">
        <v>0.25900000000000001</v>
      </c>
      <c r="AF574" s="187" t="str">
        <f t="shared" ca="1" si="12"/>
        <v>INTEGRACIÓN EUROPEA DE ENERGIA, S.A.U.</v>
      </c>
      <c r="AG574" s="194">
        <f t="shared" ca="1" si="13"/>
        <v>0.25900000000000001</v>
      </c>
    </row>
    <row r="575" spans="24:33" ht="16.5" x14ac:dyDescent="0.3">
      <c r="X575" s="188" t="s">
        <v>468</v>
      </c>
      <c r="Y575" s="191">
        <v>0</v>
      </c>
      <c r="Z575" s="188" t="s">
        <v>384</v>
      </c>
      <c r="AA575" s="191">
        <v>0.28999999165535001</v>
      </c>
      <c r="AB575" s="192" t="s">
        <v>364</v>
      </c>
      <c r="AC575" s="193">
        <v>0</v>
      </c>
      <c r="AD575" s="192" t="s">
        <v>451</v>
      </c>
      <c r="AE575" s="193">
        <v>0.24299999999999999</v>
      </c>
      <c r="AF575" s="187" t="str">
        <f t="shared" ca="1" si="12"/>
        <v>INTELIGENCIA PARA EL AHORRO ENERGÉTICO, S.L.</v>
      </c>
      <c r="AG575" s="194">
        <f t="shared" ca="1" si="13"/>
        <v>0.24299999999999999</v>
      </c>
    </row>
    <row r="576" spans="24:33" ht="16.5" x14ac:dyDescent="0.3">
      <c r="X576" s="188" t="s">
        <v>234</v>
      </c>
      <c r="Y576" s="191">
        <v>0</v>
      </c>
      <c r="Z576" s="188" t="s">
        <v>387</v>
      </c>
      <c r="AA576" s="191">
        <v>0</v>
      </c>
      <c r="AB576" s="192" t="s">
        <v>469</v>
      </c>
      <c r="AC576" s="193">
        <v>0.25</v>
      </c>
      <c r="AD576" s="192" t="s">
        <v>832</v>
      </c>
      <c r="AE576" s="193">
        <v>0</v>
      </c>
      <c r="AF576" s="187" t="str">
        <f t="shared" ca="1" si="12"/>
        <v>IRIS ENERGÍA EFICIENTE S.A.</v>
      </c>
      <c r="AG576" s="194">
        <f t="shared" ca="1" si="13"/>
        <v>0</v>
      </c>
    </row>
    <row r="577" spans="24:33" ht="16.5" x14ac:dyDescent="0.3">
      <c r="X577" s="188" t="s">
        <v>470</v>
      </c>
      <c r="Y577" s="191">
        <v>0.38999998569488498</v>
      </c>
      <c r="Z577" s="188" t="s">
        <v>390</v>
      </c>
      <c r="AA577" s="191">
        <v>0</v>
      </c>
      <c r="AB577" s="192" t="s">
        <v>218</v>
      </c>
      <c r="AC577" s="193">
        <v>0</v>
      </c>
      <c r="AD577" s="192" t="s">
        <v>833</v>
      </c>
      <c r="AE577" s="193">
        <v>0</v>
      </c>
      <c r="AF577" s="187" t="str">
        <f t="shared" ca="1" si="12"/>
        <v>JUAN ENERGY, S.L.</v>
      </c>
      <c r="AG577" s="194">
        <f t="shared" ca="1" si="13"/>
        <v>0</v>
      </c>
    </row>
    <row r="578" spans="24:33" ht="16.5" x14ac:dyDescent="0.3">
      <c r="X578" s="188" t="s">
        <v>471</v>
      </c>
      <c r="Y578" s="191">
        <v>0</v>
      </c>
      <c r="Z578" s="188" t="s">
        <v>393</v>
      </c>
      <c r="AA578" s="191">
        <v>0</v>
      </c>
      <c r="AB578" s="192" t="s">
        <v>472</v>
      </c>
      <c r="AC578" s="193">
        <v>0</v>
      </c>
      <c r="AD578" s="192" t="s">
        <v>834</v>
      </c>
      <c r="AE578" s="193">
        <v>0.14399999999999999</v>
      </c>
      <c r="AF578" s="187" t="str">
        <f t="shared" ca="1" si="12"/>
        <v>KILOWATIOS VERDES S.L.</v>
      </c>
      <c r="AG578" s="194">
        <f t="shared" ca="1" si="13"/>
        <v>0.14399999999999999</v>
      </c>
    </row>
    <row r="579" spans="24:33" ht="16.5" x14ac:dyDescent="0.3">
      <c r="X579" s="188" t="s">
        <v>326</v>
      </c>
      <c r="Y579" s="191">
        <v>0</v>
      </c>
      <c r="Z579" s="188" t="s">
        <v>396</v>
      </c>
      <c r="AA579" s="191">
        <v>0</v>
      </c>
      <c r="AB579" s="192" t="s">
        <v>473</v>
      </c>
      <c r="AC579" s="193">
        <v>0</v>
      </c>
      <c r="AD579" s="192" t="s">
        <v>488</v>
      </c>
      <c r="AE579" s="193">
        <v>0.2</v>
      </c>
      <c r="AF579" s="187" t="str">
        <f t="shared" ca="1" si="12"/>
        <v>KIPIN ENERGY SL</v>
      </c>
      <c r="AG579" s="194">
        <f t="shared" ca="1" si="13"/>
        <v>0.2</v>
      </c>
    </row>
    <row r="580" spans="24:33" ht="16.5" x14ac:dyDescent="0.3">
      <c r="X580" s="188" t="s">
        <v>414</v>
      </c>
      <c r="Y580" s="191">
        <v>0.37999999523162797</v>
      </c>
      <c r="Z580" s="188" t="s">
        <v>474</v>
      </c>
      <c r="AA580" s="191">
        <v>0</v>
      </c>
      <c r="AB580" s="192" t="s">
        <v>440</v>
      </c>
      <c r="AC580" s="193">
        <v>0</v>
      </c>
      <c r="AD580" s="192" t="s">
        <v>453</v>
      </c>
      <c r="AE580" s="193">
        <v>0</v>
      </c>
      <c r="AF580" s="187" t="str">
        <f t="shared" ca="1" si="12"/>
        <v>KISHOA, S.L.</v>
      </c>
      <c r="AG580" s="194">
        <f t="shared" ca="1" si="13"/>
        <v>0</v>
      </c>
    </row>
    <row r="581" spans="24:33" ht="16.5" x14ac:dyDescent="0.3">
      <c r="X581" s="188" t="s">
        <v>475</v>
      </c>
      <c r="Y581" s="191">
        <v>0.20000000298023199</v>
      </c>
      <c r="Z581" s="188" t="s">
        <v>397</v>
      </c>
      <c r="AA581" s="191">
        <v>0</v>
      </c>
      <c r="AB581" s="192" t="s">
        <v>264</v>
      </c>
      <c r="AC581" s="193">
        <v>0.15</v>
      </c>
      <c r="AD581" s="192" t="s">
        <v>454</v>
      </c>
      <c r="AE581" s="193">
        <v>0</v>
      </c>
      <c r="AF581" s="187" t="str">
        <f t="shared" ca="1" si="12"/>
        <v>LA CORRIENTE SOCIEDAD COOPERATIVA</v>
      </c>
      <c r="AG581" s="194">
        <f t="shared" ca="1" si="13"/>
        <v>0</v>
      </c>
    </row>
    <row r="582" spans="24:33" ht="16.5" x14ac:dyDescent="0.3">
      <c r="X582" s="188" t="s">
        <v>328</v>
      </c>
      <c r="Y582" s="191">
        <v>0</v>
      </c>
      <c r="Z582" s="188" t="s">
        <v>408</v>
      </c>
      <c r="AA582" s="191">
        <v>0</v>
      </c>
      <c r="AB582" s="192" t="s">
        <v>433</v>
      </c>
      <c r="AC582" s="193">
        <v>0</v>
      </c>
      <c r="AD582" s="192" t="s">
        <v>835</v>
      </c>
      <c r="AE582" s="193">
        <v>0</v>
      </c>
      <c r="AF582" s="187" t="str">
        <f t="shared" ca="1" si="12"/>
        <v>LA UNIÓN ELECTRO INDUSTRIAL, S.L.U</v>
      </c>
      <c r="AG582" s="194">
        <f t="shared" ca="1" si="13"/>
        <v>0</v>
      </c>
    </row>
    <row r="583" spans="24:33" ht="16.5" x14ac:dyDescent="0.3">
      <c r="X583" s="188" t="s">
        <v>476</v>
      </c>
      <c r="Y583" s="191">
        <v>0.20000000298023199</v>
      </c>
      <c r="Z583" s="188" t="s">
        <v>411</v>
      </c>
      <c r="AA583" s="191">
        <v>0</v>
      </c>
      <c r="AB583" s="192" t="s">
        <v>372</v>
      </c>
      <c r="AC583" s="193">
        <v>0</v>
      </c>
      <c r="AD583" s="192" t="s">
        <v>836</v>
      </c>
      <c r="AE583" s="193">
        <v>0</v>
      </c>
      <c r="AF583" s="187" t="str">
        <f t="shared" ca="1" si="12"/>
        <v>LIBERA ENERGIAS RENOVABLES, S.L</v>
      </c>
      <c r="AG583" s="194">
        <f t="shared" ca="1" si="13"/>
        <v>0</v>
      </c>
    </row>
    <row r="584" spans="24:33" ht="16.5" x14ac:dyDescent="0.3">
      <c r="X584" s="188" t="s">
        <v>286</v>
      </c>
      <c r="Y584" s="191">
        <v>0</v>
      </c>
      <c r="Z584" s="188" t="s">
        <v>477</v>
      </c>
      <c r="AA584" s="191">
        <v>0</v>
      </c>
      <c r="AB584" s="192" t="s">
        <v>301</v>
      </c>
      <c r="AC584" s="193">
        <v>0.04</v>
      </c>
      <c r="AD584" s="192" t="s">
        <v>837</v>
      </c>
      <c r="AE584" s="193">
        <v>0</v>
      </c>
      <c r="AF584" s="187" t="str">
        <f t="shared" ca="1" si="12"/>
        <v>LIDERA COMERCIALIZADORA ENERGIA, S.L.</v>
      </c>
      <c r="AG584" s="194">
        <f t="shared" ca="1" si="13"/>
        <v>0</v>
      </c>
    </row>
    <row r="585" spans="24:33" ht="16.5" x14ac:dyDescent="0.3">
      <c r="X585" s="188" t="s">
        <v>478</v>
      </c>
      <c r="Y585" s="191">
        <v>0.37999999523162797</v>
      </c>
      <c r="Z585" s="188" t="s">
        <v>316</v>
      </c>
      <c r="AA585" s="191">
        <v>0</v>
      </c>
      <c r="AB585" s="192" t="s">
        <v>437</v>
      </c>
      <c r="AC585" s="193">
        <v>0</v>
      </c>
      <c r="AD585" s="192" t="s">
        <v>489</v>
      </c>
      <c r="AE585" s="193">
        <v>0.21099999999999999</v>
      </c>
      <c r="AF585" s="187" t="str">
        <f t="shared" ca="1" si="12"/>
        <v>LONJAS TECNOLOGÍA, S.A.</v>
      </c>
      <c r="AG585" s="194">
        <f t="shared" ca="1" si="13"/>
        <v>0.21099999999999999</v>
      </c>
    </row>
    <row r="586" spans="24:33" ht="16.5" x14ac:dyDescent="0.3">
      <c r="X586" s="188" t="s">
        <v>479</v>
      </c>
      <c r="Y586" s="191">
        <v>0</v>
      </c>
      <c r="Z586" s="188" t="s">
        <v>480</v>
      </c>
      <c r="AA586" s="191">
        <v>0</v>
      </c>
      <c r="AB586" s="192" t="s">
        <v>302</v>
      </c>
      <c r="AC586" s="193">
        <v>0</v>
      </c>
      <c r="AD586" s="192" t="s">
        <v>838</v>
      </c>
      <c r="AE586" s="193">
        <v>0</v>
      </c>
      <c r="AF586" s="187" t="str">
        <f t="shared" ca="1" si="12"/>
        <v>LOOP ELECTRICIDAD Y GAS, S.L</v>
      </c>
      <c r="AG586" s="194">
        <f t="shared" ca="1" si="13"/>
        <v>0</v>
      </c>
    </row>
    <row r="587" spans="24:33" ht="16.5" x14ac:dyDescent="0.3">
      <c r="X587" s="188" t="s">
        <v>419</v>
      </c>
      <c r="Y587" s="191">
        <v>0</v>
      </c>
      <c r="Z587" s="188" t="s">
        <v>458</v>
      </c>
      <c r="AA587" s="191">
        <v>0.20999999344348899</v>
      </c>
      <c r="AB587" s="192" t="s">
        <v>450</v>
      </c>
      <c r="AC587" s="193">
        <v>0</v>
      </c>
      <c r="AD587" s="192" t="s">
        <v>491</v>
      </c>
      <c r="AE587" s="193">
        <v>0</v>
      </c>
      <c r="AF587" s="187" t="str">
        <f t="shared" ca="1" si="12"/>
        <v>LOVE ENERGY, S.L.</v>
      </c>
      <c r="AG587" s="194">
        <f t="shared" ca="1" si="13"/>
        <v>0</v>
      </c>
    </row>
    <row r="588" spans="24:33" ht="16.5" x14ac:dyDescent="0.3">
      <c r="X588" s="188" t="s">
        <v>290</v>
      </c>
      <c r="Y588" s="191">
        <v>0</v>
      </c>
      <c r="Z588" s="188" t="s">
        <v>318</v>
      </c>
      <c r="AA588" s="191">
        <v>0</v>
      </c>
      <c r="AB588" s="192" t="s">
        <v>481</v>
      </c>
      <c r="AC588" s="193">
        <v>0.25</v>
      </c>
      <c r="AD588" s="192" t="s">
        <v>493</v>
      </c>
      <c r="AE588" s="193">
        <v>0</v>
      </c>
      <c r="AF588" s="187" t="str">
        <f t="shared" ca="1" si="12"/>
        <v>LUZ SOLIDARIA S.L.</v>
      </c>
      <c r="AG588" s="194">
        <f t="shared" ca="1" si="13"/>
        <v>0</v>
      </c>
    </row>
    <row r="589" spans="24:33" ht="16.5" x14ac:dyDescent="0.3">
      <c r="X589" s="188" t="s">
        <v>426</v>
      </c>
      <c r="Y589" s="191">
        <v>0.30000001192092901</v>
      </c>
      <c r="Z589" s="188" t="s">
        <v>482</v>
      </c>
      <c r="AA589" s="191">
        <v>1.9999999552965199E-2</v>
      </c>
      <c r="AB589" s="192" t="s">
        <v>439</v>
      </c>
      <c r="AC589" s="193">
        <v>0.25</v>
      </c>
      <c r="AD589" s="192" t="s">
        <v>839</v>
      </c>
      <c r="AE589" s="193">
        <v>0</v>
      </c>
      <c r="AF589" s="187" t="str">
        <f t="shared" ca="1" si="12"/>
        <v>LUZÍA ENERGÍA, S.L</v>
      </c>
      <c r="AG589" s="194">
        <f t="shared" ca="1" si="13"/>
        <v>0</v>
      </c>
    </row>
    <row r="590" spans="24:33" ht="16.5" x14ac:dyDescent="0.3">
      <c r="X590" s="188" t="s">
        <v>435</v>
      </c>
      <c r="Y590" s="191">
        <v>0.20999999344348899</v>
      </c>
      <c r="Z590" s="188" t="s">
        <v>462</v>
      </c>
      <c r="AA590" s="191">
        <v>0.31000000238418601</v>
      </c>
      <c r="AB590" s="192" t="s">
        <v>371</v>
      </c>
      <c r="AC590" s="193">
        <v>0.05</v>
      </c>
      <c r="AD590" s="192" t="s">
        <v>494</v>
      </c>
      <c r="AE590" s="193">
        <v>0</v>
      </c>
      <c r="AF590" s="187" t="str">
        <f t="shared" ca="1" si="12"/>
        <v>MASQLUZ 2020, S.L.</v>
      </c>
      <c r="AG590" s="194">
        <f t="shared" ca="1" si="13"/>
        <v>0</v>
      </c>
    </row>
    <row r="591" spans="24:33" ht="16.5" x14ac:dyDescent="0.3">
      <c r="X591" s="188" t="s">
        <v>483</v>
      </c>
      <c r="Y591" s="191">
        <v>0</v>
      </c>
      <c r="Z591" s="188" t="s">
        <v>460</v>
      </c>
      <c r="AA591" s="191">
        <v>5.0000000745058101E-2</v>
      </c>
      <c r="AB591" s="192" t="s">
        <v>484</v>
      </c>
      <c r="AC591" s="193">
        <v>0</v>
      </c>
      <c r="AD591" s="192" t="s">
        <v>840</v>
      </c>
      <c r="AE591" s="193">
        <v>0</v>
      </c>
      <c r="AF591" s="187" t="str">
        <f t="shared" ca="1" si="12"/>
        <v>MEGARA ENERGIA SOC. COOP</v>
      </c>
      <c r="AG591" s="194">
        <f t="shared" ca="1" si="13"/>
        <v>0</v>
      </c>
    </row>
    <row r="592" spans="24:33" ht="16.5" x14ac:dyDescent="0.3">
      <c r="X592" s="188" t="s">
        <v>485</v>
      </c>
      <c r="Y592" s="191">
        <v>0.40999999642372098</v>
      </c>
      <c r="Z592" s="188" t="s">
        <v>486</v>
      </c>
      <c r="AA592" s="191">
        <v>0.30000001192092901</v>
      </c>
      <c r="AB592" s="192" t="s">
        <v>383</v>
      </c>
      <c r="AC592" s="193">
        <v>0</v>
      </c>
      <c r="AD592" s="192" t="s">
        <v>841</v>
      </c>
      <c r="AE592" s="193">
        <v>0.25600000000000001</v>
      </c>
      <c r="AF592" s="187" t="str">
        <f t="shared" ca="1" si="12"/>
        <v>MULTIENERGIA VERDE, S.L.</v>
      </c>
      <c r="AG592" s="194">
        <f t="shared" ca="1" si="13"/>
        <v>0.25600000000000001</v>
      </c>
    </row>
    <row r="593" spans="24:33" ht="16.5" x14ac:dyDescent="0.3">
      <c r="X593" s="188" t="s">
        <v>487</v>
      </c>
      <c r="Y593" s="191">
        <v>0.38999998569488498</v>
      </c>
      <c r="Z593" s="188" t="s">
        <v>407</v>
      </c>
      <c r="AA593" s="191">
        <v>0.28999999165535001</v>
      </c>
      <c r="AB593" s="192" t="s">
        <v>488</v>
      </c>
      <c r="AC593" s="193">
        <v>0</v>
      </c>
      <c r="AD593" s="192" t="s">
        <v>842</v>
      </c>
      <c r="AE593" s="193">
        <v>0.25900000000000001</v>
      </c>
      <c r="AF593" s="187" t="str">
        <f t="shared" ca="1" si="12"/>
        <v>MY ENERGIA ONER S.L</v>
      </c>
      <c r="AG593" s="194">
        <f t="shared" ca="1" si="13"/>
        <v>0.25900000000000001</v>
      </c>
    </row>
    <row r="594" spans="24:33" ht="16.5" x14ac:dyDescent="0.3">
      <c r="X594" s="188" t="s">
        <v>341</v>
      </c>
      <c r="Y594" s="191">
        <v>0.34999999403953602</v>
      </c>
      <c r="Z594" s="188" t="s">
        <v>321</v>
      </c>
      <c r="AA594" s="191">
        <v>0.18000000715255701</v>
      </c>
      <c r="AB594" s="192" t="s">
        <v>453</v>
      </c>
      <c r="AC594" s="193">
        <v>0</v>
      </c>
      <c r="AD594" s="192" t="s">
        <v>843</v>
      </c>
      <c r="AE594" s="193">
        <v>0</v>
      </c>
      <c r="AF594" s="187" t="str">
        <f t="shared" ca="1" si="12"/>
        <v>NABALIA ENERGIA 2000 S.A</v>
      </c>
      <c r="AG594" s="194">
        <f t="shared" ca="1" si="13"/>
        <v>0</v>
      </c>
    </row>
    <row r="595" spans="24:33" ht="16.5" x14ac:dyDescent="0.3">
      <c r="X595" s="188" t="s">
        <v>430</v>
      </c>
      <c r="Y595" s="191">
        <v>0.20000000298023199</v>
      </c>
      <c r="Z595" s="188" t="s">
        <v>468</v>
      </c>
      <c r="AA595" s="191">
        <v>0</v>
      </c>
      <c r="AB595" s="192" t="s">
        <v>454</v>
      </c>
      <c r="AC595" s="193">
        <v>0</v>
      </c>
      <c r="AD595" s="192" t="s">
        <v>461</v>
      </c>
      <c r="AE595" s="193">
        <v>0.25900000000000001</v>
      </c>
      <c r="AF595" s="187" t="str">
        <f t="shared" ca="1" si="12"/>
        <v>NATURGY IBERIA, S.A.</v>
      </c>
      <c r="AG595" s="194">
        <f t="shared" ca="1" si="13"/>
        <v>0.25900000000000001</v>
      </c>
    </row>
    <row r="596" spans="24:33" ht="16.5" x14ac:dyDescent="0.3">
      <c r="X596" s="196" t="s">
        <v>245</v>
      </c>
      <c r="Y596" s="191">
        <v>0.41</v>
      </c>
      <c r="Z596" s="188" t="s">
        <v>234</v>
      </c>
      <c r="AA596" s="191">
        <v>0</v>
      </c>
      <c r="AB596" s="192" t="s">
        <v>385</v>
      </c>
      <c r="AC596" s="193">
        <v>0</v>
      </c>
      <c r="AD596" s="192" t="s">
        <v>844</v>
      </c>
      <c r="AE596" s="193">
        <v>0</v>
      </c>
      <c r="AF596" s="187" t="str">
        <f t="shared" ca="1" si="12"/>
        <v>NATURGY RENOVABLES, S.LU.</v>
      </c>
      <c r="AG596" s="194">
        <f t="shared" ca="1" si="13"/>
        <v>0</v>
      </c>
    </row>
    <row r="597" spans="24:33" ht="16.5" x14ac:dyDescent="0.3">
      <c r="X597" s="196" t="s">
        <v>252</v>
      </c>
      <c r="Y597" s="191">
        <v>0.41</v>
      </c>
      <c r="Z597" s="188" t="s">
        <v>470</v>
      </c>
      <c r="AA597" s="191">
        <v>0.239999994635582</v>
      </c>
      <c r="AB597" s="192" t="s">
        <v>489</v>
      </c>
      <c r="AC597" s="193">
        <v>0.21</v>
      </c>
      <c r="AD597" s="192" t="s">
        <v>499</v>
      </c>
      <c r="AE597" s="193">
        <v>0.254</v>
      </c>
      <c r="AF597" s="187" t="str">
        <f t="shared" ca="1" si="12"/>
        <v>NEOELECTRA ENERGÍA, S.L.U.</v>
      </c>
      <c r="AG597" s="194">
        <f t="shared" ca="1" si="13"/>
        <v>0.254</v>
      </c>
    </row>
    <row r="598" spans="24:33" ht="16.5" x14ac:dyDescent="0.3">
      <c r="Z598" s="188" t="s">
        <v>490</v>
      </c>
      <c r="AA598" s="191">
        <v>0</v>
      </c>
      <c r="AB598" s="192" t="s">
        <v>455</v>
      </c>
      <c r="AC598" s="193">
        <v>0</v>
      </c>
      <c r="AD598" s="192" t="s">
        <v>845</v>
      </c>
      <c r="AE598" s="193">
        <v>0</v>
      </c>
      <c r="AF598" s="187" t="str">
        <f t="shared" ca="1" si="12"/>
        <v>NEXUS ENERGIA SA</v>
      </c>
      <c r="AG598" s="194">
        <f t="shared" ca="1" si="13"/>
        <v>0</v>
      </c>
    </row>
    <row r="599" spans="24:33" ht="16.5" x14ac:dyDescent="0.3">
      <c r="Z599" s="188" t="s">
        <v>326</v>
      </c>
      <c r="AA599" s="191">
        <v>0</v>
      </c>
      <c r="AB599" s="192" t="s">
        <v>491</v>
      </c>
      <c r="AC599" s="193">
        <v>0</v>
      </c>
      <c r="AD599" s="192" t="s">
        <v>846</v>
      </c>
      <c r="AE599" s="193">
        <v>0</v>
      </c>
      <c r="AF599" s="187" t="str">
        <f t="shared" ca="1" si="12"/>
        <v>NINOBE SERVICIOS ENERGÉTICOS, SL</v>
      </c>
      <c r="AG599" s="194">
        <f t="shared" ca="1" si="13"/>
        <v>0</v>
      </c>
    </row>
    <row r="600" spans="24:33" ht="16.5" x14ac:dyDescent="0.3">
      <c r="Z600" s="188" t="s">
        <v>414</v>
      </c>
      <c r="AA600" s="191">
        <v>0</v>
      </c>
      <c r="AB600" s="192" t="s">
        <v>492</v>
      </c>
      <c r="AC600" s="193">
        <v>0</v>
      </c>
      <c r="AD600" s="192" t="s">
        <v>847</v>
      </c>
      <c r="AE600" s="193">
        <v>0</v>
      </c>
      <c r="AF600" s="187" t="str">
        <f t="shared" ca="1" si="12"/>
        <v>NOSA ENERXIA SCG</v>
      </c>
      <c r="AG600" s="194">
        <f t="shared" ca="1" si="13"/>
        <v>0</v>
      </c>
    </row>
    <row r="601" spans="24:33" ht="16.5" x14ac:dyDescent="0.3">
      <c r="Z601" s="188" t="s">
        <v>475</v>
      </c>
      <c r="AA601" s="191">
        <v>0</v>
      </c>
      <c r="AB601" s="192" t="s">
        <v>457</v>
      </c>
      <c r="AC601" s="193">
        <v>0.2</v>
      </c>
      <c r="AD601" s="192" t="s">
        <v>848</v>
      </c>
      <c r="AE601" s="193">
        <v>0</v>
      </c>
      <c r="AF601" s="187" t="str">
        <f t="shared" ca="1" si="12"/>
        <v>NUEVA COMERCIALIZADORA ESPAÑOLA SL</v>
      </c>
      <c r="AG601" s="194">
        <f t="shared" ca="1" si="13"/>
        <v>0</v>
      </c>
    </row>
    <row r="602" spans="24:33" ht="16.5" x14ac:dyDescent="0.3">
      <c r="Z602" s="188" t="s">
        <v>328</v>
      </c>
      <c r="AA602" s="191">
        <v>0</v>
      </c>
      <c r="AB602" s="192" t="s">
        <v>493</v>
      </c>
      <c r="AC602" s="193">
        <v>0</v>
      </c>
      <c r="AD602" s="192" t="s">
        <v>849</v>
      </c>
      <c r="AE602" s="193">
        <v>0.25600000000000001</v>
      </c>
      <c r="AF602" s="187" t="str">
        <f t="shared" ca="1" si="12"/>
        <v>OCTOPUS ENERGY ESPAÑA, S.L.U.</v>
      </c>
      <c r="AG602" s="194">
        <f t="shared" ca="1" si="13"/>
        <v>0.25600000000000001</v>
      </c>
    </row>
    <row r="603" spans="24:33" ht="16.5" x14ac:dyDescent="0.3">
      <c r="Z603" s="188" t="s">
        <v>476</v>
      </c>
      <c r="AA603" s="191">
        <v>0</v>
      </c>
      <c r="AB603" s="192" t="s">
        <v>494</v>
      </c>
      <c r="AC603" s="193">
        <v>0</v>
      </c>
      <c r="AD603" s="192" t="s">
        <v>850</v>
      </c>
      <c r="AE603" s="193">
        <v>0</v>
      </c>
      <c r="AF603" s="187" t="str">
        <f t="shared" ca="1" si="12"/>
        <v>OHMIO ELECTRA, S.L.</v>
      </c>
      <c r="AG603" s="194">
        <f t="shared" ca="1" si="13"/>
        <v>0</v>
      </c>
    </row>
    <row r="604" spans="24:33" ht="16.5" x14ac:dyDescent="0.3">
      <c r="Z604" s="188" t="s">
        <v>495</v>
      </c>
      <c r="AA604" s="191">
        <v>0</v>
      </c>
      <c r="AB604" s="192" t="s">
        <v>447</v>
      </c>
      <c r="AC604" s="193">
        <v>0</v>
      </c>
      <c r="AD604" s="192" t="s">
        <v>851</v>
      </c>
      <c r="AE604" s="193">
        <v>0.18</v>
      </c>
      <c r="AF604" s="187" t="str">
        <f t="shared" ca="1" si="12"/>
        <v>ON DEMAND FACILITIES, SLU</v>
      </c>
      <c r="AG604" s="194">
        <f t="shared" ca="1" si="13"/>
        <v>0.18</v>
      </c>
    </row>
    <row r="605" spans="24:33" ht="16.5" x14ac:dyDescent="0.3">
      <c r="Z605" s="188" t="s">
        <v>496</v>
      </c>
      <c r="AA605" s="191">
        <v>0</v>
      </c>
      <c r="AB605" s="192" t="s">
        <v>497</v>
      </c>
      <c r="AC605" s="193">
        <v>0</v>
      </c>
      <c r="AD605" s="192" t="s">
        <v>506</v>
      </c>
      <c r="AE605" s="193">
        <v>0</v>
      </c>
      <c r="AF605" s="187" t="str">
        <f t="shared" ca="1" si="12"/>
        <v>OVO ENERGY SPAIN S.L.</v>
      </c>
      <c r="AG605" s="194">
        <f t="shared" ca="1" si="13"/>
        <v>0</v>
      </c>
    </row>
    <row r="606" spans="24:33" ht="16.5" x14ac:dyDescent="0.3">
      <c r="Z606" s="188" t="s">
        <v>286</v>
      </c>
      <c r="AA606" s="191">
        <v>0</v>
      </c>
      <c r="AB606" s="192" t="s">
        <v>448</v>
      </c>
      <c r="AC606" s="193">
        <v>0</v>
      </c>
      <c r="AD606" s="192" t="s">
        <v>852</v>
      </c>
      <c r="AE606" s="193">
        <v>0</v>
      </c>
      <c r="AF606" s="187" t="str">
        <f t="shared" ca="1" si="12"/>
        <v>PEPEENERGY, S.L.</v>
      </c>
      <c r="AG606" s="194">
        <f t="shared" ca="1" si="13"/>
        <v>0</v>
      </c>
    </row>
    <row r="607" spans="24:33" ht="16.5" x14ac:dyDescent="0.3">
      <c r="Z607" s="188" t="s">
        <v>498</v>
      </c>
      <c r="AA607" s="191">
        <v>0.30000001192092901</v>
      </c>
      <c r="AB607" s="192" t="s">
        <v>394</v>
      </c>
      <c r="AC607" s="193">
        <v>0</v>
      </c>
      <c r="AD607" s="192" t="s">
        <v>853</v>
      </c>
      <c r="AE607" s="193">
        <v>0.25900000000000001</v>
      </c>
      <c r="AF607" s="187" t="str">
        <f t="shared" ca="1" si="12"/>
        <v>PETRONIEVES ENERGIA 1, S.L.</v>
      </c>
      <c r="AG607" s="194">
        <f t="shared" ca="1" si="13"/>
        <v>0.25900000000000001</v>
      </c>
    </row>
    <row r="608" spans="24:33" ht="16.5" x14ac:dyDescent="0.3">
      <c r="Z608" s="188" t="s">
        <v>479</v>
      </c>
      <c r="AA608" s="191">
        <v>0</v>
      </c>
      <c r="AB608" s="192" t="s">
        <v>461</v>
      </c>
      <c r="AC608" s="193">
        <v>0.25</v>
      </c>
      <c r="AD608" s="192" t="s">
        <v>854</v>
      </c>
      <c r="AE608" s="193">
        <v>0</v>
      </c>
      <c r="AF608" s="187" t="str">
        <f t="shared" ca="1" si="12"/>
        <v>PLANETGY SL</v>
      </c>
      <c r="AG608" s="194">
        <f t="shared" ca="1" si="13"/>
        <v>0</v>
      </c>
    </row>
    <row r="609" spans="26:33" ht="16.5" x14ac:dyDescent="0.3">
      <c r="Z609" s="188" t="s">
        <v>419</v>
      </c>
      <c r="AA609" s="191">
        <v>0</v>
      </c>
      <c r="AB609" s="192" t="s">
        <v>463</v>
      </c>
      <c r="AC609" s="193">
        <v>0</v>
      </c>
      <c r="AD609" s="192" t="s">
        <v>855</v>
      </c>
      <c r="AE609" s="193">
        <v>0.22</v>
      </c>
      <c r="AF609" s="187" t="str">
        <f t="shared" ca="1" si="12"/>
        <v>PLENA ENERGIA RENOVABLE, S.L.</v>
      </c>
      <c r="AG609" s="194">
        <f t="shared" ca="1" si="13"/>
        <v>0.22</v>
      </c>
    </row>
    <row r="610" spans="26:33" ht="16.5" x14ac:dyDescent="0.3">
      <c r="Z610" s="188" t="s">
        <v>290</v>
      </c>
      <c r="AA610" s="191">
        <v>0</v>
      </c>
      <c r="AB610" s="192" t="s">
        <v>499</v>
      </c>
      <c r="AC610" s="193">
        <v>0.24</v>
      </c>
      <c r="AD610" s="192" t="s">
        <v>507</v>
      </c>
      <c r="AE610" s="193">
        <v>0.25900000000000001</v>
      </c>
      <c r="AF610" s="187" t="str">
        <f t="shared" ca="1" si="12"/>
        <v>POTENZIA COMERCIALIZADORA SL</v>
      </c>
      <c r="AG610" s="194">
        <f t="shared" ca="1" si="13"/>
        <v>0.25900000000000001</v>
      </c>
    </row>
    <row r="611" spans="26:33" ht="16.5" x14ac:dyDescent="0.3">
      <c r="Z611" s="188" t="s">
        <v>500</v>
      </c>
      <c r="AA611" s="191">
        <v>0</v>
      </c>
      <c r="AB611" s="192" t="s">
        <v>501</v>
      </c>
      <c r="AC611" s="193">
        <v>0</v>
      </c>
      <c r="AD611" s="192" t="s">
        <v>856</v>
      </c>
      <c r="AE611" s="193">
        <v>0</v>
      </c>
      <c r="AF611" s="187" t="str">
        <f t="shared" ca="1" si="12"/>
        <v>PROT ENERGIA COMERCIALIZACION, S.L</v>
      </c>
      <c r="AG611" s="194">
        <f t="shared" ca="1" si="13"/>
        <v>0</v>
      </c>
    </row>
    <row r="612" spans="26:33" ht="16.5" x14ac:dyDescent="0.3">
      <c r="Z612" s="188" t="s">
        <v>502</v>
      </c>
      <c r="AA612" s="191">
        <v>0</v>
      </c>
      <c r="AB612" s="192" t="s">
        <v>227</v>
      </c>
      <c r="AC612" s="193">
        <v>0</v>
      </c>
      <c r="AD612" s="192" t="s">
        <v>415</v>
      </c>
      <c r="AE612" s="193">
        <v>0</v>
      </c>
      <c r="AF612" s="187" t="str">
        <f t="shared" ca="1" si="12"/>
        <v>PULSAR SERVICIOS ENERGÉTICOS, S.L.</v>
      </c>
      <c r="AG612" s="194">
        <f t="shared" ca="1" si="13"/>
        <v>0</v>
      </c>
    </row>
    <row r="613" spans="26:33" ht="16.5" x14ac:dyDescent="0.3">
      <c r="Z613" s="188" t="s">
        <v>503</v>
      </c>
      <c r="AA613" s="191">
        <v>0</v>
      </c>
      <c r="AB613" s="192" t="s">
        <v>384</v>
      </c>
      <c r="AC613" s="193">
        <v>0</v>
      </c>
      <c r="AD613" s="192" t="s">
        <v>857</v>
      </c>
      <c r="AE613" s="193">
        <v>0.25900000000000001</v>
      </c>
      <c r="AF613" s="187" t="str">
        <f t="shared" ca="1" si="12"/>
        <v>RECICLAJES ECOLOGICOS NAGINI, S.L.</v>
      </c>
      <c r="AG613" s="194">
        <f t="shared" ca="1" si="13"/>
        <v>0.25900000000000001</v>
      </c>
    </row>
    <row r="614" spans="26:33" ht="16.5" x14ac:dyDescent="0.3">
      <c r="Z614" s="188" t="s">
        <v>504</v>
      </c>
      <c r="AA614" s="191">
        <v>0</v>
      </c>
      <c r="AB614" s="192" t="s">
        <v>387</v>
      </c>
      <c r="AC614" s="193">
        <v>0</v>
      </c>
      <c r="AD614" s="192" t="s">
        <v>858</v>
      </c>
      <c r="AE614" s="193">
        <v>0</v>
      </c>
      <c r="AF614" s="187" t="str">
        <f t="shared" ca="1" si="12"/>
        <v>RELUZCA ENERGÍA, S..L.</v>
      </c>
      <c r="AG614" s="194">
        <f t="shared" ca="1" si="13"/>
        <v>0</v>
      </c>
    </row>
    <row r="615" spans="26:33" ht="16.5" x14ac:dyDescent="0.3">
      <c r="Z615" s="188" t="s">
        <v>505</v>
      </c>
      <c r="AA615" s="191">
        <v>0</v>
      </c>
      <c r="AB615" s="192" t="s">
        <v>390</v>
      </c>
      <c r="AC615" s="193">
        <v>0</v>
      </c>
      <c r="AD615" s="192" t="s">
        <v>859</v>
      </c>
      <c r="AE615" s="193">
        <v>0.25900000000000001</v>
      </c>
      <c r="AF615" s="187" t="str">
        <f t="shared" ref="AF615:AF667" ca="1" si="14">INDIRECT("_Com"&amp;$F$2)</f>
        <v>RENEWABLE VENTURES SLU</v>
      </c>
      <c r="AG615" s="194">
        <f t="shared" ref="AG615:AG667" ca="1" si="15">INDIRECT("_Mix"&amp;$F$2)</f>
        <v>0.25900000000000001</v>
      </c>
    </row>
    <row r="616" spans="26:33" ht="16.5" x14ac:dyDescent="0.3">
      <c r="Z616" s="188" t="s">
        <v>426</v>
      </c>
      <c r="AA616" s="191">
        <v>5.0000000745058101E-2</v>
      </c>
      <c r="AB616" s="192" t="s">
        <v>401</v>
      </c>
      <c r="AC616" s="193">
        <v>0.02</v>
      </c>
      <c r="AD616" s="192" t="s">
        <v>860</v>
      </c>
      <c r="AE616" s="193">
        <v>0</v>
      </c>
      <c r="AF616" s="187" t="str">
        <f t="shared" ca="1" si="14"/>
        <v>RENOVAE CONSULTING, S.L.</v>
      </c>
      <c r="AG616" s="194">
        <f t="shared" ca="1" si="15"/>
        <v>0</v>
      </c>
    </row>
    <row r="617" spans="26:33" ht="16.5" x14ac:dyDescent="0.3">
      <c r="Z617" s="188" t="s">
        <v>487</v>
      </c>
      <c r="AA617" s="191">
        <v>0.270000010728836</v>
      </c>
      <c r="AB617" s="192" t="s">
        <v>393</v>
      </c>
      <c r="AC617" s="193">
        <v>0</v>
      </c>
      <c r="AD617" s="192" t="s">
        <v>861</v>
      </c>
      <c r="AE617" s="193">
        <v>0</v>
      </c>
      <c r="AF617" s="187" t="str">
        <f t="shared" ca="1" si="14"/>
        <v>REPSOL COMERCIALIZADORA DE ELECTRICIDAD Y GAS, S.L.U</v>
      </c>
      <c r="AG617" s="194">
        <f t="shared" ca="1" si="15"/>
        <v>0</v>
      </c>
    </row>
    <row r="618" spans="26:33" ht="16.5" x14ac:dyDescent="0.3">
      <c r="Z618" s="188" t="s">
        <v>341</v>
      </c>
      <c r="AA618" s="191">
        <v>0.28000000119209301</v>
      </c>
      <c r="AB618" s="192" t="s">
        <v>396</v>
      </c>
      <c r="AC618" s="193">
        <v>0</v>
      </c>
      <c r="AD618" s="192" t="s">
        <v>862</v>
      </c>
      <c r="AE618" s="193">
        <v>0.246</v>
      </c>
      <c r="AF618" s="187" t="str">
        <f t="shared" ca="1" si="14"/>
        <v>RESPIRA ENERGÍA ESPAÑA, S.L.</v>
      </c>
      <c r="AG618" s="194">
        <f t="shared" ca="1" si="15"/>
        <v>0.246</v>
      </c>
    </row>
    <row r="619" spans="26:33" ht="16.5" x14ac:dyDescent="0.3">
      <c r="Z619" s="188" t="s">
        <v>430</v>
      </c>
      <c r="AA619" s="191">
        <v>0.20999999344348899</v>
      </c>
      <c r="AB619" s="192" t="s">
        <v>506</v>
      </c>
      <c r="AC619" s="193">
        <v>0</v>
      </c>
      <c r="AD619" s="192" t="s">
        <v>863</v>
      </c>
      <c r="AE619" s="193">
        <v>9.1999999999999998E-2</v>
      </c>
      <c r="AF619" s="187" t="str">
        <f t="shared" ca="1" si="14"/>
        <v>RESPIRA ENERGÍA S.A</v>
      </c>
      <c r="AG619" s="194">
        <f t="shared" ca="1" si="15"/>
        <v>9.1999999999999998E-2</v>
      </c>
    </row>
    <row r="620" spans="26:33" ht="16.5" x14ac:dyDescent="0.3">
      <c r="Z620" s="188" t="s">
        <v>155</v>
      </c>
      <c r="AA620" s="191">
        <v>0</v>
      </c>
      <c r="AB620" s="192" t="s">
        <v>397</v>
      </c>
      <c r="AC620" s="193">
        <v>0</v>
      </c>
      <c r="AD620" s="192" t="s">
        <v>864</v>
      </c>
      <c r="AE620" s="193">
        <v>0.25900000000000001</v>
      </c>
      <c r="AF620" s="187" t="str">
        <f t="shared" ca="1" si="14"/>
        <v>ROFEICA ENERGIA, S.A</v>
      </c>
      <c r="AG620" s="194">
        <f t="shared" ca="1" si="15"/>
        <v>0.25900000000000001</v>
      </c>
    </row>
    <row r="621" spans="26:33" ht="16.5" x14ac:dyDescent="0.3">
      <c r="Z621" s="196" t="s">
        <v>245</v>
      </c>
      <c r="AA621" s="191">
        <v>0.31000000238418601</v>
      </c>
      <c r="AB621" s="192" t="s">
        <v>408</v>
      </c>
      <c r="AC621" s="193">
        <v>0.22</v>
      </c>
      <c r="AD621" s="192" t="s">
        <v>865</v>
      </c>
      <c r="AE621" s="193">
        <v>1.4E-2</v>
      </c>
      <c r="AF621" s="187" t="str">
        <f t="shared" ca="1" si="14"/>
        <v>ROMA ENERGÍAS S.L.</v>
      </c>
      <c r="AG621" s="194">
        <f t="shared" ca="1" si="15"/>
        <v>1.4E-2</v>
      </c>
    </row>
    <row r="622" spans="26:33" ht="16.5" x14ac:dyDescent="0.3">
      <c r="Z622" s="196" t="s">
        <v>252</v>
      </c>
      <c r="AA622" s="191">
        <v>0.31000000238418601</v>
      </c>
      <c r="AB622" s="192" t="s">
        <v>398</v>
      </c>
      <c r="AC622" s="193">
        <v>0.24</v>
      </c>
      <c r="AD622" s="192" t="s">
        <v>866</v>
      </c>
      <c r="AE622" s="193">
        <v>0.25900000000000001</v>
      </c>
      <c r="AF622" s="187" t="str">
        <f t="shared" ca="1" si="14"/>
        <v>RONDA OESTE ENERGÍA, S.L</v>
      </c>
      <c r="AG622" s="194">
        <f t="shared" ca="1" si="15"/>
        <v>0.25900000000000001</v>
      </c>
    </row>
    <row r="623" spans="26:33" ht="16.5" x14ac:dyDescent="0.3">
      <c r="AB623" s="192" t="s">
        <v>507</v>
      </c>
      <c r="AC623" s="193">
        <v>0</v>
      </c>
      <c r="AD623" s="192" t="s">
        <v>867</v>
      </c>
      <c r="AE623" s="193">
        <v>0.252</v>
      </c>
      <c r="AF623" s="187" t="str">
        <f t="shared" ca="1" si="14"/>
        <v>SAMPOL INGENIERIA Y OBRAS SA</v>
      </c>
      <c r="AG623" s="194">
        <f t="shared" ca="1" si="15"/>
        <v>0.252</v>
      </c>
    </row>
    <row r="624" spans="26:33" ht="16.5" x14ac:dyDescent="0.3">
      <c r="AB624" s="192" t="s">
        <v>316</v>
      </c>
      <c r="AC624" s="193">
        <v>0</v>
      </c>
      <c r="AD624" s="192" t="s">
        <v>868</v>
      </c>
      <c r="AE624" s="193">
        <v>0.254</v>
      </c>
      <c r="AF624" s="187" t="str">
        <f t="shared" ca="1" si="14"/>
        <v>SERVIGAS S XXI SA</v>
      </c>
      <c r="AG624" s="194">
        <f t="shared" ca="1" si="15"/>
        <v>0.254</v>
      </c>
    </row>
    <row r="625" spans="28:33" ht="20.25" customHeight="1" x14ac:dyDescent="0.3">
      <c r="AB625" s="192" t="s">
        <v>402</v>
      </c>
      <c r="AC625" s="193">
        <v>0</v>
      </c>
      <c r="AD625" s="192" t="s">
        <v>869</v>
      </c>
      <c r="AE625" s="193">
        <v>0.25900000000000001</v>
      </c>
      <c r="AF625" s="187" t="str">
        <f t="shared" ca="1" si="14"/>
        <v>SHELL ESPAÑA, S.A</v>
      </c>
      <c r="AG625" s="194">
        <f t="shared" ca="1" si="15"/>
        <v>0.25900000000000001</v>
      </c>
    </row>
    <row r="626" spans="28:33" ht="20.25" customHeight="1" x14ac:dyDescent="0.3">
      <c r="AB626" s="192" t="s">
        <v>508</v>
      </c>
      <c r="AC626" s="193">
        <v>0</v>
      </c>
      <c r="AD626" s="192" t="s">
        <v>870</v>
      </c>
      <c r="AE626" s="193">
        <v>0.25900000000000001</v>
      </c>
      <c r="AF626" s="187" t="str">
        <f t="shared" ca="1" si="14"/>
        <v>SIMPLES ENERGIA DE ESPAÑA, S.L.</v>
      </c>
      <c r="AG626" s="194">
        <f t="shared" ca="1" si="15"/>
        <v>0.25900000000000001</v>
      </c>
    </row>
    <row r="627" spans="28:33" ht="20.25" customHeight="1" x14ac:dyDescent="0.3">
      <c r="AB627" s="192" t="s">
        <v>318</v>
      </c>
      <c r="AC627" s="193">
        <v>0</v>
      </c>
      <c r="AD627" s="192" t="s">
        <v>871</v>
      </c>
      <c r="AE627" s="193">
        <v>0.25800000000000001</v>
      </c>
      <c r="AF627" s="187" t="str">
        <f t="shared" ca="1" si="14"/>
        <v>SISTEMAS URBANOS DE ENERGÍAS RENOVABLES S.L.</v>
      </c>
      <c r="AG627" s="194">
        <f t="shared" ca="1" si="15"/>
        <v>0.25800000000000001</v>
      </c>
    </row>
    <row r="628" spans="28:33" ht="20.25" customHeight="1" x14ac:dyDescent="0.3">
      <c r="AB628" s="192" t="s">
        <v>482</v>
      </c>
      <c r="AC628" s="193">
        <v>0</v>
      </c>
      <c r="AD628" s="192" t="s">
        <v>872</v>
      </c>
      <c r="AE628" s="193">
        <v>0</v>
      </c>
      <c r="AF628" s="187" t="str">
        <f t="shared" ca="1" si="14"/>
        <v>SOLABRIA S.COOP. - ENERPLUS S.C.</v>
      </c>
      <c r="AG628" s="194">
        <f t="shared" ca="1" si="15"/>
        <v>0</v>
      </c>
    </row>
    <row r="629" spans="28:33" ht="20.25" customHeight="1" x14ac:dyDescent="0.3">
      <c r="AB629" s="192" t="s">
        <v>460</v>
      </c>
      <c r="AC629" s="193">
        <v>0.02</v>
      </c>
      <c r="AD629" s="192" t="s">
        <v>873</v>
      </c>
      <c r="AE629" s="193">
        <v>0</v>
      </c>
      <c r="AF629" s="187" t="str">
        <f t="shared" ca="1" si="14"/>
        <v>SOM ENERGIA SCCL</v>
      </c>
      <c r="AG629" s="194">
        <f t="shared" ca="1" si="15"/>
        <v>0</v>
      </c>
    </row>
    <row r="630" spans="28:33" ht="20.25" customHeight="1" x14ac:dyDescent="0.3">
      <c r="AB630" s="192" t="s">
        <v>462</v>
      </c>
      <c r="AC630" s="193">
        <v>0.01</v>
      </c>
      <c r="AD630" s="192" t="s">
        <v>874</v>
      </c>
      <c r="AE630" s="193">
        <v>0.245</v>
      </c>
      <c r="AF630" s="187" t="str">
        <f t="shared" ca="1" si="14"/>
        <v>STIN S.A</v>
      </c>
      <c r="AG630" s="194">
        <f t="shared" ca="1" si="15"/>
        <v>0.245</v>
      </c>
    </row>
    <row r="631" spans="28:33" ht="20.25" customHeight="1" x14ac:dyDescent="0.3">
      <c r="AB631" s="192" t="s">
        <v>486</v>
      </c>
      <c r="AC631" s="193">
        <v>0.21</v>
      </c>
      <c r="AD631" s="192" t="s">
        <v>875</v>
      </c>
      <c r="AE631" s="193">
        <v>0</v>
      </c>
      <c r="AF631" s="187" t="str">
        <f t="shared" ca="1" si="14"/>
        <v>SUMINISTROS ESPECIALES ALGINETENSES S.COOP V.</v>
      </c>
      <c r="AG631" s="194">
        <f t="shared" ca="1" si="15"/>
        <v>0</v>
      </c>
    </row>
    <row r="632" spans="28:33" ht="20.25" customHeight="1" x14ac:dyDescent="0.3">
      <c r="AB632" s="192" t="s">
        <v>407</v>
      </c>
      <c r="AC632" s="193">
        <v>0.24</v>
      </c>
      <c r="AD632" s="192" t="s">
        <v>876</v>
      </c>
      <c r="AE632" s="193">
        <v>0</v>
      </c>
      <c r="AF632" s="187" t="str">
        <f t="shared" ca="1" si="14"/>
        <v>SUNAIR ONE ENERGY S.L</v>
      </c>
      <c r="AG632" s="194">
        <f t="shared" ca="1" si="15"/>
        <v>0</v>
      </c>
    </row>
    <row r="633" spans="28:33" ht="20.25" customHeight="1" x14ac:dyDescent="0.3">
      <c r="AB633" s="192" t="s">
        <v>321</v>
      </c>
      <c r="AC633" s="193">
        <v>0.05</v>
      </c>
      <c r="AD633" s="192" t="s">
        <v>877</v>
      </c>
      <c r="AE633" s="193">
        <v>0</v>
      </c>
      <c r="AF633" s="187" t="str">
        <f t="shared" ca="1" si="14"/>
        <v>SUNAIR ONE HOME S.L</v>
      </c>
      <c r="AG633" s="194">
        <f t="shared" ca="1" si="15"/>
        <v>0</v>
      </c>
    </row>
    <row r="634" spans="28:33" ht="20.25" customHeight="1" x14ac:dyDescent="0.3">
      <c r="AB634" s="192" t="s">
        <v>468</v>
      </c>
      <c r="AC634" s="193">
        <v>0</v>
      </c>
      <c r="AD634" s="192" t="s">
        <v>878</v>
      </c>
      <c r="AE634" s="193">
        <v>0.20100000000000001</v>
      </c>
      <c r="AF634" s="187" t="str">
        <f t="shared" ca="1" si="14"/>
        <v>SYDER COMERCIALIZADORA VERDE SL</v>
      </c>
      <c r="AG634" s="194">
        <f t="shared" ca="1" si="15"/>
        <v>0.20100000000000001</v>
      </c>
    </row>
    <row r="635" spans="28:33" ht="20.25" customHeight="1" x14ac:dyDescent="0.3">
      <c r="AB635" s="192" t="s">
        <v>509</v>
      </c>
      <c r="AC635" s="193">
        <v>0.24</v>
      </c>
      <c r="AD635" s="192" t="s">
        <v>879</v>
      </c>
      <c r="AE635" s="193">
        <v>8.5999999999999993E-2</v>
      </c>
      <c r="AF635" s="187" t="str">
        <f t="shared" ca="1" si="14"/>
        <v>TAMECO ENERGIA, S.L.U.</v>
      </c>
      <c r="AG635" s="194">
        <f t="shared" ca="1" si="15"/>
        <v>8.5999999999999993E-2</v>
      </c>
    </row>
    <row r="636" spans="28:33" ht="20.25" customHeight="1" x14ac:dyDescent="0.3">
      <c r="AB636" s="192" t="s">
        <v>510</v>
      </c>
      <c r="AC636" s="193">
        <v>0.2</v>
      </c>
      <c r="AD636" s="192" t="s">
        <v>880</v>
      </c>
      <c r="AE636" s="193">
        <v>0</v>
      </c>
      <c r="AF636" s="187" t="str">
        <f t="shared" ca="1" si="14"/>
        <v>TELECOR S.A. UNIPERSONAL</v>
      </c>
      <c r="AG636" s="194">
        <f t="shared" ca="1" si="15"/>
        <v>0</v>
      </c>
    </row>
    <row r="637" spans="28:33" ht="20.25" customHeight="1" x14ac:dyDescent="0.3">
      <c r="AB637" s="192" t="s">
        <v>511</v>
      </c>
      <c r="AC637" s="193">
        <v>0</v>
      </c>
      <c r="AD637" s="192" t="s">
        <v>881</v>
      </c>
      <c r="AE637" s="193">
        <v>0</v>
      </c>
      <c r="AF637" s="187" t="str">
        <f t="shared" ca="1" si="14"/>
        <v>TELEFÓNICA SOLUCIONES DE INFORMÁTICA Y COMUNICACIONES DE ESPAÑA, S.A.U</v>
      </c>
      <c r="AG637" s="194">
        <f t="shared" ca="1" si="15"/>
        <v>0</v>
      </c>
    </row>
    <row r="638" spans="28:33" ht="20.25" customHeight="1" x14ac:dyDescent="0.3">
      <c r="AB638" s="192" t="s">
        <v>512</v>
      </c>
      <c r="AC638" s="193">
        <v>0.25</v>
      </c>
      <c r="AD638" s="192" t="s">
        <v>882</v>
      </c>
      <c r="AE638" s="193">
        <v>0.25900000000000001</v>
      </c>
      <c r="AF638" s="187" t="str">
        <f t="shared" ca="1" si="14"/>
        <v>THE YELLOW ENERGY, S.L</v>
      </c>
      <c r="AG638" s="194">
        <f t="shared" ca="1" si="15"/>
        <v>0.25900000000000001</v>
      </c>
    </row>
    <row r="639" spans="28:33" ht="20.25" customHeight="1" x14ac:dyDescent="0.3">
      <c r="AB639" s="192" t="s">
        <v>234</v>
      </c>
      <c r="AC639" s="193">
        <v>0</v>
      </c>
      <c r="AD639" s="192" t="s">
        <v>883</v>
      </c>
      <c r="AE639" s="193">
        <v>0.25900000000000001</v>
      </c>
      <c r="AF639" s="187" t="str">
        <f t="shared" ca="1" si="14"/>
        <v>TOTALENERGIES CLIENTES S.A.U.</v>
      </c>
      <c r="AG639" s="194">
        <f t="shared" ca="1" si="15"/>
        <v>0.25900000000000001</v>
      </c>
    </row>
    <row r="640" spans="28:33" ht="20.25" customHeight="1" x14ac:dyDescent="0.3">
      <c r="AB640" s="192" t="s">
        <v>470</v>
      </c>
      <c r="AC640" s="193">
        <v>0.23</v>
      </c>
      <c r="AD640" s="192" t="s">
        <v>884</v>
      </c>
      <c r="AE640" s="193">
        <v>0.25900000000000001</v>
      </c>
      <c r="AF640" s="187" t="str">
        <f t="shared" ca="1" si="14"/>
        <v>TOTALENERGIES ELECTRICIDAD Y GAS ESPAÑA, S.A.U.</v>
      </c>
      <c r="AG640" s="194">
        <f t="shared" ca="1" si="15"/>
        <v>0.25900000000000001</v>
      </c>
    </row>
    <row r="641" spans="28:33" ht="20.25" customHeight="1" x14ac:dyDescent="0.3">
      <c r="AB641" s="192" t="s">
        <v>326</v>
      </c>
      <c r="AC641" s="193">
        <v>0</v>
      </c>
      <c r="AD641" s="192" t="s">
        <v>885</v>
      </c>
      <c r="AE641" s="193">
        <v>0.23300000000000001</v>
      </c>
      <c r="AF641" s="187" t="str">
        <f t="shared" ca="1" si="14"/>
        <v>TOTALENERGIES MERCADO ESPAÑA, S.A.U</v>
      </c>
      <c r="AG641" s="194">
        <f t="shared" ca="1" si="15"/>
        <v>0.23300000000000001</v>
      </c>
    </row>
    <row r="642" spans="28:33" ht="20.25" customHeight="1" x14ac:dyDescent="0.3">
      <c r="AB642" s="192" t="s">
        <v>513</v>
      </c>
      <c r="AC642" s="193">
        <v>0</v>
      </c>
      <c r="AD642" s="192" t="s">
        <v>479</v>
      </c>
      <c r="AE642" s="193">
        <v>0</v>
      </c>
      <c r="AF642" s="187" t="str">
        <f t="shared" ca="1" si="14"/>
        <v>TRACTAMENT I SELECCIÓ DE RESIDUS, S.A.</v>
      </c>
      <c r="AG642" s="194">
        <f t="shared" ca="1" si="15"/>
        <v>0</v>
      </c>
    </row>
    <row r="643" spans="28:33" ht="20.25" customHeight="1" x14ac:dyDescent="0.3">
      <c r="AB643" s="192" t="s">
        <v>414</v>
      </c>
      <c r="AC643" s="193">
        <v>0</v>
      </c>
      <c r="AD643" s="192" t="s">
        <v>419</v>
      </c>
      <c r="AE643" s="193">
        <v>0.191</v>
      </c>
      <c r="AF643" s="187" t="str">
        <f t="shared" ca="1" si="14"/>
        <v>TRADE UNIVERSAL ENERGY, S.A.</v>
      </c>
      <c r="AG643" s="194">
        <f t="shared" ca="1" si="15"/>
        <v>0.191</v>
      </c>
    </row>
    <row r="644" spans="28:33" ht="20.25" customHeight="1" x14ac:dyDescent="0.3">
      <c r="AB644" s="192" t="s">
        <v>475</v>
      </c>
      <c r="AC644" s="193">
        <v>0</v>
      </c>
      <c r="AD644" s="192" t="s">
        <v>886</v>
      </c>
      <c r="AE644" s="193">
        <v>0</v>
      </c>
      <c r="AF644" s="187" t="str">
        <f t="shared" ca="1" si="14"/>
        <v>TU COMERCIALIZADORA DE ENERGÍA LUZ, DOS, TRES, S.L.</v>
      </c>
      <c r="AG644" s="194">
        <f t="shared" ca="1" si="15"/>
        <v>0</v>
      </c>
    </row>
    <row r="645" spans="28:33" ht="20.25" customHeight="1" x14ac:dyDescent="0.3">
      <c r="AB645" s="192" t="s">
        <v>328</v>
      </c>
      <c r="AC645" s="193">
        <v>0</v>
      </c>
      <c r="AD645" s="192" t="s">
        <v>887</v>
      </c>
      <c r="AE645" s="193">
        <v>0</v>
      </c>
      <c r="AF645" s="187" t="str">
        <f t="shared" ca="1" si="14"/>
        <v>UNIELECTRICA ENERGIA, S.A</v>
      </c>
      <c r="AG645" s="194">
        <f t="shared" ca="1" si="15"/>
        <v>0</v>
      </c>
    </row>
    <row r="646" spans="28:33" ht="20.25" customHeight="1" x14ac:dyDescent="0.3">
      <c r="AB646" s="192" t="s">
        <v>476</v>
      </c>
      <c r="AC646" s="193">
        <v>0</v>
      </c>
      <c r="AD646" s="192" t="s">
        <v>888</v>
      </c>
      <c r="AE646" s="193">
        <v>0</v>
      </c>
      <c r="AF646" s="187" t="str">
        <f t="shared" ca="1" si="14"/>
        <v>V3J INGENIERIA Y SERVICIOS, S.L</v>
      </c>
      <c r="AG646" s="194">
        <f t="shared" ca="1" si="15"/>
        <v>0</v>
      </c>
    </row>
    <row r="647" spans="28:33" ht="20.25" customHeight="1" x14ac:dyDescent="0.3">
      <c r="AB647" s="192" t="s">
        <v>514</v>
      </c>
      <c r="AC647" s="193">
        <v>0</v>
      </c>
      <c r="AD647" s="192" t="s">
        <v>889</v>
      </c>
      <c r="AE647" s="193">
        <v>0.25900000000000001</v>
      </c>
      <c r="AF647" s="187" t="str">
        <f t="shared" ca="1" si="14"/>
        <v>VILLAR MIR ENERGÍA,S.L</v>
      </c>
      <c r="AG647" s="194">
        <f t="shared" ca="1" si="15"/>
        <v>0.25900000000000001</v>
      </c>
    </row>
    <row r="648" spans="28:33" ht="20.25" customHeight="1" x14ac:dyDescent="0.3">
      <c r="AB648" s="192" t="s">
        <v>286</v>
      </c>
      <c r="AC648" s="193">
        <v>0</v>
      </c>
      <c r="AD648" s="192" t="s">
        <v>483</v>
      </c>
      <c r="AE648" s="193">
        <v>0.25900000000000001</v>
      </c>
      <c r="AF648" s="187" t="str">
        <f t="shared" ca="1" si="14"/>
        <v>VIRTUS GLOBAL ENERGY SL</v>
      </c>
      <c r="AG648" s="194">
        <f t="shared" ca="1" si="15"/>
        <v>0.25900000000000001</v>
      </c>
    </row>
    <row r="649" spans="28:33" ht="20.25" customHeight="1" x14ac:dyDescent="0.3">
      <c r="AB649" s="192" t="s">
        <v>478</v>
      </c>
      <c r="AC649" s="193">
        <v>0.19</v>
      </c>
      <c r="AD649" s="192" t="s">
        <v>890</v>
      </c>
      <c r="AE649" s="193">
        <v>0.25800000000000001</v>
      </c>
      <c r="AF649" s="187" t="str">
        <f t="shared" ca="1" si="14"/>
        <v>VISALIA ENERGIA S.L.</v>
      </c>
      <c r="AG649" s="194">
        <f t="shared" ca="1" si="15"/>
        <v>0.25800000000000001</v>
      </c>
    </row>
    <row r="650" spans="28:33" ht="20.25" customHeight="1" x14ac:dyDescent="0.3">
      <c r="AB650" s="192" t="s">
        <v>479</v>
      </c>
      <c r="AC650" s="193">
        <v>0</v>
      </c>
      <c r="AD650" s="192" t="s">
        <v>891</v>
      </c>
      <c r="AE650" s="193">
        <v>0</v>
      </c>
      <c r="AF650" s="187" t="str">
        <f t="shared" ca="1" si="14"/>
        <v>VIVO ENERGIA FUTURA S.A</v>
      </c>
      <c r="AG650" s="194">
        <f t="shared" ca="1" si="15"/>
        <v>0</v>
      </c>
    </row>
    <row r="651" spans="28:33" ht="20.25" customHeight="1" x14ac:dyDescent="0.3">
      <c r="AB651" s="192" t="s">
        <v>419</v>
      </c>
      <c r="AC651" s="193">
        <v>0</v>
      </c>
      <c r="AD651" s="192" t="s">
        <v>892</v>
      </c>
      <c r="AE651" s="193">
        <v>0</v>
      </c>
      <c r="AF651" s="187" t="str">
        <f t="shared" ca="1" si="14"/>
        <v>VÓLTICO ENERGÍA SL</v>
      </c>
      <c r="AG651" s="194">
        <f t="shared" ca="1" si="15"/>
        <v>0</v>
      </c>
    </row>
    <row r="652" spans="28:33" ht="20.25" customHeight="1" x14ac:dyDescent="0.3">
      <c r="AB652" s="192" t="s">
        <v>515</v>
      </c>
      <c r="AC652" s="193">
        <v>0.19</v>
      </c>
      <c r="AD652" s="192" t="s">
        <v>893</v>
      </c>
      <c r="AE652" s="193">
        <v>0.25900000000000001</v>
      </c>
      <c r="AF652" s="187" t="str">
        <f t="shared" ca="1" si="14"/>
        <v>WATIO WHOLESALE, S.L</v>
      </c>
      <c r="AG652" s="194">
        <f t="shared" ca="1" si="15"/>
        <v>0.25900000000000001</v>
      </c>
    </row>
    <row r="653" spans="28:33" ht="20.25" customHeight="1" x14ac:dyDescent="0.3">
      <c r="AB653" s="192" t="s">
        <v>290</v>
      </c>
      <c r="AC653" s="193">
        <v>0</v>
      </c>
      <c r="AD653" s="192" t="s">
        <v>341</v>
      </c>
      <c r="AE653" s="193">
        <v>0.25900000000000001</v>
      </c>
      <c r="AF653" s="187" t="str">
        <f t="shared" ca="1" si="14"/>
        <v>WATIUM, S.L.</v>
      </c>
      <c r="AG653" s="194">
        <f t="shared" ca="1" si="15"/>
        <v>0.25900000000000001</v>
      </c>
    </row>
    <row r="654" spans="28:33" ht="20.25" customHeight="1" x14ac:dyDescent="0.3">
      <c r="AB654" s="192" t="s">
        <v>516</v>
      </c>
      <c r="AC654" s="193">
        <v>0.01</v>
      </c>
      <c r="AD654" s="192" t="s">
        <v>894</v>
      </c>
      <c r="AE654" s="193">
        <v>0.25900000000000001</v>
      </c>
      <c r="AF654" s="187" t="str">
        <f t="shared" ca="1" si="14"/>
        <v>WIND TO MARKET S.A</v>
      </c>
      <c r="AG654" s="194">
        <f t="shared" ca="1" si="15"/>
        <v>0.25900000000000001</v>
      </c>
    </row>
    <row r="655" spans="28:33" ht="20.25" customHeight="1" x14ac:dyDescent="0.3">
      <c r="AB655" s="192" t="s">
        <v>517</v>
      </c>
      <c r="AC655" s="193">
        <v>0.24</v>
      </c>
      <c r="AD655" s="192" t="s">
        <v>895</v>
      </c>
      <c r="AE655" s="193">
        <v>0</v>
      </c>
      <c r="AF655" s="187" t="str">
        <f t="shared" ca="1" si="14"/>
        <v>WOMBBAT ENERGY S.L</v>
      </c>
      <c r="AG655" s="194">
        <f t="shared" ca="1" si="15"/>
        <v>0</v>
      </c>
    </row>
    <row r="656" spans="28:33" ht="20.25" customHeight="1" x14ac:dyDescent="0.3">
      <c r="AB656" s="192" t="s">
        <v>483</v>
      </c>
      <c r="AC656" s="193">
        <v>0</v>
      </c>
      <c r="AD656" s="192" t="s">
        <v>896</v>
      </c>
      <c r="AE656" s="193">
        <v>5.3999999999999999E-2</v>
      </c>
      <c r="AF656" s="187" t="str">
        <f t="shared" ca="1" si="14"/>
        <v>ZULUX ENERGIA SL</v>
      </c>
      <c r="AG656" s="194">
        <f t="shared" ca="1" si="15"/>
        <v>5.3999999999999999E-2</v>
      </c>
    </row>
    <row r="657" spans="1:36" ht="20.25" customHeight="1" x14ac:dyDescent="0.3">
      <c r="AB657" s="192" t="s">
        <v>518</v>
      </c>
      <c r="AC657" s="193">
        <v>0.2</v>
      </c>
      <c r="AD657" s="192" t="s">
        <v>245</v>
      </c>
      <c r="AE657" s="193">
        <v>0.25900000000000001</v>
      </c>
      <c r="AF657" s="187" t="str">
        <f t="shared" ca="1" si="14"/>
        <v>Varias comercializadoras</v>
      </c>
      <c r="AG657" s="194">
        <f t="shared" ca="1" si="15"/>
        <v>0.25900000000000001</v>
      </c>
    </row>
    <row r="658" spans="1:36" ht="20.25" customHeight="1" x14ac:dyDescent="0.3">
      <c r="AB658" s="192" t="s">
        <v>519</v>
      </c>
      <c r="AC658" s="193">
        <v>0</v>
      </c>
      <c r="AD658" s="192" t="s">
        <v>252</v>
      </c>
      <c r="AE658" s="193">
        <v>0.25900000000000001</v>
      </c>
      <c r="AF658" s="187" t="str">
        <f t="shared" ca="1" si="14"/>
        <v>Otras</v>
      </c>
      <c r="AG658" s="194">
        <f t="shared" ca="1" si="15"/>
        <v>0.25900000000000001</v>
      </c>
    </row>
    <row r="659" spans="1:36" ht="20.25" customHeight="1" x14ac:dyDescent="0.3">
      <c r="AB659" s="192" t="s">
        <v>485</v>
      </c>
      <c r="AC659" s="193">
        <v>0</v>
      </c>
      <c r="AF659" s="187" t="e">
        <f t="shared" ca="1" si="14"/>
        <v>#VALUE!</v>
      </c>
      <c r="AG659" s="194" t="e">
        <f t="shared" ca="1" si="15"/>
        <v>#VALUE!</v>
      </c>
    </row>
    <row r="660" spans="1:36" ht="20.25" customHeight="1" x14ac:dyDescent="0.3">
      <c r="AB660" s="192" t="s">
        <v>520</v>
      </c>
      <c r="AC660" s="193">
        <v>0</v>
      </c>
      <c r="AF660" s="187" t="e">
        <f t="shared" ca="1" si="14"/>
        <v>#VALUE!</v>
      </c>
      <c r="AG660" s="194" t="e">
        <f t="shared" ca="1" si="15"/>
        <v>#VALUE!</v>
      </c>
    </row>
    <row r="661" spans="1:36" ht="20.25" customHeight="1" x14ac:dyDescent="0.3">
      <c r="AB661" s="192" t="s">
        <v>505</v>
      </c>
      <c r="AC661" s="193">
        <v>0</v>
      </c>
      <c r="AF661" s="187" t="e">
        <f t="shared" ca="1" si="14"/>
        <v>#VALUE!</v>
      </c>
      <c r="AG661" s="194" t="e">
        <f t="shared" ca="1" si="15"/>
        <v>#VALUE!</v>
      </c>
    </row>
    <row r="662" spans="1:36" ht="20.25" customHeight="1" x14ac:dyDescent="0.3">
      <c r="AB662" s="192" t="s">
        <v>487</v>
      </c>
      <c r="AC662" s="193">
        <v>0.17</v>
      </c>
      <c r="AF662" s="187" t="e">
        <f t="shared" ca="1" si="14"/>
        <v>#VALUE!</v>
      </c>
      <c r="AG662" s="194" t="e">
        <f t="shared" ca="1" si="15"/>
        <v>#VALUE!</v>
      </c>
    </row>
    <row r="663" spans="1:36" ht="20.25" customHeight="1" x14ac:dyDescent="0.3">
      <c r="AB663" s="192" t="s">
        <v>341</v>
      </c>
      <c r="AC663" s="193">
        <v>0.25</v>
      </c>
      <c r="AF663" s="187" t="e">
        <f t="shared" ca="1" si="14"/>
        <v>#VALUE!</v>
      </c>
      <c r="AG663" s="194" t="e">
        <f t="shared" ca="1" si="15"/>
        <v>#VALUE!</v>
      </c>
    </row>
    <row r="664" spans="1:36" ht="20.25" customHeight="1" x14ac:dyDescent="0.3">
      <c r="AB664" s="192" t="s">
        <v>430</v>
      </c>
      <c r="AC664" s="193">
        <v>0.16</v>
      </c>
      <c r="AF664" s="187" t="e">
        <f t="shared" ca="1" si="14"/>
        <v>#VALUE!</v>
      </c>
      <c r="AG664" s="194" t="e">
        <f t="shared" ca="1" si="15"/>
        <v>#VALUE!</v>
      </c>
    </row>
    <row r="665" spans="1:36" ht="20.25" customHeight="1" x14ac:dyDescent="0.3">
      <c r="AB665" s="192" t="s">
        <v>521</v>
      </c>
      <c r="AC665" s="193">
        <v>0.24</v>
      </c>
      <c r="AF665" s="187" t="e">
        <f t="shared" ca="1" si="14"/>
        <v>#VALUE!</v>
      </c>
      <c r="AG665" s="194" t="e">
        <f t="shared" ca="1" si="15"/>
        <v>#VALUE!</v>
      </c>
    </row>
    <row r="666" spans="1:36" ht="20.25" customHeight="1" x14ac:dyDescent="0.3">
      <c r="AB666" s="201" t="s">
        <v>245</v>
      </c>
      <c r="AC666" s="202">
        <v>0.25</v>
      </c>
      <c r="AF666" s="187" t="e">
        <f t="shared" ca="1" si="14"/>
        <v>#VALUE!</v>
      </c>
      <c r="AG666" s="194" t="e">
        <f t="shared" ca="1" si="15"/>
        <v>#VALUE!</v>
      </c>
    </row>
    <row r="667" spans="1:36" ht="20.25" customHeight="1" x14ac:dyDescent="0.3">
      <c r="AB667" s="196" t="s">
        <v>252</v>
      </c>
      <c r="AC667" s="184">
        <v>0.25</v>
      </c>
      <c r="AF667" s="187" t="e">
        <f t="shared" ca="1" si="14"/>
        <v>#VALUE!</v>
      </c>
      <c r="AG667" s="194" t="e">
        <f t="shared" ca="1" si="15"/>
        <v>#VALUE!</v>
      </c>
    </row>
    <row r="670" spans="1:36" s="323" customFormat="1" ht="21" x14ac:dyDescent="0.35">
      <c r="A670" s="322" t="s">
        <v>1137</v>
      </c>
      <c r="C670" s="324"/>
      <c r="D670" s="324"/>
      <c r="P670" s="325"/>
      <c r="Q670" s="326"/>
      <c r="R670" s="325"/>
      <c r="S670" s="327"/>
      <c r="T670" s="325"/>
      <c r="U670" s="325"/>
      <c r="V670" s="325"/>
      <c r="W670" s="325"/>
      <c r="X670" s="327"/>
      <c r="Y670" s="325"/>
      <c r="Z670" s="325"/>
      <c r="AA670" s="325"/>
      <c r="AB670" s="325"/>
      <c r="AC670" s="325"/>
      <c r="AD670" s="325"/>
      <c r="AE670" s="325"/>
      <c r="AF670" s="325"/>
      <c r="AG670" s="325"/>
      <c r="AH670" s="325"/>
      <c r="AI670" s="325"/>
      <c r="AJ670" s="325"/>
    </row>
    <row r="671" spans="1:36" ht="16.5" x14ac:dyDescent="0.3">
      <c r="H671" s="195"/>
    </row>
    <row r="672" spans="1:36" ht="24" x14ac:dyDescent="0.3">
      <c r="C672" s="179" t="s">
        <v>522</v>
      </c>
      <c r="D672" s="179" t="s">
        <v>523</v>
      </c>
      <c r="E672" s="195"/>
      <c r="H672" s="195"/>
    </row>
    <row r="673" spans="1:36" ht="16.5" x14ac:dyDescent="0.3">
      <c r="C673" s="187" t="s">
        <v>655</v>
      </c>
      <c r="D673" s="187" t="s">
        <v>661</v>
      </c>
      <c r="E673" s="195"/>
      <c r="H673" s="195"/>
    </row>
    <row r="674" spans="1:36" ht="16.5" x14ac:dyDescent="0.3">
      <c r="C674" s="187" t="s">
        <v>1245</v>
      </c>
      <c r="D674" s="187" t="s">
        <v>662</v>
      </c>
      <c r="E674" s="195"/>
      <c r="H674" s="195"/>
    </row>
    <row r="675" spans="1:36" ht="16.5" x14ac:dyDescent="0.3">
      <c r="C675" s="187" t="s">
        <v>656</v>
      </c>
      <c r="D675" s="187" t="s">
        <v>657</v>
      </c>
      <c r="E675" s="195"/>
      <c r="H675" s="195"/>
    </row>
    <row r="676" spans="1:36" ht="16.5" x14ac:dyDescent="0.3">
      <c r="C676" s="187" t="s">
        <v>705</v>
      </c>
      <c r="D676" s="187" t="s">
        <v>658</v>
      </c>
      <c r="E676" s="195"/>
      <c r="H676" s="195"/>
    </row>
    <row r="677" spans="1:36" ht="16.5" x14ac:dyDescent="0.3">
      <c r="C677" s="187" t="s">
        <v>524</v>
      </c>
      <c r="D677" s="187" t="s">
        <v>659</v>
      </c>
      <c r="E677" s="195"/>
      <c r="H677" s="195"/>
    </row>
    <row r="678" spans="1:36" ht="16.5" x14ac:dyDescent="0.3">
      <c r="C678" s="195"/>
      <c r="D678" s="187" t="s">
        <v>660</v>
      </c>
      <c r="E678" s="195"/>
      <c r="H678" s="195"/>
    </row>
    <row r="679" spans="1:36" ht="16.5" x14ac:dyDescent="0.3">
      <c r="C679" s="203"/>
      <c r="D679" s="195"/>
      <c r="E679" s="195"/>
      <c r="H679" s="195"/>
    </row>
    <row r="680" spans="1:36" ht="16.5" x14ac:dyDescent="0.3">
      <c r="C680" s="203"/>
      <c r="D680" s="195"/>
      <c r="E680" s="195"/>
      <c r="H680" s="195"/>
    </row>
    <row r="681" spans="1:36" s="323" customFormat="1" ht="21" x14ac:dyDescent="0.35">
      <c r="A681" s="322" t="s">
        <v>899</v>
      </c>
      <c r="C681" s="324"/>
      <c r="D681" s="324"/>
      <c r="O681" s="473" t="s">
        <v>900</v>
      </c>
      <c r="P681" s="325"/>
      <c r="Q681" s="326"/>
      <c r="R681" s="325"/>
      <c r="S681" s="327"/>
      <c r="T681" s="325"/>
      <c r="U681" s="325"/>
      <c r="V681" s="325"/>
      <c r="W681" s="325"/>
      <c r="X681" s="327"/>
      <c r="Y681" s="325"/>
      <c r="Z681" s="325"/>
      <c r="AA681" s="325"/>
      <c r="AB681" s="325"/>
      <c r="AC681" s="325"/>
      <c r="AD681" s="325"/>
      <c r="AE681" s="325"/>
      <c r="AF681" s="325"/>
      <c r="AG681" s="325"/>
      <c r="AH681" s="325"/>
      <c r="AI681" s="325"/>
      <c r="AJ681" s="325"/>
    </row>
    <row r="682" spans="1:36" s="468" customFormat="1" ht="18" customHeight="1" x14ac:dyDescent="0.35">
      <c r="A682" s="467"/>
      <c r="C682" s="469"/>
      <c r="D682" s="469"/>
      <c r="P682" s="470"/>
      <c r="Q682" s="471"/>
      <c r="R682" s="470"/>
      <c r="S682" s="472"/>
      <c r="T682" s="470"/>
      <c r="U682" s="470"/>
      <c r="V682" s="470"/>
      <c r="W682" s="470"/>
      <c r="X682" s="472"/>
      <c r="Y682" s="470"/>
      <c r="Z682" s="470"/>
      <c r="AA682" s="470"/>
      <c r="AB682" s="470"/>
      <c r="AC682" s="470"/>
      <c r="AD682" s="470"/>
      <c r="AE682" s="470"/>
      <c r="AF682" s="470"/>
      <c r="AG682" s="470"/>
      <c r="AH682" s="470"/>
      <c r="AI682" s="470"/>
      <c r="AJ682" s="470"/>
    </row>
    <row r="683" spans="1:36" ht="16.5" x14ac:dyDescent="0.3">
      <c r="A683" s="174"/>
      <c r="B683" t="s">
        <v>525</v>
      </c>
      <c r="D683" s="195"/>
      <c r="E683" s="195">
        <f>'0_Dades generals organització'!Y5</f>
        <v>0</v>
      </c>
      <c r="F683" t="s">
        <v>5</v>
      </c>
      <c r="G683">
        <f>'0_Dades generals organització'!J6</f>
        <v>0</v>
      </c>
      <c r="H683" s="195"/>
      <c r="I683" s="195"/>
      <c r="O683" s="174"/>
      <c r="P683" t="s">
        <v>528</v>
      </c>
      <c r="S683" s="219">
        <f>'7.1_Resultats Illes Balears'!N16</f>
        <v>0</v>
      </c>
      <c r="V683" s="195"/>
    </row>
    <row r="684" spans="1:36" ht="16.5" x14ac:dyDescent="0.3">
      <c r="A684" s="174"/>
      <c r="B684" t="s">
        <v>526</v>
      </c>
      <c r="D684" s="195"/>
      <c r="E684" s="195">
        <f>'0_Dades generals organització'!Y6</f>
        <v>0</v>
      </c>
      <c r="H684" s="195"/>
      <c r="I684" s="195"/>
      <c r="O684" s="174"/>
      <c r="R684" s="195"/>
      <c r="S684" s="195"/>
      <c r="V684" s="195"/>
    </row>
    <row r="685" spans="1:36" ht="16.5" x14ac:dyDescent="0.3">
      <c r="A685" s="174"/>
      <c r="B685" s="204" t="s">
        <v>527</v>
      </c>
      <c r="D685" s="195"/>
      <c r="E685" s="205">
        <f>'0_Dades generals organització'!G3</f>
        <v>2021</v>
      </c>
      <c r="H685" s="195"/>
      <c r="I685" s="195"/>
      <c r="O685" s="174"/>
      <c r="P685" s="204"/>
      <c r="R685" s="195"/>
      <c r="S685" s="195"/>
      <c r="V685" s="195"/>
    </row>
    <row r="686" spans="1:36" ht="16.5" x14ac:dyDescent="0.3">
      <c r="A686" s="174"/>
      <c r="B686" t="s">
        <v>528</v>
      </c>
      <c r="E686" s="509">
        <f>'7.2_Resultats Espanya'!N16</f>
        <v>0</v>
      </c>
      <c r="I686" s="195"/>
      <c r="O686" s="174"/>
    </row>
    <row r="687" spans="1:36" ht="16.5" x14ac:dyDescent="0.3">
      <c r="I687" s="195"/>
    </row>
    <row r="688" spans="1:36" ht="16.5" x14ac:dyDescent="0.3">
      <c r="I688" s="195"/>
    </row>
    <row r="689" spans="3:25" ht="16.5" x14ac:dyDescent="0.3">
      <c r="D689" t="s">
        <v>9</v>
      </c>
      <c r="E689" t="s">
        <v>10</v>
      </c>
      <c r="F689" t="s">
        <v>11</v>
      </c>
      <c r="G689" t="s">
        <v>529</v>
      </c>
      <c r="I689" s="195"/>
      <c r="R689" t="s">
        <v>9</v>
      </c>
      <c r="S689" t="s">
        <v>10</v>
      </c>
      <c r="T689" t="s">
        <v>11</v>
      </c>
      <c r="U689" t="s">
        <v>529</v>
      </c>
    </row>
    <row r="690" spans="3:25" ht="16.5" x14ac:dyDescent="0.3">
      <c r="C690" s="184" t="s">
        <v>527</v>
      </c>
      <c r="D690" s="172" t="str">
        <f>IF(ISNUMBER('0_Dades generals organització'!H15),'0_Dades generals organització'!H15,"")</f>
        <v/>
      </c>
      <c r="E690" s="172" t="str">
        <f>IF(ISNUMBER('0_Dades generals organització'!H17),'0_Dades generals organització'!H17,"")</f>
        <v/>
      </c>
      <c r="F690" s="172" t="str">
        <f>IF(ISNUMBER('0_Dades generals organització'!H19),'0_Dades generals organització'!H19,"")</f>
        <v/>
      </c>
      <c r="G690" s="172">
        <f>IF(ISNUMBER('0_Dades generals organització'!G3),'0_Dades generals organització'!G3,"")</f>
        <v>2021</v>
      </c>
      <c r="I690" s="195"/>
      <c r="Q690" s="184" t="s">
        <v>527</v>
      </c>
      <c r="R690" s="172" t="str">
        <f>IF(ISNUMBER('0_Dades generals organització'!H15),'0_Dades generals organització'!H15,"")</f>
        <v/>
      </c>
      <c r="S690" s="172" t="str">
        <f>IF(ISNUMBER('0_Dades generals organització'!H17),'0_Dades generals organització'!H17,"")</f>
        <v/>
      </c>
      <c r="T690" s="172" t="str">
        <f>IF(ISNUMBER('0_Dades generals organització'!H19),'0_Dades generals organització'!H19,"")</f>
        <v/>
      </c>
      <c r="U690" s="172">
        <f>IF(ISNUMBER('0_Dades generals organització'!G3),'0_Dades generals organització'!G3,"")</f>
        <v>2021</v>
      </c>
    </row>
    <row r="691" spans="3:25" ht="16.5" x14ac:dyDescent="0.3">
      <c r="C691" s="184" t="s">
        <v>530</v>
      </c>
      <c r="D691" s="206">
        <f>ROUND('0_Dades generals organització'!K28,2)</f>
        <v>0</v>
      </c>
      <c r="E691" s="206">
        <f>ROUND('0_Dades generals organització'!K29,2)</f>
        <v>0</v>
      </c>
      <c r="F691" s="206">
        <f>ROUND('0_Dades generals organització'!K30,2)</f>
        <v>0</v>
      </c>
      <c r="G691" s="206">
        <f>ROUND('0_Dades generals organització'!K26,2)</f>
        <v>0</v>
      </c>
      <c r="H691" s="207" t="s">
        <v>531</v>
      </c>
      <c r="I691" s="195"/>
      <c r="Q691" s="184" t="s">
        <v>530</v>
      </c>
      <c r="R691" s="206">
        <f>ROUND('0_Dades generals organització'!J28,2)</f>
        <v>0</v>
      </c>
      <c r="S691" s="206">
        <f>ROUND('0_Dades generals organització'!J29,2)</f>
        <v>0</v>
      </c>
      <c r="T691" s="206">
        <f>ROUND('0_Dades generals organització'!J30,2)</f>
        <v>0</v>
      </c>
      <c r="U691" s="206">
        <f>ROUND('0_Dades generals organització'!J26,2)</f>
        <v>0</v>
      </c>
      <c r="V691" s="207" t="s">
        <v>531</v>
      </c>
    </row>
    <row r="692" spans="3:25" ht="16.5" x14ac:dyDescent="0.3">
      <c r="C692" s="184" t="s">
        <v>532</v>
      </c>
      <c r="D692" s="206">
        <f>ROUND('0_Dades generals organització'!K40,2)</f>
        <v>0</v>
      </c>
      <c r="E692" s="206">
        <f>ROUND('0_Dades generals organització'!K41,2)</f>
        <v>0</v>
      </c>
      <c r="F692" s="206">
        <f>ROUND('0_Dades generals organització'!K42,2)</f>
        <v>0</v>
      </c>
      <c r="G692" s="206">
        <f>ROUND('0_Dades generals organització'!K38,2)</f>
        <v>0</v>
      </c>
      <c r="H692" s="207" t="s">
        <v>531</v>
      </c>
      <c r="I692" s="195"/>
      <c r="Q692" s="184" t="s">
        <v>532</v>
      </c>
      <c r="R692" s="206">
        <f>ROUND('0_Dades generals organització'!I40,2)</f>
        <v>0</v>
      </c>
      <c r="S692" s="206">
        <f>ROUND('0_Dades generals organització'!I41,2)</f>
        <v>0</v>
      </c>
      <c r="T692" s="206">
        <f>ROUND('0_Dades generals organització'!I42,2)</f>
        <v>0</v>
      </c>
      <c r="U692" s="206">
        <f>ROUND('0_Dades generals organització'!I38,2)</f>
        <v>0</v>
      </c>
      <c r="V692" s="207" t="s">
        <v>531</v>
      </c>
    </row>
    <row r="693" spans="3:25" ht="16.5" x14ac:dyDescent="0.3">
      <c r="C693" s="184" t="s">
        <v>8</v>
      </c>
      <c r="D693" s="206">
        <f>ROUND('0_Dades generals organització'!L40,2)</f>
        <v>0</v>
      </c>
      <c r="E693" s="206">
        <f>ROUND('0_Dades generals organització'!L41,2)</f>
        <v>0</v>
      </c>
      <c r="F693" s="206">
        <f>ROUND('0_Dades generals organització'!L42,2)</f>
        <v>0</v>
      </c>
      <c r="G693" s="206">
        <f>ROUND('0_Dades generals organització'!L38,2)</f>
        <v>0</v>
      </c>
      <c r="H693" s="207" t="s">
        <v>531</v>
      </c>
      <c r="I693" s="195"/>
      <c r="Q693" s="184" t="s">
        <v>8</v>
      </c>
      <c r="R693" s="206">
        <f>ROUND('0_Dades generals organització'!J40,2)</f>
        <v>0</v>
      </c>
      <c r="S693" s="206">
        <f>ROUND('0_Dades generals organització'!J41,2)</f>
        <v>0</v>
      </c>
      <c r="T693" s="206">
        <f>ROUND('0_Dades generals organització'!J42,2)</f>
        <v>0</v>
      </c>
      <c r="U693" s="206">
        <f>ROUND('0_Dades generals organització'!J38,2)</f>
        <v>0</v>
      </c>
      <c r="V693" s="207" t="s">
        <v>531</v>
      </c>
    </row>
    <row r="694" spans="3:25" ht="16.5" x14ac:dyDescent="0.3">
      <c r="H694" s="207"/>
      <c r="I694" s="195"/>
      <c r="V694" s="207"/>
    </row>
    <row r="695" spans="3:25" x14ac:dyDescent="0.25">
      <c r="D695" t="s">
        <v>9</v>
      </c>
      <c r="E695" t="s">
        <v>10</v>
      </c>
      <c r="F695" t="s">
        <v>11</v>
      </c>
      <c r="G695" t="s">
        <v>529</v>
      </c>
      <c r="R695" t="s">
        <v>9</v>
      </c>
      <c r="S695" t="s">
        <v>10</v>
      </c>
      <c r="T695" t="s">
        <v>11</v>
      </c>
      <c r="U695" t="s">
        <v>529</v>
      </c>
    </row>
    <row r="696" spans="3:25" x14ac:dyDescent="0.25">
      <c r="D696" s="208" t="str">
        <f>IF(ISNUMBER(D690),D690,"")</f>
        <v/>
      </c>
      <c r="E696" s="208" t="str">
        <f>IF(ISNUMBER(E690),E690,"")</f>
        <v/>
      </c>
      <c r="F696" s="208" t="str">
        <f>IF(ISNUMBER(F690),F690,"")</f>
        <v/>
      </c>
      <c r="G696" s="208">
        <f>IF(ISNUMBER(G690),G690,"")</f>
        <v>2021</v>
      </c>
      <c r="R696" s="208" t="str">
        <f>IF(ISNUMBER(R690),R690,"")</f>
        <v/>
      </c>
      <c r="S696" s="208" t="str">
        <f>IF(ISNUMBER(S690),S690,"")</f>
        <v/>
      </c>
      <c r="T696" s="208" t="str">
        <f>IF(ISNUMBER(T690),T690,"")</f>
        <v/>
      </c>
      <c r="U696" s="208">
        <f>IF(ISNUMBER(U690),U690,"")</f>
        <v>2021</v>
      </c>
    </row>
    <row r="697" spans="3:25" x14ac:dyDescent="0.25">
      <c r="C697" s="184" t="s">
        <v>533</v>
      </c>
      <c r="D697" s="505">
        <f>ROUND('0_Dades generals organització'!L15,2)</f>
        <v>0</v>
      </c>
      <c r="E697" s="505">
        <f>ROUND('0_Dades generals organització'!L17,2)</f>
        <v>0</v>
      </c>
      <c r="F697" s="505">
        <f>ROUND('0_Dades generals organització'!L19,2)</f>
        <v>0</v>
      </c>
      <c r="G697" s="505">
        <f>ROUND('7.2_Resultats Espanya'!N16,2)</f>
        <v>0</v>
      </c>
      <c r="H697" s="207" t="s">
        <v>531</v>
      </c>
      <c r="Q697" s="184" t="s">
        <v>533</v>
      </c>
      <c r="R697" s="206">
        <f>ROUND('0_Dades generals organització'!K15,2)</f>
        <v>0</v>
      </c>
      <c r="S697" s="206">
        <f>ROUND('0_Dades generals organització'!K17,2)</f>
        <v>0</v>
      </c>
      <c r="T697" s="206">
        <f>ROUND('0_Dades generals organització'!K19,2)</f>
        <v>0</v>
      </c>
      <c r="U697" s="206">
        <f>ROUND('7.1_Resultats Illes Balears'!N16,2)</f>
        <v>0</v>
      </c>
      <c r="V697" s="207" t="s">
        <v>531</v>
      </c>
    </row>
    <row r="698" spans="3:25" x14ac:dyDescent="0.25">
      <c r="D698" s="506"/>
      <c r="E698" s="506"/>
      <c r="F698" s="506"/>
      <c r="G698" s="506"/>
    </row>
    <row r="699" spans="3:25" x14ac:dyDescent="0.25">
      <c r="C699" t="s">
        <v>534</v>
      </c>
      <c r="D699" s="506"/>
      <c r="E699" s="506"/>
      <c r="F699" s="506"/>
      <c r="G699" s="506"/>
      <c r="Q699" t="s">
        <v>534</v>
      </c>
    </row>
    <row r="700" spans="3:25" x14ac:dyDescent="0.25">
      <c r="D700" s="507" t="s">
        <v>685</v>
      </c>
      <c r="E700" s="507" t="s">
        <v>684</v>
      </c>
      <c r="F700" s="506"/>
      <c r="G700" s="506"/>
      <c r="R700" s="184" t="s">
        <v>685</v>
      </c>
      <c r="S700" s="184" t="s">
        <v>684</v>
      </c>
    </row>
    <row r="701" spans="3:25" x14ac:dyDescent="0.25">
      <c r="D701" s="508">
        <f>'7.2_Resultats Espanya'!N13</f>
        <v>0</v>
      </c>
      <c r="E701" s="508">
        <f>'7.2_Resultats Espanya'!N14</f>
        <v>0</v>
      </c>
      <c r="F701" s="506"/>
      <c r="G701" s="506"/>
      <c r="R701" s="220">
        <f>'7.1_Resultats Illes Balears'!N13</f>
        <v>0</v>
      </c>
      <c r="S701" s="220">
        <f>'7.1_Resultats Illes Balears'!N14</f>
        <v>0</v>
      </c>
    </row>
    <row r="703" spans="3:25" x14ac:dyDescent="0.25">
      <c r="C703" t="s">
        <v>1228</v>
      </c>
      <c r="F703" t="s">
        <v>535</v>
      </c>
      <c r="Q703" t="s">
        <v>1228</v>
      </c>
      <c r="T703" t="s">
        <v>535</v>
      </c>
    </row>
    <row r="704" spans="3:25" x14ac:dyDescent="0.25">
      <c r="C704" s="184" t="s">
        <v>1184</v>
      </c>
      <c r="D704" s="184" t="s">
        <v>1185</v>
      </c>
      <c r="E704" s="288" t="s">
        <v>1233</v>
      </c>
      <c r="F704" s="184" t="s">
        <v>686</v>
      </c>
      <c r="G704" s="184" t="s">
        <v>1180</v>
      </c>
      <c r="H704" s="184" t="s">
        <v>1179</v>
      </c>
      <c r="I704" s="184" t="s">
        <v>1181</v>
      </c>
      <c r="J704" s="184" t="s">
        <v>1182</v>
      </c>
      <c r="K704" s="184" t="s">
        <v>1183</v>
      </c>
      <c r="Q704" s="184" t="s">
        <v>1184</v>
      </c>
      <c r="R704" s="184" t="s">
        <v>1185</v>
      </c>
      <c r="S704" s="288" t="s">
        <v>1233</v>
      </c>
      <c r="T704" s="184" t="s">
        <v>686</v>
      </c>
      <c r="U704" s="184" t="s">
        <v>1180</v>
      </c>
      <c r="V704" s="184" t="s">
        <v>1179</v>
      </c>
      <c r="W704" s="184" t="s">
        <v>1181</v>
      </c>
      <c r="X704" s="184" t="s">
        <v>1182</v>
      </c>
      <c r="Y704" s="184" t="s">
        <v>1183</v>
      </c>
    </row>
    <row r="705" spans="1:29" x14ac:dyDescent="0.25">
      <c r="C705" s="209" t="e">
        <f>C706/SUM(C706:K706)</f>
        <v>#DIV/0!</v>
      </c>
      <c r="D705" s="209" t="e">
        <f>D706/SUM(C706:K706)</f>
        <v>#DIV/0!</v>
      </c>
      <c r="E705" s="496" t="e">
        <f>E706/SUM(C706:K706)</f>
        <v>#DIV/0!</v>
      </c>
      <c r="F705" s="209" t="e">
        <f>F706/SUM(C706:K706)</f>
        <v>#DIV/0!</v>
      </c>
      <c r="G705" s="209" t="e">
        <f>G706/SUM(C706:K706)</f>
        <v>#DIV/0!</v>
      </c>
      <c r="H705" s="209" t="e">
        <f>H706/SUM(C706:K706)</f>
        <v>#DIV/0!</v>
      </c>
      <c r="I705" s="209" t="e">
        <f>I706/SUM(C706:K706)</f>
        <v>#DIV/0!</v>
      </c>
      <c r="J705" s="209" t="e">
        <f>J706/SUM(C706:K706)</f>
        <v>#DIV/0!</v>
      </c>
      <c r="K705" s="209" t="e">
        <f>K706/SUM(C706:K706)</f>
        <v>#DIV/0!</v>
      </c>
      <c r="Q705" s="209" t="e">
        <f>Q706/SUM(Q706:Y706)</f>
        <v>#DIV/0!</v>
      </c>
      <c r="R705" s="209" t="e">
        <f>R706/SUM(Q706:Y706)</f>
        <v>#DIV/0!</v>
      </c>
      <c r="S705" s="496" t="e">
        <f>S706/SUM(Q706:Y706)</f>
        <v>#DIV/0!</v>
      </c>
      <c r="T705" s="209" t="e">
        <f>T706/SUM(Q706:Y706)</f>
        <v>#DIV/0!</v>
      </c>
      <c r="U705" s="209" t="e">
        <f>U706/SUM(Q706:Y706)</f>
        <v>#DIV/0!</v>
      </c>
      <c r="V705" s="209" t="e">
        <f>V706/SUM(Q706:Y706)</f>
        <v>#DIV/0!</v>
      </c>
      <c r="W705" s="209" t="e">
        <f>W706/SUM(Q706:Y706)</f>
        <v>#DIV/0!</v>
      </c>
      <c r="X705" s="209" t="e">
        <f>X706/SUM(Q706:Y706)</f>
        <v>#DIV/0!</v>
      </c>
      <c r="Y705" s="209" t="e">
        <f>Y706/SUM(Q706:Y706)</f>
        <v>#DIV/0!</v>
      </c>
    </row>
    <row r="706" spans="1:29" x14ac:dyDescent="0.25">
      <c r="C706" s="206">
        <f>'7.2_Resultats Espanya'!$N$31</f>
        <v>0</v>
      </c>
      <c r="D706" s="206">
        <f>'7.2_Resultats Espanya'!$N$30</f>
        <v>0</v>
      </c>
      <c r="E706" s="497">
        <f>'7.2_Resultats Espanya'!$N$29</f>
        <v>0</v>
      </c>
      <c r="F706" s="206">
        <f>'7.2_Resultats Espanya'!$N$26</f>
        <v>0</v>
      </c>
      <c r="G706" s="206">
        <f>'7.2_Resultats Espanya'!$N$25</f>
        <v>0</v>
      </c>
      <c r="H706" s="206">
        <f>'7.2_Resultats Espanya'!$N$24</f>
        <v>0</v>
      </c>
      <c r="I706" s="206">
        <f>'7.2_Resultats Espanya'!$N$23</f>
        <v>0</v>
      </c>
      <c r="J706" s="206">
        <f>'7.2_Resultats Espanya'!$N$22</f>
        <v>0</v>
      </c>
      <c r="K706" s="206">
        <f>'7.2_Resultats Espanya'!$N$21</f>
        <v>0</v>
      </c>
      <c r="Q706" s="206">
        <f>'7.1_Resultats Illes Balears'!$N$31</f>
        <v>0</v>
      </c>
      <c r="R706" s="206">
        <f>'7.1_Resultats Illes Balears'!$N$30</f>
        <v>0</v>
      </c>
      <c r="S706" s="497">
        <f>'7.1_Resultats Illes Balears'!$N$29</f>
        <v>0</v>
      </c>
      <c r="T706" s="206">
        <f>'7.1_Resultats Illes Balears'!$N$26</f>
        <v>0</v>
      </c>
      <c r="U706" s="206">
        <f>'7.1_Resultats Illes Balears'!$N$25</f>
        <v>0</v>
      </c>
      <c r="V706" s="206">
        <f>'7.1_Resultats Illes Balears'!$N$24</f>
        <v>0</v>
      </c>
      <c r="W706" s="206">
        <f>'7.1_Resultats Illes Balears'!$N$23</f>
        <v>0</v>
      </c>
      <c r="X706" s="206">
        <f>'7.1_Resultats Illes Balears'!$N$22</f>
        <v>0</v>
      </c>
      <c r="Y706" s="206">
        <f>'7.1_Resultats Illes Balears'!$N$21</f>
        <v>0</v>
      </c>
    </row>
    <row r="707" spans="1:29" x14ac:dyDescent="0.25">
      <c r="AA707" s="279"/>
      <c r="AB707" s="279"/>
      <c r="AC707" s="279"/>
    </row>
    <row r="708" spans="1:29" x14ac:dyDescent="0.25">
      <c r="D708" s="184" t="str">
        <f>D690</f>
        <v/>
      </c>
      <c r="E708" s="184" t="str">
        <f>E690</f>
        <v/>
      </c>
      <c r="F708" s="184" t="str">
        <f>F690</f>
        <v/>
      </c>
      <c r="G708" s="184">
        <f>G690</f>
        <v>2021</v>
      </c>
      <c r="R708" s="184" t="str">
        <f>R690</f>
        <v/>
      </c>
      <c r="S708" s="184" t="str">
        <f>S690</f>
        <v/>
      </c>
      <c r="T708" s="184" t="str">
        <f>T690</f>
        <v/>
      </c>
      <c r="U708" s="184">
        <f>U690</f>
        <v>2021</v>
      </c>
    </row>
    <row r="709" spans="1:29" x14ac:dyDescent="0.25">
      <c r="C709" s="184" t="s">
        <v>533</v>
      </c>
      <c r="D709" s="210">
        <f>D697</f>
        <v>0</v>
      </c>
      <c r="E709" s="210">
        <f>E697</f>
        <v>0</v>
      </c>
      <c r="F709" s="210">
        <f>F697</f>
        <v>0</v>
      </c>
      <c r="G709" s="210">
        <f>G697</f>
        <v>0</v>
      </c>
      <c r="Q709" s="184" t="s">
        <v>533</v>
      </c>
      <c r="R709" s="210">
        <f>R697</f>
        <v>0</v>
      </c>
      <c r="S709" s="210">
        <f>S697</f>
        <v>0</v>
      </c>
      <c r="T709" s="210">
        <f>T697</f>
        <v>0</v>
      </c>
      <c r="U709" s="210">
        <f>U697</f>
        <v>0</v>
      </c>
    </row>
    <row r="710" spans="1:29" x14ac:dyDescent="0.25">
      <c r="C710" s="184" t="s">
        <v>536</v>
      </c>
      <c r="D710" s="211" t="e">
        <f>ROUND((D709/D691),4)</f>
        <v>#DIV/0!</v>
      </c>
      <c r="E710" s="211" t="e">
        <f>ROUND((E709/E691),4)</f>
        <v>#DIV/0!</v>
      </c>
      <c r="F710" s="211" t="e">
        <f>ROUND((F709/F691),4)</f>
        <v>#DIV/0!</v>
      </c>
      <c r="G710" s="211" t="e">
        <f>ROUND((G709/G691),4)</f>
        <v>#DIV/0!</v>
      </c>
      <c r="H710" s="207" t="s">
        <v>537</v>
      </c>
      <c r="Q710" s="184" t="s">
        <v>536</v>
      </c>
      <c r="R710" s="211" t="e">
        <f>ROUND((R709/R691),4)</f>
        <v>#DIV/0!</v>
      </c>
      <c r="S710" s="211" t="e">
        <f>ROUND((S709/S691),4)</f>
        <v>#DIV/0!</v>
      </c>
      <c r="T710" s="211" t="e">
        <f>ROUND((T709/T691),4)</f>
        <v>#DIV/0!</v>
      </c>
      <c r="U710" s="211" t="e">
        <f>ROUND((U709/U691),4)</f>
        <v>#DIV/0!</v>
      </c>
      <c r="V710" s="207" t="s">
        <v>537</v>
      </c>
    </row>
    <row r="711" spans="1:29" x14ac:dyDescent="0.25">
      <c r="C711" s="184" t="s">
        <v>538</v>
      </c>
      <c r="D711" s="212" t="e">
        <f>ROUND((D709/D692),4)</f>
        <v>#DIV/0!</v>
      </c>
      <c r="E711" s="212" t="e">
        <f>ROUND((E709/E692),4)</f>
        <v>#DIV/0!</v>
      </c>
      <c r="F711" s="212" t="e">
        <f>ROUND((F709/F692),4)</f>
        <v>#DIV/0!</v>
      </c>
      <c r="G711" s="212" t="e">
        <f>ROUND((G709/G692),4)</f>
        <v>#DIV/0!</v>
      </c>
      <c r="H711" s="207" t="s">
        <v>537</v>
      </c>
      <c r="Q711" s="184" t="s">
        <v>538</v>
      </c>
      <c r="R711" s="212" t="e">
        <f>ROUND((R709/R692),4)</f>
        <v>#DIV/0!</v>
      </c>
      <c r="S711" s="212" t="e">
        <f>ROUND((S709/S692),4)</f>
        <v>#DIV/0!</v>
      </c>
      <c r="T711" s="212" t="e">
        <f>ROUND((T709/T692),4)</f>
        <v>#DIV/0!</v>
      </c>
      <c r="U711" s="212" t="e">
        <f>ROUND((U709/U692),4)</f>
        <v>#DIV/0!</v>
      </c>
      <c r="V711" s="207" t="s">
        <v>537</v>
      </c>
    </row>
    <row r="712" spans="1:29" x14ac:dyDescent="0.25">
      <c r="C712" s="184" t="s">
        <v>539</v>
      </c>
      <c r="D712" s="212" t="e">
        <f>ROUND((D709/D693),4)</f>
        <v>#DIV/0!</v>
      </c>
      <c r="E712" s="212" t="e">
        <f>ROUND((E709/E693),4)</f>
        <v>#DIV/0!</v>
      </c>
      <c r="F712" s="212" t="e">
        <f>ROUND((F709/F693),4)</f>
        <v>#DIV/0!</v>
      </c>
      <c r="G712" s="212" t="e">
        <f>ROUND((G709/G693),4)</f>
        <v>#DIV/0!</v>
      </c>
      <c r="H712" s="207" t="s">
        <v>537</v>
      </c>
      <c r="Q712" s="184" t="s">
        <v>539</v>
      </c>
      <c r="R712" s="212" t="e">
        <f>ROUND((R709/R693),4)</f>
        <v>#DIV/0!</v>
      </c>
      <c r="S712" s="212" t="e">
        <f>ROUND((S709/S693),4)</f>
        <v>#DIV/0!</v>
      </c>
      <c r="T712" s="212" t="e">
        <f>ROUND((T709/T693),4)</f>
        <v>#DIV/0!</v>
      </c>
      <c r="U712" s="212" t="e">
        <f>ROUND((U709/U693),4)</f>
        <v>#DIV/0!</v>
      </c>
      <c r="V712" s="207" t="s">
        <v>537</v>
      </c>
    </row>
    <row r="714" spans="1:29" x14ac:dyDescent="0.25">
      <c r="A714" s="237"/>
      <c r="C714" t="s">
        <v>540</v>
      </c>
      <c r="Q714" t="s">
        <v>540</v>
      </c>
    </row>
    <row r="715" spans="1:29" x14ac:dyDescent="0.25">
      <c r="A715" s="237"/>
      <c r="C715" s="184" t="s">
        <v>541</v>
      </c>
      <c r="D715" s="211">
        <v>0.42880000000000001</v>
      </c>
      <c r="F715" t="str">
        <f>IF(ISNUMBER(D718),"Se cumple la condición de reducción","No se cumple la condición de reducción")</f>
        <v>No se cumple la condición de reducción</v>
      </c>
      <c r="Q715" s="184" t="s">
        <v>541</v>
      </c>
      <c r="R715" s="211">
        <v>0.42880000000000001</v>
      </c>
      <c r="T715" t="str">
        <f>IF(ISNUMBER(R718),"Se cumple la condición de reducción","No se cumple la condición de reducción")</f>
        <v>No se cumple la condición de reducción</v>
      </c>
    </row>
    <row r="716" spans="1:29" x14ac:dyDescent="0.25">
      <c r="A716" s="237"/>
      <c r="C716" s="184" t="s">
        <v>542</v>
      </c>
      <c r="D716" s="184">
        <v>0.79979999999999996</v>
      </c>
      <c r="F716" t="str">
        <f>IF(ISNUMBER(D718),"Reducción de","Incremento de")</f>
        <v>Incremento de</v>
      </c>
      <c r="H716" s="213">
        <f>IF(ISNUMBER(D717),D717,D718)</f>
        <v>0.86519999999999997</v>
      </c>
      <c r="I716" s="207" t="s">
        <v>537</v>
      </c>
      <c r="Q716" s="184" t="s">
        <v>542</v>
      </c>
      <c r="R716" s="184">
        <v>0.79979999999999996</v>
      </c>
      <c r="T716" t="str">
        <f>IF(ISNUMBER(R718),"Reducción de","Incremento de")</f>
        <v>Incremento de</v>
      </c>
      <c r="V716" s="213">
        <f>IF(ISNUMBER(R717),R717,R718)</f>
        <v>0.86519999999999997</v>
      </c>
      <c r="W716" s="207" t="s">
        <v>537</v>
      </c>
    </row>
    <row r="717" spans="1:29" x14ac:dyDescent="0.25">
      <c r="A717" s="237"/>
      <c r="C717" s="214" t="s">
        <v>543</v>
      </c>
      <c r="D717" s="215">
        <f>IF(D716-D715&gt;0,ROUND((D716-D715)/D715,4),"")</f>
        <v>0.86519999999999997</v>
      </c>
      <c r="F717" s="216">
        <f>$D$716-$D$715</f>
        <v>0.37099999999999994</v>
      </c>
      <c r="I717" s="207" t="s">
        <v>537</v>
      </c>
      <c r="Q717" s="214" t="s">
        <v>543</v>
      </c>
      <c r="R717" s="215">
        <f>IF(R716-R715&gt;0,ROUND((R716-R715)/R715,4),"")</f>
        <v>0.86519999999999997</v>
      </c>
      <c r="T717" s="216">
        <f>R716-R715</f>
        <v>0.37099999999999994</v>
      </c>
      <c r="W717" s="207" t="s">
        <v>537</v>
      </c>
    </row>
    <row r="718" spans="1:29" x14ac:dyDescent="0.25">
      <c r="A718" s="237"/>
      <c r="C718" s="217" t="s">
        <v>544</v>
      </c>
      <c r="D718" s="218" t="str">
        <f>IF(D715-D716&gt;0,ROUND((D715-D716)/D715,4),"")</f>
        <v/>
      </c>
      <c r="Q718" s="217" t="s">
        <v>544</v>
      </c>
      <c r="R718" s="218" t="str">
        <f>IF(R715-R716&gt;0,ROUND((R715-R716)/R715,4),"")</f>
        <v/>
      </c>
    </row>
    <row r="722" spans="2:36" x14ac:dyDescent="0.25">
      <c r="AB722" s="279"/>
      <c r="AC722" s="178"/>
      <c r="AD722" s="178"/>
      <c r="AE722" s="178"/>
      <c r="AF722" s="293"/>
      <c r="AG722" s="279"/>
      <c r="AH722" s="279"/>
      <c r="AI722" s="279"/>
      <c r="AJ722" s="279"/>
    </row>
    <row r="723" spans="2:36" x14ac:dyDescent="0.25">
      <c r="F723" s="288"/>
      <c r="G723" s="288" t="s">
        <v>1167</v>
      </c>
      <c r="AB723" s="279"/>
      <c r="AC723" s="178"/>
      <c r="AD723" s="178"/>
      <c r="AE723" s="178"/>
      <c r="AF723" s="293"/>
      <c r="AG723" s="279"/>
      <c r="AH723" s="279"/>
      <c r="AI723" s="279"/>
      <c r="AJ723" s="279"/>
    </row>
    <row r="724" spans="2:36" x14ac:dyDescent="0.25">
      <c r="F724" s="288" t="s">
        <v>13</v>
      </c>
      <c r="G724" s="288" t="s">
        <v>13</v>
      </c>
      <c r="AB724" s="279"/>
      <c r="AC724" s="178"/>
      <c r="AD724" s="178"/>
      <c r="AE724" s="178"/>
      <c r="AF724" s="293"/>
      <c r="AG724" s="279"/>
      <c r="AH724" s="279"/>
      <c r="AI724" s="279"/>
      <c r="AJ724" s="279"/>
    </row>
    <row r="725" spans="2:36" x14ac:dyDescent="0.25">
      <c r="F725" s="288" t="s">
        <v>14</v>
      </c>
      <c r="G725" s="288" t="s">
        <v>1246</v>
      </c>
      <c r="AB725" s="279"/>
      <c r="AC725" s="178"/>
      <c r="AD725" s="178"/>
      <c r="AE725" s="178"/>
      <c r="AF725" s="293"/>
      <c r="AG725" s="279"/>
      <c r="AH725" s="279"/>
      <c r="AI725" s="279"/>
      <c r="AJ725" s="279"/>
    </row>
    <row r="726" spans="2:36" x14ac:dyDescent="0.25">
      <c r="G726">
        <f>SUM(G729:G978)</f>
        <v>0</v>
      </c>
      <c r="H726">
        <f>SUM(H729:H978)</f>
        <v>0</v>
      </c>
      <c r="I726">
        <f t="shared" ref="I726:Z726" si="16">SUM(I729:I978)</f>
        <v>0</v>
      </c>
      <c r="J726">
        <f t="shared" si="16"/>
        <v>0</v>
      </c>
      <c r="K726">
        <f t="shared" si="16"/>
        <v>0</v>
      </c>
      <c r="L726">
        <f t="shared" si="16"/>
        <v>0</v>
      </c>
      <c r="M726">
        <f t="shared" si="16"/>
        <v>0</v>
      </c>
      <c r="N726">
        <f t="shared" si="16"/>
        <v>0</v>
      </c>
      <c r="O726">
        <f t="shared" si="16"/>
        <v>0</v>
      </c>
      <c r="P726">
        <f t="shared" si="16"/>
        <v>0</v>
      </c>
      <c r="Q726">
        <f t="shared" si="16"/>
        <v>0</v>
      </c>
      <c r="R726">
        <f t="shared" si="16"/>
        <v>0</v>
      </c>
      <c r="S726">
        <f t="shared" si="16"/>
        <v>0</v>
      </c>
      <c r="T726">
        <f t="shared" si="16"/>
        <v>0</v>
      </c>
      <c r="U726">
        <f t="shared" si="16"/>
        <v>0</v>
      </c>
      <c r="V726">
        <f t="shared" si="16"/>
        <v>0</v>
      </c>
      <c r="W726">
        <f t="shared" si="16"/>
        <v>0</v>
      </c>
      <c r="X726">
        <f t="shared" si="16"/>
        <v>0</v>
      </c>
      <c r="Y726">
        <f t="shared" si="16"/>
        <v>0</v>
      </c>
      <c r="Z726">
        <f t="shared" si="16"/>
        <v>0</v>
      </c>
      <c r="AB726" s="279"/>
      <c r="AC726" s="178"/>
      <c r="AD726" s="178"/>
      <c r="AE726" s="178"/>
      <c r="AF726" s="293"/>
      <c r="AG726" s="279"/>
      <c r="AH726" s="279"/>
      <c r="AI726" s="279"/>
      <c r="AJ726" s="279"/>
    </row>
    <row r="727" spans="2:36" x14ac:dyDescent="0.25">
      <c r="C727" s="246"/>
      <c r="D727" s="246"/>
      <c r="E727" s="246"/>
      <c r="G727" s="665" t="str">
        <f>Y704</f>
        <v>Inst. fixes</v>
      </c>
      <c r="H727" s="665"/>
      <c r="I727" s="665"/>
      <c r="J727" s="665"/>
      <c r="K727" s="665" t="str">
        <f>X704</f>
        <v>T. terrestre</v>
      </c>
      <c r="L727" s="665"/>
      <c r="M727" s="665"/>
      <c r="N727" s="665"/>
      <c r="O727" s="665" t="str">
        <f>W704</f>
        <v>Ferro, marítim i aeri</v>
      </c>
      <c r="P727" s="665"/>
      <c r="Q727" s="665"/>
      <c r="R727" s="665"/>
      <c r="S727" s="665" t="str">
        <f>V704</f>
        <v>Maquinària</v>
      </c>
      <c r="T727" s="665"/>
      <c r="U727" s="665"/>
      <c r="V727" s="665"/>
      <c r="W727" s="665" t="str">
        <f>T704</f>
        <v>Procés</v>
      </c>
      <c r="X727" s="665"/>
      <c r="Y727" s="665"/>
      <c r="Z727" s="665"/>
      <c r="AA727" s="512"/>
      <c r="AB727" s="512"/>
      <c r="AC727" s="512"/>
      <c r="AD727" s="178"/>
      <c r="AE727" s="178"/>
      <c r="AF727" s="293"/>
      <c r="AG727" s="279"/>
      <c r="AH727" s="279"/>
      <c r="AI727" s="279"/>
      <c r="AJ727" s="279"/>
    </row>
    <row r="728" spans="2:36" x14ac:dyDescent="0.25">
      <c r="C728" s="246" t="s">
        <v>607</v>
      </c>
      <c r="D728" s="246"/>
      <c r="E728" s="246"/>
      <c r="F728" t="s">
        <v>607</v>
      </c>
      <c r="G728" s="246" t="s">
        <v>1229</v>
      </c>
      <c r="H728" s="246" t="s">
        <v>1230</v>
      </c>
      <c r="I728" s="246" t="s">
        <v>1231</v>
      </c>
      <c r="J728" s="246" t="s">
        <v>1232</v>
      </c>
      <c r="K728" s="246" t="s">
        <v>1229</v>
      </c>
      <c r="L728" s="246" t="s">
        <v>1230</v>
      </c>
      <c r="M728" s="246" t="s">
        <v>1231</v>
      </c>
      <c r="N728" s="246" t="s">
        <v>1232</v>
      </c>
      <c r="O728" s="246" t="s">
        <v>1229</v>
      </c>
      <c r="P728" s="246" t="s">
        <v>1230</v>
      </c>
      <c r="Q728" s="246" t="s">
        <v>1231</v>
      </c>
      <c r="R728" s="246" t="s">
        <v>1232</v>
      </c>
      <c r="S728" s="246" t="s">
        <v>1229</v>
      </c>
      <c r="T728" s="246" t="s">
        <v>1230</v>
      </c>
      <c r="U728" s="246" t="s">
        <v>1231</v>
      </c>
      <c r="V728" s="246" t="s">
        <v>1232</v>
      </c>
      <c r="W728" s="246" t="s">
        <v>1229</v>
      </c>
      <c r="X728" s="246" t="s">
        <v>1230</v>
      </c>
      <c r="Y728" s="246" t="s">
        <v>1231</v>
      </c>
      <c r="Z728" s="246" t="s">
        <v>1232</v>
      </c>
      <c r="AA728" s="246"/>
      <c r="AB728" s="246"/>
      <c r="AC728" s="246"/>
      <c r="AD728" s="178"/>
      <c r="AE728" s="178"/>
      <c r="AF728" s="293"/>
      <c r="AG728" s="279"/>
      <c r="AH728" s="279"/>
      <c r="AI728" s="279"/>
      <c r="AJ728" s="279"/>
    </row>
    <row r="729" spans="2:36" x14ac:dyDescent="0.25">
      <c r="B729">
        <v>1</v>
      </c>
      <c r="C729" s="246" t="str">
        <f>IF('0_Dades generals organització'!H51="","",'0_Dades generals organització'!H51)</f>
        <v/>
      </c>
      <c r="D729" s="246" t="str">
        <f>IF(C729="","",IF('0_Dades generals organització'!J51="no","",Dades!C729))</f>
        <v/>
      </c>
      <c r="E729" s="246" t="str">
        <f>IFERROR(INDEX($D$729:$D$978,MATCH(0,INDEX(COUNTIF($E$728:E728,$D$729:$D$978),),)),"")</f>
        <v/>
      </c>
      <c r="F729" s="246" t="str">
        <f>E729</f>
        <v/>
      </c>
      <c r="G729" s="246" t="str">
        <f>IF(F729="","",DSUM('1_Instal·lacions fixes'!$E$14:$R$36,"e1",$F$728:$F729)+DSUM('1_Instal·lacions fixes'!$E$43:$L$58,"e1",$F$728:$F729))</f>
        <v/>
      </c>
      <c r="H729" s="246" t="str">
        <f>IF(F729="","",DSUM('1_Instal·lacions fixes'!$E$14:$R$36,"e2",$F$728:$F729)+DSUM('1_Instal·lacions fixes'!$E$43:$L$58,"e2",$F$728:$F729))</f>
        <v/>
      </c>
      <c r="I729" s="246" t="str">
        <f>IF(F729="","",DSUM('1_Instal·lacions fixes'!$E$14:$R$36,"e3",$F$728:$F729)+DSUM('1_Instal·lacions fixes'!$E$43:$L$58,"e3",$F$728:$F729))</f>
        <v/>
      </c>
      <c r="J729" s="246" t="str">
        <f>IF(F729="","",DSUM('1_Instal·lacions fixes'!$E$14:$R$36,"emissions",$F$728:$F729)+DSUM('1_Instal·lacions fixes'!$E$43:$L$58,"emissions",$F$728:$F729))</f>
        <v/>
      </c>
      <c r="K729" s="246" t="str">
        <f>IF(F729="","",DSUM('2_Vehicles i maquinària'!$E$22:$S$44,"e1",$F$728:$F729)+DSUM('2_Vehicles i maquinària'!$E$50:$K$70,"emissions",$F$728:$F729))</f>
        <v/>
      </c>
      <c r="L729" s="246" t="str">
        <f>IF(F729="","",DSUM('2_Vehicles i maquinària'!$E$22:$S$44,"e2",$F$728:$F729))</f>
        <v/>
      </c>
      <c r="M729" s="246" t="str">
        <f>IF(F729="","",DSUM('2_Vehicles i maquinària'!$E$22:$S$44,"e3",$F$728:$F729))</f>
        <v/>
      </c>
      <c r="N729" s="246" t="str">
        <f>IF(F729="","",DSUM('2_Vehicles i maquinària'!$E$22:$S$44,"emissions",$F$728:$F729)+DSUM('2_Vehicles i maquinària'!$E$50:$K$70,"emissions",$F$728:$F729))</f>
        <v/>
      </c>
      <c r="O729" s="246" t="str">
        <f>IF(F729="","",DSUM('2_Vehicles i maquinària'!$E$82:$S$92,"e1",$F$728:$F729))</f>
        <v/>
      </c>
      <c r="P729" s="246" t="str">
        <f>IF(F729="","",DSUM('2_Vehicles i maquinària'!$E$82:$S$92,"e2",$F$728:$F729))</f>
        <v/>
      </c>
      <c r="Q729" s="246" t="str">
        <f>IF(F729="","",DSUM('2_Vehicles i maquinària'!$E$82:$S$92,"e3",$F$728:$F729))</f>
        <v/>
      </c>
      <c r="R729" s="246" t="str">
        <f>IF(F729="","",DSUM('2_Vehicles i maquinària'!$E$82:$S$92,"emissions",$F$728:$F729))</f>
        <v/>
      </c>
      <c r="S729" s="246" t="str">
        <f>IF(F729="","",DSUM('2_Vehicles i maquinària'!$E$99:$S$109,"e1",$F$728:$F729))</f>
        <v/>
      </c>
      <c r="T729" s="246" t="str">
        <f>IF(F729="","",DSUM('2_Vehicles i maquinària'!$E$99:$S$109,"e2",$F$728:$F729))</f>
        <v/>
      </c>
      <c r="U729" s="246" t="str">
        <f>IF(F729="","",DSUM('2_Vehicles i maquinària'!$E$99:$S$109,"e3",$F$728:$F729))</f>
        <v/>
      </c>
      <c r="V729" s="246" t="str">
        <f>IF(F729="","",DSUM('2_Vehicles i maquinària'!$E$99:$S$109,"emissions",$F$728:$F729))</f>
        <v/>
      </c>
      <c r="W729" s="246" t="str">
        <f>IF(F729="","",DSUM('4_Emissions de procés'!$E$12:$M$27,"e1",$F$728:$F729))</f>
        <v/>
      </c>
      <c r="X729" s="246" t="str">
        <f>IF(F729="","",DSUM('4_Emissions de procés'!$E$12:$M$27,"e2",$F$728:$F729))</f>
        <v/>
      </c>
      <c r="Y729" s="246" t="str">
        <f>IF(F729="","",DSUM('4_Emissions de procés'!$E$12:$M$27,"e3",$F$728:$F729))</f>
        <v/>
      </c>
      <c r="Z729" s="246" t="str">
        <f>IF(F729="","",DSUM('4_Emissions de procés'!$E$12:$M$27,"emissions",$F$728:$F729))</f>
        <v/>
      </c>
      <c r="AA729" s="246"/>
      <c r="AB729" s="279"/>
      <c r="AC729" s="178"/>
      <c r="AD729" s="178"/>
      <c r="AE729" s="178"/>
      <c r="AF729" s="293"/>
      <c r="AG729" s="279"/>
      <c r="AH729" s="279"/>
      <c r="AI729" s="279"/>
      <c r="AJ729" s="279"/>
    </row>
    <row r="730" spans="2:36" x14ac:dyDescent="0.25">
      <c r="B730">
        <v>2</v>
      </c>
      <c r="C730" s="246" t="str">
        <f>IF('0_Dades generals organització'!H52="","",'0_Dades generals organització'!H52)</f>
        <v/>
      </c>
      <c r="D730" s="246" t="str">
        <f>IF(C730="","",IF('0_Dades generals organització'!J52="no","",Dades!C730))</f>
        <v/>
      </c>
      <c r="E730" s="246" t="str">
        <f>IFERROR(INDEX($D$729:$D$978,MATCH(0,INDEX(COUNTIF($E$728:E729,$D$729:$D$978),),)),"")</f>
        <v/>
      </c>
      <c r="F730" s="246" t="str">
        <f t="shared" ref="F730:F793" si="17">E730</f>
        <v/>
      </c>
      <c r="G730" s="246" t="str">
        <f>IF(F730="","",DSUM('1_Instal·lacions fixes'!$E$14:$R$36,"e1",$F$728:$F730)+DSUM('1_Instal·lacions fixes'!$E$43:$L$58,"e1",$F$728:$F730)-SUM(G$729:G729))</f>
        <v/>
      </c>
      <c r="H730" s="246" t="str">
        <f>IF(F730="","",DSUM('1_Instal·lacions fixes'!$E$14:$R$36,"e2",$F$728:$F730)+DSUM('1_Instal·lacions fixes'!$E$43:$L$58,"e2",$F$728:$F730)-SUM(H$729:H729))</f>
        <v/>
      </c>
      <c r="I730" s="246" t="str">
        <f>IF(F730="","",DSUM('1_Instal·lacions fixes'!$E$14:$R$36,"e3",$F$728:$F730)+DSUM('1_Instal·lacions fixes'!$E$43:$L$58,"e3",$F$728:$F730)-SUM(I$729:I729))</f>
        <v/>
      </c>
      <c r="J730" s="246" t="str">
        <f>IF(F730="","",DSUM('1_Instal·lacions fixes'!$E$14:$R$36,"emissions",$F$728:$F730)+DSUM('1_Instal·lacions fixes'!$E$43:$L$58,"emissions",$F$728:$F730)-SUM(J$729:J729))</f>
        <v/>
      </c>
      <c r="K730" s="246" t="str">
        <f>IF(F730="","",DSUM('2_Vehicles i maquinària'!$E$22:$S$44,"e1",$F$728:$F730)+DSUM('2_Vehicles i maquinària'!$E$50:$K$70,"emissions",$F$728:$F730)-SUM(K$729:K729))</f>
        <v/>
      </c>
      <c r="L730" s="246" t="str">
        <f>IF(F730="","",DSUM('2_Vehicles i maquinària'!$E$22:$S$44,"e2",$F$728:$F730)-SUM(L$729:L729))</f>
        <v/>
      </c>
      <c r="M730" s="246" t="str">
        <f>IF(F730="","",DSUM('2_Vehicles i maquinària'!$E$22:$S$44,"e3",$F$728:$F730)-SUM(M$729:M729))</f>
        <v/>
      </c>
      <c r="N730" s="246" t="str">
        <f>IF(F730="","",DSUM('2_Vehicles i maquinària'!$E$22:$S$44,"emissions",$F$728:$F730)+DSUM('2_Vehicles i maquinària'!$E$50:$K$70,"emissions",$F$728:$F730)-SUM(N$729:N729))</f>
        <v/>
      </c>
      <c r="O730" s="246" t="str">
        <f>IF(F730="","",DSUM('2_Vehicles i maquinària'!$E$82:$S$92,"e1",$F$728:$F730)-SUM(O$729:O729))</f>
        <v/>
      </c>
      <c r="P730" s="246" t="str">
        <f>IF(F730="","",DSUM('2_Vehicles i maquinària'!$E$82:$S$92,"e2",$F$728:$F730)-SUM(P$729:P729))</f>
        <v/>
      </c>
      <c r="Q730" s="246" t="str">
        <f>IF(F730="","",DSUM('2_Vehicles i maquinària'!$E$82:$S$92,"e3",$F$728:$F730)-SUM(Q$729:Q729))</f>
        <v/>
      </c>
      <c r="R730" s="246" t="str">
        <f>IF(F730="","",DSUM('2_Vehicles i maquinària'!$E$82:$S$92,"emissions",$F$728:$F730)-SUM(R$729:R729))</f>
        <v/>
      </c>
      <c r="S730" s="246" t="str">
        <f>IF(F730="","",DSUM('2_Vehicles i maquinària'!$E$99:$S$109,"e1",$F$728:$F730)-SUM(S$729:S729))</f>
        <v/>
      </c>
      <c r="T730" s="246" t="str">
        <f>IF(F730="","",DSUM('2_Vehicles i maquinària'!$E$99:$S$109,"e2",$F$728:$F730)-SUM(T$729:T729))</f>
        <v/>
      </c>
      <c r="U730" s="246" t="str">
        <f>IF(F730="","",DSUM('2_Vehicles i maquinària'!$E$99:$S$109,"e3",$F$728:$F730)-SUM(U$729:U729))</f>
        <v/>
      </c>
      <c r="V730" s="246" t="str">
        <f>IF(F730="","",DSUM('2_Vehicles i maquinària'!$E$99:$S$109,"emissions",$F$728:$F730)-SUM(V$729:V729))</f>
        <v/>
      </c>
      <c r="W730" s="246" t="str">
        <f>IF(F730="","",DSUM('4_Emissions de procés'!$E$12:$M$27,"e1",$F$728:$F730)-SUM(W$729:W729))</f>
        <v/>
      </c>
      <c r="X730" s="246" t="str">
        <f>IF(F730="","",DSUM('4_Emissions de procés'!$E$12:$M$27,"e2",$F$728:$F730)-SUM(X$729:X729))</f>
        <v/>
      </c>
      <c r="Y730" s="246" t="str">
        <f>IF(F730="","",DSUM('4_Emissions de procés'!$E$12:$M$27,"e3",$F$728:$F730)-SUM(Y$729:Y729))</f>
        <v/>
      </c>
      <c r="Z730" s="246" t="str">
        <f>IF(F730="","",DSUM('4_Emissions de procés'!$E$12:$M$27,"emissions",$F$728:$F730)-SUM(Z$729:Z729))</f>
        <v/>
      </c>
      <c r="AA730" s="246"/>
      <c r="AB730" s="279"/>
      <c r="AC730" s="279"/>
      <c r="AD730" s="279"/>
      <c r="AE730" s="279"/>
      <c r="AF730" s="279"/>
      <c r="AG730" s="279"/>
      <c r="AH730" s="279"/>
      <c r="AI730" s="279"/>
      <c r="AJ730" s="279"/>
    </row>
    <row r="731" spans="2:36" x14ac:dyDescent="0.25">
      <c r="B731">
        <v>3</v>
      </c>
      <c r="C731" s="246" t="str">
        <f>IF('0_Dades generals organització'!H53="","",'0_Dades generals organització'!H53)</f>
        <v/>
      </c>
      <c r="D731" s="246" t="str">
        <f>IF(C731="","",IF('0_Dades generals organització'!J53="no","",Dades!C731))</f>
        <v/>
      </c>
      <c r="E731" s="246" t="str">
        <f>IFERROR(INDEX($D$729:$D$978,MATCH(0,INDEX(COUNTIF($E$728:E730,$D$729:$D$978),),)),"")</f>
        <v/>
      </c>
      <c r="F731" s="246" t="str">
        <f t="shared" si="17"/>
        <v/>
      </c>
      <c r="G731" s="246" t="str">
        <f>IF(F731="","",DSUM('1_Instal·lacions fixes'!$E$14:$R$36,"e1",$F$728:$F731)+DSUM('1_Instal·lacions fixes'!$E$43:$L$58,"e1",$F$728:$F731)-SUM(G$729:G730))</f>
        <v/>
      </c>
      <c r="H731" s="246" t="str">
        <f>IF(F731="","",DSUM('1_Instal·lacions fixes'!$E$14:$R$36,"e2",$F$728:$F731)+DSUM('1_Instal·lacions fixes'!$E$43:$L$58,"e2",$F$728:$F731)-SUM(H$729:H730))</f>
        <v/>
      </c>
      <c r="I731" s="246" t="str">
        <f>IF(F731="","",DSUM('1_Instal·lacions fixes'!$E$14:$R$36,"e3",$F$728:$F731)+DSUM('1_Instal·lacions fixes'!$E$43:$L$58,"e3",$F$728:$F731)-SUM(I$729:I730))</f>
        <v/>
      </c>
      <c r="J731" s="246" t="str">
        <f>IF(F731="","",DSUM('1_Instal·lacions fixes'!$E$14:$R$36,"emissions",$F$728:$F731)+DSUM('1_Instal·lacions fixes'!$E$43:$L$58,"emissions",$F$728:$F731)-SUM(J$729:J730))</f>
        <v/>
      </c>
      <c r="K731" s="246" t="str">
        <f>IF(F731="","",DSUM('2_Vehicles i maquinària'!$E$22:$S$44,"e1",$F$728:$F731)+DSUM('2_Vehicles i maquinària'!$E$50:$K$70,"emissions",$F$728:$F731)-SUM(K$729:K730))</f>
        <v/>
      </c>
      <c r="L731" s="246" t="str">
        <f>IF(F731="","",DSUM('2_Vehicles i maquinària'!$E$22:$S$44,"e2",$F$728:$F731)-SUM(L$729:L730))</f>
        <v/>
      </c>
      <c r="M731" s="246" t="str">
        <f>IF(F731="","",DSUM('2_Vehicles i maquinària'!$E$22:$S$44,"e3",$F$728:$F731)-SUM(M$729:M730))</f>
        <v/>
      </c>
      <c r="N731" s="246" t="str">
        <f>IF(F731="","",DSUM('2_Vehicles i maquinària'!$E$22:$S$44,"emissions",$F$728:$F731)+DSUM('2_Vehicles i maquinària'!$E$50:$K$70,"emissions",$F$728:$F731)-SUM(N$729:N730))</f>
        <v/>
      </c>
      <c r="O731" s="246" t="str">
        <f>IF(F731="","",DSUM('2_Vehicles i maquinària'!$E$82:$S$92,"e1",$F$728:$F731)-SUM(O$729:O730))</f>
        <v/>
      </c>
      <c r="P731" s="246" t="str">
        <f>IF(F731="","",DSUM('2_Vehicles i maquinària'!$E$82:$S$92,"e2",$F$728:$F731)-SUM(P$729:P730))</f>
        <v/>
      </c>
      <c r="Q731" s="246" t="str">
        <f>IF(F731="","",DSUM('2_Vehicles i maquinària'!$E$82:$S$92,"e3",$F$728:$F731)-SUM(Q$729:Q730))</f>
        <v/>
      </c>
      <c r="R731" s="246" t="str">
        <f>IF(F731="","",DSUM('2_Vehicles i maquinària'!$E$82:$S$92,"emissions",$F$728:$F731)-SUM(R$729:R730))</f>
        <v/>
      </c>
      <c r="S731" s="246" t="str">
        <f>IF(F731="","",DSUM('2_Vehicles i maquinària'!$E$99:$S$109,"e1",$F$728:$F731)-SUM(S$729:S730))</f>
        <v/>
      </c>
      <c r="T731" s="246" t="str">
        <f>IF(F731="","",DSUM('2_Vehicles i maquinària'!$E$99:$S$109,"e2",$F$728:$F731)-SUM(T$729:T730))</f>
        <v/>
      </c>
      <c r="U731" s="246" t="str">
        <f>IF(F731="","",DSUM('2_Vehicles i maquinària'!$E$99:$S$109,"e3",$F$728:$F731)-SUM(U$729:U730))</f>
        <v/>
      </c>
      <c r="V731" s="246" t="str">
        <f>IF(F731="","",DSUM('2_Vehicles i maquinària'!$E$99:$S$109,"emissions",$F$728:$F731)-SUM(V$729:V730))</f>
        <v/>
      </c>
      <c r="W731" s="246" t="str">
        <f>IF(F731="","",DSUM('4_Emissions de procés'!$E$12:$M$27,"e1",$F$728:$F731)-SUM(W$729:W730))</f>
        <v/>
      </c>
      <c r="X731" s="246" t="str">
        <f>IF(F731="","",DSUM('4_Emissions de procés'!$E$12:$M$27,"e2",$F$728:$F731)-SUM(X$729:X730))</f>
        <v/>
      </c>
      <c r="Y731" s="246" t="str">
        <f>IF(F731="","",DSUM('4_Emissions de procés'!$E$12:$M$27,"e3",$F$728:$F731)-SUM(Y$729:Y730))</f>
        <v/>
      </c>
      <c r="Z731" s="246" t="str">
        <f>IF(F731="","",DSUM('4_Emissions de procés'!$E$12:$M$27,"emissions",$F$728:$F731)-SUM(Z$729:Z730))</f>
        <v/>
      </c>
      <c r="AA731" s="246"/>
      <c r="AB731" s="279"/>
      <c r="AC731" s="178"/>
      <c r="AD731" s="178"/>
      <c r="AE731" s="178"/>
      <c r="AF731" s="293"/>
      <c r="AG731" s="279"/>
      <c r="AH731" s="279"/>
      <c r="AI731" s="178"/>
      <c r="AJ731" s="279"/>
    </row>
    <row r="732" spans="2:36" x14ac:dyDescent="0.25">
      <c r="B732">
        <v>4</v>
      </c>
      <c r="C732" s="246" t="str">
        <f>IF('0_Dades generals organització'!H54="","",'0_Dades generals organització'!H54)</f>
        <v/>
      </c>
      <c r="D732" s="246" t="str">
        <f>IF(C732="","",IF('0_Dades generals organització'!J54="no","",Dades!C732))</f>
        <v/>
      </c>
      <c r="E732" s="246" t="str">
        <f>IFERROR(INDEX($D$729:$D$978,MATCH(0,INDEX(COUNTIF($E$728:E731,$D$729:$D$978),),)),"")</f>
        <v/>
      </c>
      <c r="F732" s="246" t="str">
        <f t="shared" si="17"/>
        <v/>
      </c>
      <c r="G732" s="246" t="str">
        <f>IF(F732="","",DSUM('1_Instal·lacions fixes'!$E$14:$R$36,"e1",$F$728:$F732)+DSUM('1_Instal·lacions fixes'!$E$43:$L$58,"e1",$F$728:$F732)-SUM(G$729:G731))</f>
        <v/>
      </c>
      <c r="H732" s="246" t="str">
        <f>IF(F732="","",DSUM('1_Instal·lacions fixes'!$E$14:$R$36,"e2",$F$728:$F732)+DSUM('1_Instal·lacions fixes'!$E$43:$L$58,"e2",$F$728:$F732)-SUM(H$729:H731))</f>
        <v/>
      </c>
      <c r="I732" s="246" t="str">
        <f>IF(F732="","",DSUM('1_Instal·lacions fixes'!$E$14:$R$36,"e3",$F$728:$F732)+DSUM('1_Instal·lacions fixes'!$E$43:$L$58,"e3",$F$728:$F732)-SUM(I$729:I731))</f>
        <v/>
      </c>
      <c r="J732" s="246" t="str">
        <f>IF(F732="","",DSUM('1_Instal·lacions fixes'!$E$14:$R$36,"emissions",$F$728:$F732)+DSUM('1_Instal·lacions fixes'!$E$43:$L$58,"emissions",$F$728:$F732)-SUM(J$729:J731))</f>
        <v/>
      </c>
      <c r="K732" s="246" t="str">
        <f>IF(F732="","",DSUM('2_Vehicles i maquinària'!$E$22:$S$44,"e1",$F$728:$F732)+DSUM('2_Vehicles i maquinària'!$E$50:$K$70,"emissions",$F$728:$F732)-SUM(K$729:K731))</f>
        <v/>
      </c>
      <c r="L732" s="246" t="str">
        <f>IF(F732="","",DSUM('2_Vehicles i maquinària'!$E$22:$S$44,"e2",$F$728:$F732)-SUM(L$729:L731))</f>
        <v/>
      </c>
      <c r="M732" s="246" t="str">
        <f>IF(F732="","",DSUM('2_Vehicles i maquinària'!$E$22:$S$44,"e3",$F$728:$F732)-SUM(M$729:M731))</f>
        <v/>
      </c>
      <c r="N732" s="246" t="str">
        <f>IF(F732="","",DSUM('2_Vehicles i maquinària'!$E$22:$S$44,"emissions",$F$728:$F732)+DSUM('2_Vehicles i maquinària'!$E$50:$K$70,"emissions",$F$728:$F732)-SUM(N$729:N731))</f>
        <v/>
      </c>
      <c r="O732" s="246" t="str">
        <f>IF(F732="","",DSUM('2_Vehicles i maquinària'!$E$82:$S$92,"e1",$F$728:$F732)-SUM(O$729:O731))</f>
        <v/>
      </c>
      <c r="P732" s="246" t="str">
        <f>IF(F732="","",DSUM('2_Vehicles i maquinària'!$E$82:$S$92,"e2",$F$728:$F732)-SUM(P$729:P731))</f>
        <v/>
      </c>
      <c r="Q732" s="246" t="str">
        <f>IF(F732="","",DSUM('2_Vehicles i maquinària'!$E$82:$S$92,"e3",$F$728:$F732)-SUM(Q$729:Q731))</f>
        <v/>
      </c>
      <c r="R732" s="246" t="str">
        <f>IF(F732="","",DSUM('2_Vehicles i maquinària'!$E$82:$S$92,"emissions",$F$728:$F732)-SUM(R$729:R731))</f>
        <v/>
      </c>
      <c r="S732" s="246" t="str">
        <f>IF(F732="","",DSUM('2_Vehicles i maquinària'!$E$99:$S$109,"e1",$F$728:$F732)-SUM(S$729:S731))</f>
        <v/>
      </c>
      <c r="T732" s="246" t="str">
        <f>IF(F732="","",DSUM('2_Vehicles i maquinària'!$E$99:$S$109,"e2",$F$728:$F732)-SUM(T$729:T731))</f>
        <v/>
      </c>
      <c r="U732" s="246" t="str">
        <f>IF(F732="","",DSUM('2_Vehicles i maquinària'!$E$99:$S$109,"e3",$F$728:$F732)-SUM(U$729:U731))</f>
        <v/>
      </c>
      <c r="V732" s="246" t="str">
        <f>IF(F732="","",DSUM('2_Vehicles i maquinària'!$E$99:$S$109,"emissions",$F$728:$F732)-SUM(V$729:V731))</f>
        <v/>
      </c>
      <c r="W732" s="246" t="str">
        <f>IF(F732="","",DSUM('4_Emissions de procés'!$E$12:$M$27,"e1",$F$728:$F732)-SUM(W$729:W731))</f>
        <v/>
      </c>
      <c r="X732" s="246" t="str">
        <f>IF(F732="","",DSUM('4_Emissions de procés'!$E$12:$M$27,"e2",$F$728:$F732)-SUM(X$729:X731))</f>
        <v/>
      </c>
      <c r="Y732" s="246" t="str">
        <f>IF(F732="","",DSUM('4_Emissions de procés'!$E$12:$M$27,"e3",$F$728:$F732)-SUM(Y$729:Y731))</f>
        <v/>
      </c>
      <c r="Z732" s="246" t="str">
        <f>IF(F732="","",DSUM('4_Emissions de procés'!$E$12:$M$27,"emissions",$F$728:$F732)-SUM(Z$729:Z731))</f>
        <v/>
      </c>
      <c r="AA732" s="246"/>
      <c r="AB732" s="279"/>
      <c r="AC732" s="178"/>
      <c r="AD732" s="178"/>
      <c r="AE732" s="178"/>
      <c r="AF732" s="293"/>
      <c r="AG732" s="279"/>
      <c r="AH732" s="279"/>
      <c r="AI732" s="279"/>
      <c r="AJ732" s="279"/>
    </row>
    <row r="733" spans="2:36" x14ac:dyDescent="0.25">
      <c r="B733">
        <v>5</v>
      </c>
      <c r="C733" s="246" t="str">
        <f>IF('0_Dades generals organització'!H55="","",'0_Dades generals organització'!H55)</f>
        <v/>
      </c>
      <c r="D733" s="246" t="str">
        <f>IF(C733="","",IF('0_Dades generals organització'!J55="no","",Dades!C733))</f>
        <v/>
      </c>
      <c r="E733" s="246" t="str">
        <f>IFERROR(INDEX($D$729:$D$978,MATCH(0,INDEX(COUNTIF($E$728:E732,$D$729:$D$978),),)),"")</f>
        <v/>
      </c>
      <c r="F733" s="246" t="str">
        <f t="shared" si="17"/>
        <v/>
      </c>
      <c r="G733" s="246" t="str">
        <f>IF(F733="","",DSUM('1_Instal·lacions fixes'!$E$14:$R$36,"e1",$F$728:$F733)+DSUM('1_Instal·lacions fixes'!$E$43:$L$58,"e1",$F$728:$F733)-SUM(G$729:G732))</f>
        <v/>
      </c>
      <c r="H733" s="246" t="str">
        <f>IF(F733="","",DSUM('1_Instal·lacions fixes'!$E$14:$R$36,"e2",$F$728:$F733)+DSUM('1_Instal·lacions fixes'!$E$43:$L$58,"e2",$F$728:$F733)-SUM(H$729:H732))</f>
        <v/>
      </c>
      <c r="I733" s="246" t="str">
        <f>IF(F733="","",DSUM('1_Instal·lacions fixes'!$E$14:$R$36,"e3",$F$728:$F733)+DSUM('1_Instal·lacions fixes'!$E$43:$L$58,"e3",$F$728:$F733)-SUM(I$729:I732))</f>
        <v/>
      </c>
      <c r="J733" s="246" t="str">
        <f>IF(F733="","",DSUM('1_Instal·lacions fixes'!$E$14:$R$36,"emissions",$F$728:$F733)+DSUM('1_Instal·lacions fixes'!$E$43:$L$58,"emissions",$F$728:$F733)-SUM(J$729:J732))</f>
        <v/>
      </c>
      <c r="K733" s="246" t="str">
        <f>IF(F733="","",DSUM('2_Vehicles i maquinària'!$E$22:$S$44,"e1",$F$728:$F733)+DSUM('2_Vehicles i maquinària'!$E$50:$K$70,"emissions",$F$728:$F733)-SUM(K$729:K732))</f>
        <v/>
      </c>
      <c r="L733" s="246" t="str">
        <f>IF(F733="","",DSUM('2_Vehicles i maquinària'!$E$22:$S$44,"e2",$F$728:$F733)-SUM(L$729:L732))</f>
        <v/>
      </c>
      <c r="M733" s="246" t="str">
        <f>IF(F733="","",DSUM('2_Vehicles i maquinària'!$E$22:$S$44,"e3",$F$728:$F733)-SUM(M$729:M732))</f>
        <v/>
      </c>
      <c r="N733" s="246" t="str">
        <f>IF(F733="","",DSUM('2_Vehicles i maquinària'!$E$22:$S$44,"emissions",$F$728:$F733)+DSUM('2_Vehicles i maquinària'!$E$50:$K$70,"emissions",$F$728:$F733)-SUM(N$729:N732))</f>
        <v/>
      </c>
      <c r="O733" s="246" t="str">
        <f>IF(F733="","",DSUM('2_Vehicles i maquinària'!$E$82:$S$92,"e1",$F$728:$F733)-SUM(O$729:O732))</f>
        <v/>
      </c>
      <c r="P733" s="246" t="str">
        <f>IF(F733="","",DSUM('2_Vehicles i maquinària'!$E$82:$S$92,"e2",$F$728:$F733)-SUM(P$729:P732))</f>
        <v/>
      </c>
      <c r="Q733" s="246" t="str">
        <f>IF(F733="","",DSUM('2_Vehicles i maquinària'!$E$82:$S$92,"e3",$F$728:$F733)-SUM(Q$729:Q732))</f>
        <v/>
      </c>
      <c r="R733" s="246" t="str">
        <f>IF(F733="","",DSUM('2_Vehicles i maquinària'!$E$82:$S$92,"emissions",$F$728:$F733)-SUM(R$729:R732))</f>
        <v/>
      </c>
      <c r="S733" s="246" t="str">
        <f>IF(F733="","",DSUM('2_Vehicles i maquinària'!$E$99:$S$109,"e1",$F$728:$F733)-SUM(S$729:S732))</f>
        <v/>
      </c>
      <c r="T733" s="246" t="str">
        <f>IF(F733="","",DSUM('2_Vehicles i maquinària'!$E$99:$S$109,"e2",$F$728:$F733)-SUM(T$729:T732))</f>
        <v/>
      </c>
      <c r="U733" s="246" t="str">
        <f>IF(F733="","",DSUM('2_Vehicles i maquinària'!$E$99:$S$109,"e3",$F$728:$F733)-SUM(U$729:U732))</f>
        <v/>
      </c>
      <c r="V733" s="246" t="str">
        <f>IF(F733="","",DSUM('2_Vehicles i maquinària'!$E$99:$S$109,"emissions",$F$728:$F733)-SUM(V$729:V732))</f>
        <v/>
      </c>
      <c r="W733" s="246" t="str">
        <f>IF(F733="","",DSUM('4_Emissions de procés'!$E$12:$M$27,"e1",$F$728:$F733)-SUM(W$729:W732))</f>
        <v/>
      </c>
      <c r="X733" s="246" t="str">
        <f>IF(F733="","",DSUM('4_Emissions de procés'!$E$12:$M$27,"e2",$F$728:$F733)-SUM(X$729:X732))</f>
        <v/>
      </c>
      <c r="Y733" s="246" t="str">
        <f>IF(F733="","",DSUM('4_Emissions de procés'!$E$12:$M$27,"e3",$F$728:$F733)-SUM(Y$729:Y732))</f>
        <v/>
      </c>
      <c r="Z733" s="246" t="str">
        <f>IF(F733="","",DSUM('4_Emissions de procés'!$E$12:$M$27,"emissions",$F$728:$F733)-SUM(Z$729:Z732))</f>
        <v/>
      </c>
      <c r="AA733" s="246"/>
      <c r="AB733" s="279"/>
      <c r="AC733" s="178"/>
      <c r="AD733" s="178"/>
      <c r="AE733" s="178"/>
      <c r="AF733" s="293"/>
      <c r="AG733" s="279"/>
      <c r="AH733" s="279"/>
      <c r="AI733" s="279"/>
      <c r="AJ733" s="279"/>
    </row>
    <row r="734" spans="2:36" x14ac:dyDescent="0.25">
      <c r="B734">
        <v>6</v>
      </c>
      <c r="C734" s="246" t="str">
        <f>IF('0_Dades generals organització'!H56="","",'0_Dades generals organització'!H56)</f>
        <v/>
      </c>
      <c r="D734" s="246" t="str">
        <f>IF(C734="","",IF('0_Dades generals organització'!J56="no","",Dades!C734))</f>
        <v/>
      </c>
      <c r="E734" s="246" t="str">
        <f>IFERROR(INDEX($D$729:$D$978,MATCH(0,INDEX(COUNTIF($E$728:E733,$D$729:$D$978),),)),"")</f>
        <v/>
      </c>
      <c r="F734" s="246" t="str">
        <f t="shared" si="17"/>
        <v/>
      </c>
      <c r="G734" s="246" t="str">
        <f>IF(F734="","",DSUM('1_Instal·lacions fixes'!$E$14:$R$36,"e1",$F$728:$F734)+DSUM('1_Instal·lacions fixes'!$E$43:$L$58,"e1",$F$728:$F734)-SUM(G$729:G733))</f>
        <v/>
      </c>
      <c r="H734" s="246" t="str">
        <f>IF(F734="","",DSUM('1_Instal·lacions fixes'!$E$14:$R$36,"e2",$F$728:$F734)+DSUM('1_Instal·lacions fixes'!$E$43:$L$58,"e2",$F$728:$F734)-SUM(H$729:H733))</f>
        <v/>
      </c>
      <c r="I734" s="246" t="str">
        <f>IF(F734="","",DSUM('1_Instal·lacions fixes'!$E$14:$R$36,"e3",$F$728:$F734)+DSUM('1_Instal·lacions fixes'!$E$43:$L$58,"e3",$F$728:$F734)-SUM(I$729:I733))</f>
        <v/>
      </c>
      <c r="J734" s="246" t="str">
        <f>IF(F734="","",DSUM('1_Instal·lacions fixes'!$E$14:$R$36,"emissions",$F$728:$F734)+DSUM('1_Instal·lacions fixes'!$E$43:$L$58,"emissions",$F$728:$F734)-SUM(J$729:J733))</f>
        <v/>
      </c>
      <c r="K734" s="246" t="str">
        <f>IF(F734="","",DSUM('2_Vehicles i maquinària'!$E$22:$S$44,"e1",$F$728:$F734)+DSUM('2_Vehicles i maquinària'!$E$50:$K$70,"emissions",$F$728:$F734)-SUM(K$729:K733))</f>
        <v/>
      </c>
      <c r="L734" s="246" t="str">
        <f>IF(F734="","",DSUM('2_Vehicles i maquinària'!$E$22:$S$44,"e2",$F$728:$F734)-SUM(L$729:L733))</f>
        <v/>
      </c>
      <c r="M734" s="246" t="str">
        <f>IF(F734="","",DSUM('2_Vehicles i maquinària'!$E$22:$S$44,"e3",$F$728:$F734)-SUM(M$729:M733))</f>
        <v/>
      </c>
      <c r="N734" s="246" t="str">
        <f>IF(F734="","",DSUM('2_Vehicles i maquinària'!$E$22:$S$44,"emissions",$F$728:$F734)+DSUM('2_Vehicles i maquinària'!$E$50:$K$70,"emissions",$F$728:$F734)-SUM(N$729:N733))</f>
        <v/>
      </c>
      <c r="O734" s="246" t="str">
        <f>IF(F734="","",DSUM('2_Vehicles i maquinària'!$E$82:$S$92,"e1",$F$728:$F734)-SUM(O$729:O733))</f>
        <v/>
      </c>
      <c r="P734" s="246" t="str">
        <f>IF(F734="","",DSUM('2_Vehicles i maquinària'!$E$82:$S$92,"e2",$F$728:$F734)-SUM(P$729:P733))</f>
        <v/>
      </c>
      <c r="Q734" s="246" t="str">
        <f>IF(F734="","",DSUM('2_Vehicles i maquinària'!$E$82:$S$92,"e3",$F$728:$F734)-SUM(Q$729:Q733))</f>
        <v/>
      </c>
      <c r="R734" s="246" t="str">
        <f>IF(F734="","",DSUM('2_Vehicles i maquinària'!$E$82:$S$92,"emissions",$F$728:$F734)-SUM(R$729:R733))</f>
        <v/>
      </c>
      <c r="S734" s="246" t="str">
        <f>IF(F734="","",DSUM('2_Vehicles i maquinària'!$E$99:$S$109,"e1",$F$728:$F734)-SUM(S$729:S733))</f>
        <v/>
      </c>
      <c r="T734" s="246" t="str">
        <f>IF(F734="","",DSUM('2_Vehicles i maquinària'!$E$99:$S$109,"e2",$F$728:$F734)-SUM(T$729:T733))</f>
        <v/>
      </c>
      <c r="U734" s="246" t="str">
        <f>IF(F734="","",DSUM('2_Vehicles i maquinària'!$E$99:$S$109,"e3",$F$728:$F734)-SUM(U$729:U733))</f>
        <v/>
      </c>
      <c r="V734" s="246" t="str">
        <f>IF(F734="","",DSUM('2_Vehicles i maquinària'!$E$99:$S$109,"emissions",$F$728:$F734)-SUM(V$729:V733))</f>
        <v/>
      </c>
      <c r="W734" s="246" t="str">
        <f>IF(F734="","",DSUM('4_Emissions de procés'!$E$12:$M$27,"e1",$F$728:$F734)-SUM(W$729:W733))</f>
        <v/>
      </c>
      <c r="X734" s="246" t="str">
        <f>IF(F734="","",DSUM('4_Emissions de procés'!$E$12:$M$27,"e2",$F$728:$F734)-SUM(X$729:X733))</f>
        <v/>
      </c>
      <c r="Y734" s="246" t="str">
        <f>IF(F734="","",DSUM('4_Emissions de procés'!$E$12:$M$27,"e3",$F$728:$F734)-SUM(Y$729:Y733))</f>
        <v/>
      </c>
      <c r="Z734" s="246" t="str">
        <f>IF(F734="","",DSUM('4_Emissions de procés'!$E$12:$M$27,"emissions",$F$728:$F734)-SUM(Z$729:Z733))</f>
        <v/>
      </c>
      <c r="AA734" s="246"/>
      <c r="AB734" s="279"/>
      <c r="AC734" s="178"/>
      <c r="AD734" s="178"/>
      <c r="AE734" s="178"/>
      <c r="AF734" s="293"/>
      <c r="AG734" s="279"/>
      <c r="AH734" s="279"/>
      <c r="AI734" s="279"/>
      <c r="AJ734" s="279"/>
    </row>
    <row r="735" spans="2:36" x14ac:dyDescent="0.25">
      <c r="B735">
        <v>7</v>
      </c>
      <c r="C735" s="246" t="str">
        <f>IF('0_Dades generals organització'!H57="","",'0_Dades generals organització'!H57)</f>
        <v/>
      </c>
      <c r="D735" s="246" t="str">
        <f>IF(C735="","",IF('0_Dades generals organització'!J57="no","",Dades!C735))</f>
        <v/>
      </c>
      <c r="E735" s="246" t="str">
        <f>IFERROR(INDEX($D$729:$D$978,MATCH(0,INDEX(COUNTIF($E$728:E734,$D$729:$D$978),),)),"")</f>
        <v/>
      </c>
      <c r="F735" s="246" t="str">
        <f t="shared" si="17"/>
        <v/>
      </c>
      <c r="G735" s="246" t="str">
        <f>IF(F735="","",DSUM('1_Instal·lacions fixes'!$E$14:$R$36,"e1",$F$728:$F735)+DSUM('1_Instal·lacions fixes'!$E$43:$L$58,"e1",$F$728:$F735)-SUM(G$729:G734))</f>
        <v/>
      </c>
      <c r="H735" s="246" t="str">
        <f>IF(F735="","",DSUM('1_Instal·lacions fixes'!$E$14:$R$36,"e2",$F$728:$F735)+DSUM('1_Instal·lacions fixes'!$E$43:$L$58,"e2",$F$728:$F735)-SUM(H$729:H734))</f>
        <v/>
      </c>
      <c r="I735" s="246" t="str">
        <f>IF(F735="","",DSUM('1_Instal·lacions fixes'!$E$14:$R$36,"e3",$F$728:$F735)+DSUM('1_Instal·lacions fixes'!$E$43:$L$58,"e3",$F$728:$F735)-SUM(I$729:I734))</f>
        <v/>
      </c>
      <c r="J735" s="246" t="str">
        <f>IF(F735="","",DSUM('1_Instal·lacions fixes'!$E$14:$R$36,"emissions",$F$728:$F735)+DSUM('1_Instal·lacions fixes'!$E$43:$L$58,"emissions",$F$728:$F735)-SUM(J$729:J734))</f>
        <v/>
      </c>
      <c r="K735" s="246" t="str">
        <f>IF(F735="","",DSUM('2_Vehicles i maquinària'!$E$22:$S$44,"e1",$F$728:$F735)+DSUM('2_Vehicles i maquinària'!$E$50:$K$70,"emissions",$F$728:$F735)-SUM(K$729:K734))</f>
        <v/>
      </c>
      <c r="L735" s="246" t="str">
        <f>IF(F735="","",DSUM('2_Vehicles i maquinària'!$E$22:$S$44,"e2",$F$728:$F735)-SUM(L$729:L734))</f>
        <v/>
      </c>
      <c r="M735" s="246" t="str">
        <f>IF(F735="","",DSUM('2_Vehicles i maquinària'!$E$22:$S$44,"e3",$F$728:$F735)-SUM(M$729:M734))</f>
        <v/>
      </c>
      <c r="N735" s="246" t="str">
        <f>IF(F735="","",DSUM('2_Vehicles i maquinària'!$E$22:$S$44,"emissions",$F$728:$F735)+DSUM('2_Vehicles i maquinària'!$E$50:$K$70,"emissions",$F$728:$F735)-SUM(N$729:N734))</f>
        <v/>
      </c>
      <c r="O735" s="246" t="str">
        <f>IF(F735="","",DSUM('2_Vehicles i maquinària'!$E$82:$S$92,"e1",$F$728:$F735)-SUM(O$729:O734))</f>
        <v/>
      </c>
      <c r="P735" s="246" t="str">
        <f>IF(F735="","",DSUM('2_Vehicles i maquinària'!$E$82:$S$92,"e2",$F$728:$F735)-SUM(P$729:P734))</f>
        <v/>
      </c>
      <c r="Q735" s="246" t="str">
        <f>IF(F735="","",DSUM('2_Vehicles i maquinària'!$E$82:$S$92,"e3",$F$728:$F735)-SUM(Q$729:Q734))</f>
        <v/>
      </c>
      <c r="R735" s="246" t="str">
        <f>IF(F735="","",DSUM('2_Vehicles i maquinària'!$E$82:$S$92,"emissions",$F$728:$F735)-SUM(R$729:R734))</f>
        <v/>
      </c>
      <c r="S735" s="246" t="str">
        <f>IF(F735="","",DSUM('2_Vehicles i maquinària'!$E$99:$S$109,"e1",$F$728:$F735)-SUM(S$729:S734))</f>
        <v/>
      </c>
      <c r="T735" s="246" t="str">
        <f>IF(F735="","",DSUM('2_Vehicles i maquinària'!$E$99:$S$109,"e2",$F$728:$F735)-SUM(T$729:T734))</f>
        <v/>
      </c>
      <c r="U735" s="246" t="str">
        <f>IF(F735="","",DSUM('2_Vehicles i maquinària'!$E$99:$S$109,"e3",$F$728:$F735)-SUM(U$729:U734))</f>
        <v/>
      </c>
      <c r="V735" s="246" t="str">
        <f>IF(F735="","",DSUM('2_Vehicles i maquinària'!$E$99:$S$109,"emissions",$F$728:$F735)-SUM(V$729:V734))</f>
        <v/>
      </c>
      <c r="W735" s="246" t="str">
        <f>IF(F735="","",DSUM('4_Emissions de procés'!$E$12:$M$27,"e1",$F$728:$F735)-SUM(W$729:W734))</f>
        <v/>
      </c>
      <c r="X735" s="246" t="str">
        <f>IF(F735="","",DSUM('4_Emissions de procés'!$E$12:$M$27,"e2",$F$728:$F735)-SUM(X$729:X734))</f>
        <v/>
      </c>
      <c r="Y735" s="246" t="str">
        <f>IF(F735="","",DSUM('4_Emissions de procés'!$E$12:$M$27,"e3",$F$728:$F735)-SUM(Y$729:Y734))</f>
        <v/>
      </c>
      <c r="Z735" s="246" t="str">
        <f>IF(F735="","",DSUM('4_Emissions de procés'!$E$12:$M$27,"emissions",$F$728:$F735)-SUM(Z$729:Z734))</f>
        <v/>
      </c>
      <c r="AA735" s="246"/>
      <c r="AB735" s="279"/>
      <c r="AC735" s="178"/>
      <c r="AD735" s="178"/>
      <c r="AE735" s="178"/>
      <c r="AF735" s="293"/>
      <c r="AG735" s="279"/>
      <c r="AH735" s="279"/>
      <c r="AI735" s="279"/>
      <c r="AJ735" s="279"/>
    </row>
    <row r="736" spans="2:36" x14ac:dyDescent="0.25">
      <c r="B736">
        <v>8</v>
      </c>
      <c r="C736" s="246" t="str">
        <f>IF('0_Dades generals organització'!H58="","",'0_Dades generals organització'!H58)</f>
        <v/>
      </c>
      <c r="D736" s="246" t="str">
        <f>IF(C736="","",IF('0_Dades generals organització'!J58="no","",Dades!C736))</f>
        <v/>
      </c>
      <c r="E736" s="246" t="str">
        <f>IFERROR(INDEX($D$729:$D$978,MATCH(0,INDEX(COUNTIF($E$728:E735,$D$729:$D$978),),)),"")</f>
        <v/>
      </c>
      <c r="F736" s="246" t="str">
        <f t="shared" si="17"/>
        <v/>
      </c>
      <c r="G736" s="246" t="str">
        <f>IF(F736="","",DSUM('1_Instal·lacions fixes'!$E$14:$R$36,"e1",$F$728:$F736)+DSUM('1_Instal·lacions fixes'!$E$43:$L$58,"e1",$F$728:$F736)-SUM(G$729:G735))</f>
        <v/>
      </c>
      <c r="H736" s="246" t="str">
        <f>IF(F736="","",DSUM('1_Instal·lacions fixes'!$E$14:$R$36,"e2",$F$728:$F736)+DSUM('1_Instal·lacions fixes'!$E$43:$L$58,"e2",$F$728:$F736)-SUM(H$729:H735))</f>
        <v/>
      </c>
      <c r="I736" s="246" t="str">
        <f>IF(F736="","",DSUM('1_Instal·lacions fixes'!$E$14:$R$36,"e3",$F$728:$F736)+DSUM('1_Instal·lacions fixes'!$E$43:$L$58,"e3",$F$728:$F736)-SUM(I$729:I735))</f>
        <v/>
      </c>
      <c r="J736" s="246" t="str">
        <f>IF(F736="","",DSUM('1_Instal·lacions fixes'!$E$14:$R$36,"emissions",$F$728:$F736)+DSUM('1_Instal·lacions fixes'!$E$43:$L$58,"emissions",$F$728:$F736)-SUM(J$729:J735))</f>
        <v/>
      </c>
      <c r="K736" s="246" t="str">
        <f>IF(F736="","",DSUM('2_Vehicles i maquinària'!$E$22:$S$44,"e1",$F$728:$F736)+DSUM('2_Vehicles i maquinària'!$E$50:$K$70,"emissions",$F$728:$F736)-SUM(K$729:K735))</f>
        <v/>
      </c>
      <c r="L736" s="246" t="str">
        <f>IF(F736="","",DSUM('2_Vehicles i maquinària'!$E$22:$S$44,"e2",$F$728:$F736)-SUM(L$729:L735))</f>
        <v/>
      </c>
      <c r="M736" s="246" t="str">
        <f>IF(F736="","",DSUM('2_Vehicles i maquinària'!$E$22:$S$44,"e3",$F$728:$F736)-SUM(M$729:M735))</f>
        <v/>
      </c>
      <c r="N736" s="246" t="str">
        <f>IF(F736="","",DSUM('2_Vehicles i maquinària'!$E$22:$S$44,"emissions",$F$728:$F736)+DSUM('2_Vehicles i maquinària'!$E$50:$K$70,"emissions",$F$728:$F736)-SUM(N$729:N735))</f>
        <v/>
      </c>
      <c r="O736" s="246" t="str">
        <f>IF(F736="","",DSUM('2_Vehicles i maquinària'!$E$82:$S$92,"e1",$F$728:$F736)-SUM(O$729:O735))</f>
        <v/>
      </c>
      <c r="P736" s="246" t="str">
        <f>IF(F736="","",DSUM('2_Vehicles i maquinària'!$E$82:$S$92,"e2",$F$728:$F736)-SUM(P$729:P735))</f>
        <v/>
      </c>
      <c r="Q736" s="246" t="str">
        <f>IF(F736="","",DSUM('2_Vehicles i maquinària'!$E$82:$S$92,"e3",$F$728:$F736)-SUM(Q$729:Q735))</f>
        <v/>
      </c>
      <c r="R736" s="246" t="str">
        <f>IF(F736="","",DSUM('2_Vehicles i maquinària'!$E$82:$S$92,"emissions",$F$728:$F736)-SUM(R$729:R735))</f>
        <v/>
      </c>
      <c r="S736" s="246" t="str">
        <f>IF(F736="","",DSUM('2_Vehicles i maquinària'!$E$99:$S$109,"e1",$F$728:$F736)-SUM(S$729:S735))</f>
        <v/>
      </c>
      <c r="T736" s="246" t="str">
        <f>IF(F736="","",DSUM('2_Vehicles i maquinària'!$E$99:$S$109,"e2",$F$728:$F736)-SUM(T$729:T735))</f>
        <v/>
      </c>
      <c r="U736" s="246" t="str">
        <f>IF(F736="","",DSUM('2_Vehicles i maquinària'!$E$99:$S$109,"e3",$F$728:$F736)-SUM(U$729:U735))</f>
        <v/>
      </c>
      <c r="V736" s="246" t="str">
        <f>IF(F736="","",DSUM('2_Vehicles i maquinària'!$E$99:$S$109,"emissions",$F$728:$F736)-SUM(V$729:V735))</f>
        <v/>
      </c>
      <c r="W736" s="246" t="str">
        <f>IF(F736="","",DSUM('4_Emissions de procés'!$E$12:$M$27,"e1",$F$728:$F736)-SUM(W$729:W735))</f>
        <v/>
      </c>
      <c r="X736" s="246" t="str">
        <f>IF(F736="","",DSUM('4_Emissions de procés'!$E$12:$M$27,"e2",$F$728:$F736)-SUM(X$729:X735))</f>
        <v/>
      </c>
      <c r="Y736" s="246" t="str">
        <f>IF(F736="","",DSUM('4_Emissions de procés'!$E$12:$M$27,"e3",$F$728:$F736)-SUM(Y$729:Y735))</f>
        <v/>
      </c>
      <c r="Z736" s="246" t="str">
        <f>IF(F736="","",DSUM('4_Emissions de procés'!$E$12:$M$27,"emissions",$F$728:$F736)-SUM(Z$729:Z735))</f>
        <v/>
      </c>
      <c r="AA736" s="246"/>
      <c r="AB736" s="279"/>
      <c r="AC736" s="178"/>
      <c r="AD736" s="178"/>
      <c r="AE736" s="178"/>
      <c r="AF736" s="293"/>
      <c r="AG736" s="279"/>
      <c r="AH736" s="279"/>
      <c r="AI736" s="279"/>
      <c r="AJ736" s="279"/>
    </row>
    <row r="737" spans="2:36" x14ac:dyDescent="0.25">
      <c r="B737">
        <v>9</v>
      </c>
      <c r="C737" s="246" t="str">
        <f>IF('0_Dades generals organització'!H59="","",'0_Dades generals organització'!H59)</f>
        <v/>
      </c>
      <c r="D737" s="246" t="str">
        <f>IF(C737="","",IF('0_Dades generals organització'!J59="no","",Dades!C737))</f>
        <v/>
      </c>
      <c r="E737" s="246" t="str">
        <f>IFERROR(INDEX($D$729:$D$978,MATCH(0,INDEX(COUNTIF($E$728:E736,$D$729:$D$978),),)),"")</f>
        <v/>
      </c>
      <c r="F737" s="246" t="str">
        <f t="shared" si="17"/>
        <v/>
      </c>
      <c r="G737" s="246" t="str">
        <f>IF(F737="","",DSUM('1_Instal·lacions fixes'!$E$14:$R$36,"e1",$F$728:$F737)+DSUM('1_Instal·lacions fixes'!$E$43:$L$58,"e1",$F$728:$F737)-SUM(G$729:G736))</f>
        <v/>
      </c>
      <c r="H737" s="246" t="str">
        <f>IF(F737="","",DSUM('1_Instal·lacions fixes'!$E$14:$R$36,"e2",$F$728:$F737)+DSUM('1_Instal·lacions fixes'!$E$43:$L$58,"e2",$F$728:$F737)-SUM(H$729:H736))</f>
        <v/>
      </c>
      <c r="I737" s="246" t="str">
        <f>IF(F737="","",DSUM('1_Instal·lacions fixes'!$E$14:$R$36,"e3",$F$728:$F737)+DSUM('1_Instal·lacions fixes'!$E$43:$L$58,"e3",$F$728:$F737)-SUM(I$729:I736))</f>
        <v/>
      </c>
      <c r="J737" s="246" t="str">
        <f>IF(F737="","",DSUM('1_Instal·lacions fixes'!$E$14:$R$36,"emissions",$F$728:$F737)+DSUM('1_Instal·lacions fixes'!$E$43:$L$58,"emissions",$F$728:$F737)-SUM(J$729:J736))</f>
        <v/>
      </c>
      <c r="K737" s="246" t="str">
        <f>IF(F737="","",DSUM('2_Vehicles i maquinària'!$E$22:$S$44,"e1",$F$728:$F737)+DSUM('2_Vehicles i maquinària'!$E$50:$K$70,"emissions",$F$728:$F737)-SUM(K$729:K736))</f>
        <v/>
      </c>
      <c r="L737" s="246" t="str">
        <f>IF(F737="","",DSUM('2_Vehicles i maquinària'!$E$22:$S$44,"e2",$F$728:$F737)-SUM(L$729:L736))</f>
        <v/>
      </c>
      <c r="M737" s="246" t="str">
        <f>IF(F737="","",DSUM('2_Vehicles i maquinària'!$E$22:$S$44,"e3",$F$728:$F737)-SUM(M$729:M736))</f>
        <v/>
      </c>
      <c r="N737" s="246" t="str">
        <f>IF(F737="","",DSUM('2_Vehicles i maquinària'!$E$22:$S$44,"emissions",$F$728:$F737)+DSUM('2_Vehicles i maquinària'!$E$50:$K$70,"emissions",$F$728:$F737)-SUM(N$729:N736))</f>
        <v/>
      </c>
      <c r="O737" s="246" t="str">
        <f>IF(F737="","",DSUM('2_Vehicles i maquinària'!$E$82:$S$92,"e1",$F$728:$F737)-SUM(O$729:O736))</f>
        <v/>
      </c>
      <c r="P737" s="246" t="str">
        <f>IF(F737="","",DSUM('2_Vehicles i maquinària'!$E$82:$S$92,"e2",$F$728:$F737)-SUM(P$729:P736))</f>
        <v/>
      </c>
      <c r="Q737" s="246" t="str">
        <f>IF(F737="","",DSUM('2_Vehicles i maquinària'!$E$82:$S$92,"e3",$F$728:$F737)-SUM(Q$729:Q736))</f>
        <v/>
      </c>
      <c r="R737" s="246" t="str">
        <f>IF(F737="","",DSUM('2_Vehicles i maquinària'!$E$82:$S$92,"emissions",$F$728:$F737)-SUM(R$729:R736))</f>
        <v/>
      </c>
      <c r="S737" s="246" t="str">
        <f>IF(F737="","",DSUM('2_Vehicles i maquinària'!$E$99:$S$109,"e1",$F$728:$F737)-SUM(S$729:S736))</f>
        <v/>
      </c>
      <c r="T737" s="246" t="str">
        <f>IF(F737="","",DSUM('2_Vehicles i maquinària'!$E$99:$S$109,"e2",$F$728:$F737)-SUM(T$729:T736))</f>
        <v/>
      </c>
      <c r="U737" s="246" t="str">
        <f>IF(F737="","",DSUM('2_Vehicles i maquinària'!$E$99:$S$109,"e3",$F$728:$F737)-SUM(U$729:U736))</f>
        <v/>
      </c>
      <c r="V737" s="246" t="str">
        <f>IF(F737="","",DSUM('2_Vehicles i maquinària'!$E$99:$S$109,"emissions",$F$728:$F737)-SUM(V$729:V736))</f>
        <v/>
      </c>
      <c r="W737" s="246" t="str">
        <f>IF(F737="","",DSUM('4_Emissions de procés'!$E$12:$M$27,"e1",$F$728:$F737)-SUM(W$729:W736))</f>
        <v/>
      </c>
      <c r="X737" s="246" t="str">
        <f>IF(F737="","",DSUM('4_Emissions de procés'!$E$12:$M$27,"e2",$F$728:$F737)-SUM(X$729:X736))</f>
        <v/>
      </c>
      <c r="Y737" s="246" t="str">
        <f>IF(F737="","",DSUM('4_Emissions de procés'!$E$12:$M$27,"e3",$F$728:$F737)-SUM(Y$729:Y736))</f>
        <v/>
      </c>
      <c r="Z737" s="246" t="str">
        <f>IF(F737="","",DSUM('4_Emissions de procés'!$E$12:$M$27,"emissions",$F$728:$F737)-SUM(Z$729:Z736))</f>
        <v/>
      </c>
      <c r="AA737" s="246"/>
      <c r="AB737" s="279"/>
      <c r="AC737" s="178"/>
      <c r="AD737" s="178"/>
      <c r="AE737" s="178"/>
      <c r="AF737" s="293"/>
      <c r="AG737" s="279"/>
      <c r="AH737" s="279"/>
      <c r="AI737" s="279"/>
      <c r="AJ737" s="279"/>
    </row>
    <row r="738" spans="2:36" x14ac:dyDescent="0.25">
      <c r="B738">
        <v>10</v>
      </c>
      <c r="C738" s="246" t="str">
        <f>IF('0_Dades generals organització'!H60="","",'0_Dades generals organització'!H60)</f>
        <v/>
      </c>
      <c r="D738" s="246" t="str">
        <f>IF(C738="","",IF('0_Dades generals organització'!J60="no","",Dades!C738))</f>
        <v/>
      </c>
      <c r="E738" s="246" t="str">
        <f>IFERROR(INDEX($D$729:$D$978,MATCH(0,INDEX(COUNTIF($E$728:E737,$D$729:$D$978),),)),"")</f>
        <v/>
      </c>
      <c r="F738" s="246" t="str">
        <f t="shared" si="17"/>
        <v/>
      </c>
      <c r="G738" s="246" t="str">
        <f>IF(F738="","",DSUM('1_Instal·lacions fixes'!$E$14:$R$36,"e1",$F$728:$F738)+DSUM('1_Instal·lacions fixes'!$E$43:$L$58,"e1",$F$728:$F738)-SUM(G$729:G737))</f>
        <v/>
      </c>
      <c r="H738" s="246" t="str">
        <f>IF(F738="","",DSUM('1_Instal·lacions fixes'!$E$14:$R$36,"e2",$F$728:$F738)+DSUM('1_Instal·lacions fixes'!$E$43:$L$58,"e2",$F$728:$F738)-SUM(H$729:H737))</f>
        <v/>
      </c>
      <c r="I738" s="246" t="str">
        <f>IF(F738="","",DSUM('1_Instal·lacions fixes'!$E$14:$R$36,"e3",$F$728:$F738)+DSUM('1_Instal·lacions fixes'!$E$43:$L$58,"e3",$F$728:$F738)-SUM(I$729:I737))</f>
        <v/>
      </c>
      <c r="J738" s="246" t="str">
        <f>IF(F738="","",DSUM('1_Instal·lacions fixes'!$E$14:$R$36,"emissions",$F$728:$F738)+DSUM('1_Instal·lacions fixes'!$E$43:$L$58,"emissions",$F$728:$F738)-SUM(J$729:J737))</f>
        <v/>
      </c>
      <c r="K738" s="246" t="str">
        <f>IF(F738="","",DSUM('2_Vehicles i maquinària'!$E$22:$S$44,"e1",$F$728:$F738)+DSUM('2_Vehicles i maquinària'!$E$50:$K$70,"emissions",$F$728:$F738)-SUM(K$729:K737))</f>
        <v/>
      </c>
      <c r="L738" s="246" t="str">
        <f>IF(F738="","",DSUM('2_Vehicles i maquinària'!$E$22:$S$44,"e2",$F$728:$F738)-SUM(L$729:L737))</f>
        <v/>
      </c>
      <c r="M738" s="246" t="str">
        <f>IF(F738="","",DSUM('2_Vehicles i maquinària'!$E$22:$S$44,"e3",$F$728:$F738)-SUM(M$729:M737))</f>
        <v/>
      </c>
      <c r="N738" s="246" t="str">
        <f>IF(F738="","",DSUM('2_Vehicles i maquinària'!$E$22:$S$44,"emissions",$F$728:$F738)+DSUM('2_Vehicles i maquinària'!$E$50:$K$70,"emissions",$F$728:$F738)-SUM(N$729:N737))</f>
        <v/>
      </c>
      <c r="O738" s="246" t="str">
        <f>IF(F738="","",DSUM('2_Vehicles i maquinària'!$E$82:$S$92,"e1",$F$728:$F738)-SUM(O$729:O737))</f>
        <v/>
      </c>
      <c r="P738" s="246" t="str">
        <f>IF(F738="","",DSUM('2_Vehicles i maquinària'!$E$82:$S$92,"e2",$F$728:$F738)-SUM(P$729:P737))</f>
        <v/>
      </c>
      <c r="Q738" s="246" t="str">
        <f>IF(F738="","",DSUM('2_Vehicles i maquinària'!$E$82:$S$92,"e3",$F$728:$F738)-SUM(Q$729:Q737))</f>
        <v/>
      </c>
      <c r="R738" s="246" t="str">
        <f>IF(F738="","",DSUM('2_Vehicles i maquinària'!$E$82:$S$92,"emissions",$F$728:$F738)-SUM(R$729:R737))</f>
        <v/>
      </c>
      <c r="S738" s="246" t="str">
        <f>IF(F738="","",DSUM('2_Vehicles i maquinària'!$E$99:$S$109,"e1",$F$728:$F738)-SUM(S$729:S737))</f>
        <v/>
      </c>
      <c r="T738" s="246" t="str">
        <f>IF(F738="","",DSUM('2_Vehicles i maquinària'!$E$99:$S$109,"e2",$F$728:$F738)-SUM(T$729:T737))</f>
        <v/>
      </c>
      <c r="U738" s="246" t="str">
        <f>IF(F738="","",DSUM('2_Vehicles i maquinària'!$E$99:$S$109,"e3",$F$728:$F738)-SUM(U$729:U737))</f>
        <v/>
      </c>
      <c r="V738" s="246" t="str">
        <f>IF(F738="","",DSUM('2_Vehicles i maquinària'!$E$99:$S$109,"emissions",$F$728:$F738)-SUM(V$729:V737))</f>
        <v/>
      </c>
      <c r="W738" s="246" t="str">
        <f>IF(F738="","",DSUM('4_Emissions de procés'!$E$12:$M$27,"e1",$F$728:$F738)-SUM(W$729:W737))</f>
        <v/>
      </c>
      <c r="X738" s="246" t="str">
        <f>IF(F738="","",DSUM('4_Emissions de procés'!$E$12:$M$27,"e2",$F$728:$F738)-SUM(X$729:X737))</f>
        <v/>
      </c>
      <c r="Y738" s="246" t="str">
        <f>IF(F738="","",DSUM('4_Emissions de procés'!$E$12:$M$27,"e3",$F$728:$F738)-SUM(Y$729:Y737))</f>
        <v/>
      </c>
      <c r="Z738" s="246" t="str">
        <f>IF(F738="","",DSUM('4_Emissions de procés'!$E$12:$M$27,"emissions",$F$728:$F738)-SUM(Z$729:Z737))</f>
        <v/>
      </c>
      <c r="AA738" s="246"/>
      <c r="AB738" s="279"/>
      <c r="AC738" s="178"/>
      <c r="AD738" s="178"/>
      <c r="AE738" s="178"/>
      <c r="AF738" s="293"/>
      <c r="AG738" s="279"/>
      <c r="AH738" s="279"/>
      <c r="AI738" s="279"/>
      <c r="AJ738" s="279"/>
    </row>
    <row r="739" spans="2:36" x14ac:dyDescent="0.25">
      <c r="B739">
        <v>11</v>
      </c>
      <c r="C739" s="246" t="str">
        <f>IF('0_Dades generals organització'!H61="","",'0_Dades generals organització'!H61)</f>
        <v/>
      </c>
      <c r="D739" s="246" t="str">
        <f>IF(C739="","",IF('0_Dades generals organització'!J61="no","",Dades!C739))</f>
        <v/>
      </c>
      <c r="E739" s="246" t="str">
        <f>IFERROR(INDEX($D$729:$D$978,MATCH(0,INDEX(COUNTIF($E$728:E738,$D$729:$D$978),),)),"")</f>
        <v/>
      </c>
      <c r="F739" s="246" t="str">
        <f t="shared" si="17"/>
        <v/>
      </c>
      <c r="G739" s="246" t="str">
        <f>IF(F739="","",DSUM('1_Instal·lacions fixes'!$E$14:$R$36,"e1",$F$728:$F739)+DSUM('1_Instal·lacions fixes'!$E$43:$L$58,"e1",$F$728:$F739)-SUM(G$729:G738))</f>
        <v/>
      </c>
      <c r="H739" s="246" t="str">
        <f>IF(F739="","",DSUM('1_Instal·lacions fixes'!$E$14:$R$36,"e2",$F$728:$F739)+DSUM('1_Instal·lacions fixes'!$E$43:$L$58,"e2",$F$728:$F739)-SUM(H$729:H738))</f>
        <v/>
      </c>
      <c r="I739" s="246" t="str">
        <f>IF(F739="","",DSUM('1_Instal·lacions fixes'!$E$14:$R$36,"e3",$F$728:$F739)+DSUM('1_Instal·lacions fixes'!$E$43:$L$58,"e3",$F$728:$F739)-SUM(I$729:I738))</f>
        <v/>
      </c>
      <c r="J739" s="246" t="str">
        <f>IF(F739="","",DSUM('1_Instal·lacions fixes'!$E$14:$R$36,"emissions",$F$728:$F739)+DSUM('1_Instal·lacions fixes'!$E$43:$L$58,"emissions",$F$728:$F739)-SUM(J$729:J738))</f>
        <v/>
      </c>
      <c r="K739" s="246" t="str">
        <f>IF(F739="","",DSUM('2_Vehicles i maquinària'!$E$22:$S$44,"e1",$F$728:$F739)+DSUM('2_Vehicles i maquinària'!$E$50:$K$70,"emissions",$F$728:$F739)-SUM(K$729:K738))</f>
        <v/>
      </c>
      <c r="L739" s="246" t="str">
        <f>IF(F739="","",DSUM('2_Vehicles i maquinària'!$E$22:$S$44,"e2",$F$728:$F739)-SUM(L$729:L738))</f>
        <v/>
      </c>
      <c r="M739" s="246" t="str">
        <f>IF(F739="","",DSUM('2_Vehicles i maquinària'!$E$22:$S$44,"e3",$F$728:$F739)-SUM(M$729:M738))</f>
        <v/>
      </c>
      <c r="N739" s="246" t="str">
        <f>IF(F739="","",DSUM('2_Vehicles i maquinària'!$E$22:$S$44,"emissions",$F$728:$F739)+DSUM('2_Vehicles i maquinària'!$E$50:$K$70,"emissions",$F$728:$F739)-SUM(N$729:N738))</f>
        <v/>
      </c>
      <c r="O739" s="246" t="str">
        <f>IF(F739="","",DSUM('2_Vehicles i maquinària'!$E$82:$S$92,"e1",$F$728:$F739)-SUM(O$729:O738))</f>
        <v/>
      </c>
      <c r="P739" s="246" t="str">
        <f>IF(F739="","",DSUM('2_Vehicles i maquinària'!$E$82:$S$92,"e2",$F$728:$F739)-SUM(P$729:P738))</f>
        <v/>
      </c>
      <c r="Q739" s="246" t="str">
        <f>IF(F739="","",DSUM('2_Vehicles i maquinària'!$E$82:$S$92,"e3",$F$728:$F739)-SUM(Q$729:Q738))</f>
        <v/>
      </c>
      <c r="R739" s="246" t="str">
        <f>IF(F739="","",DSUM('2_Vehicles i maquinària'!$E$82:$S$92,"emissions",$F$728:$F739)-SUM(R$729:R738))</f>
        <v/>
      </c>
      <c r="S739" s="246" t="str">
        <f>IF(F739="","",DSUM('2_Vehicles i maquinària'!$E$99:$S$109,"e1",$F$728:$F739)-SUM(S$729:S738))</f>
        <v/>
      </c>
      <c r="T739" s="246" t="str">
        <f>IF(F739="","",DSUM('2_Vehicles i maquinària'!$E$99:$S$109,"e2",$F$728:$F739)-SUM(T$729:T738))</f>
        <v/>
      </c>
      <c r="U739" s="246" t="str">
        <f>IF(F739="","",DSUM('2_Vehicles i maquinària'!$E$99:$S$109,"e3",$F$728:$F739)-SUM(U$729:U738))</f>
        <v/>
      </c>
      <c r="V739" s="246" t="str">
        <f>IF(F739="","",DSUM('2_Vehicles i maquinària'!$E$99:$S$109,"emissions",$F$728:$F739)-SUM(V$729:V738))</f>
        <v/>
      </c>
      <c r="W739" s="246" t="str">
        <f>IF(F739="","",DSUM('4_Emissions de procés'!$E$12:$M$27,"e1",$F$728:$F739)-SUM(W$729:W738))</f>
        <v/>
      </c>
      <c r="X739" s="246" t="str">
        <f>IF(F739="","",DSUM('4_Emissions de procés'!$E$12:$M$27,"e2",$F$728:$F739)-SUM(X$729:X738))</f>
        <v/>
      </c>
      <c r="Y739" s="246" t="str">
        <f>IF(F739="","",DSUM('4_Emissions de procés'!$E$12:$M$27,"e3",$F$728:$F739)-SUM(Y$729:Y738))</f>
        <v/>
      </c>
      <c r="Z739" s="246" t="str">
        <f>IF(F739="","",DSUM('4_Emissions de procés'!$E$12:$M$27,"emissions",$F$728:$F739)-SUM(Z$729:Z738))</f>
        <v/>
      </c>
      <c r="AA739" s="246"/>
      <c r="AB739" s="279"/>
      <c r="AC739" s="178"/>
      <c r="AD739" s="178"/>
      <c r="AE739" s="178"/>
      <c r="AF739" s="293"/>
      <c r="AG739" s="279"/>
      <c r="AH739" s="279"/>
      <c r="AI739" s="279"/>
      <c r="AJ739" s="279"/>
    </row>
    <row r="740" spans="2:36" x14ac:dyDescent="0.25">
      <c r="B740">
        <v>12</v>
      </c>
      <c r="C740" s="246" t="str">
        <f>IF('0_Dades generals organització'!H62="","",'0_Dades generals organització'!H62)</f>
        <v/>
      </c>
      <c r="D740" s="246" t="str">
        <f>IF(C740="","",IF('0_Dades generals organització'!J62="no","",Dades!C740))</f>
        <v/>
      </c>
      <c r="E740" s="246" t="str">
        <f>IFERROR(INDEX($D$729:$D$978,MATCH(0,INDEX(COUNTIF($E$728:E739,$D$729:$D$978),),)),"")</f>
        <v/>
      </c>
      <c r="F740" s="246" t="str">
        <f t="shared" si="17"/>
        <v/>
      </c>
      <c r="G740" s="246" t="str">
        <f>IF(F740="","",DSUM('1_Instal·lacions fixes'!$E$14:$R$36,"e1",$F$728:$F740)+DSUM('1_Instal·lacions fixes'!$E$43:$L$58,"e1",$F$728:$F740)-SUM(G$729:G739))</f>
        <v/>
      </c>
      <c r="H740" s="246" t="str">
        <f>IF(F740="","",DSUM('1_Instal·lacions fixes'!$E$14:$R$36,"e2",$F$728:$F740)+DSUM('1_Instal·lacions fixes'!$E$43:$L$58,"e2",$F$728:$F740)-SUM(H$729:H739))</f>
        <v/>
      </c>
      <c r="I740" s="246" t="str">
        <f>IF(F740="","",DSUM('1_Instal·lacions fixes'!$E$14:$R$36,"e3",$F$728:$F740)+DSUM('1_Instal·lacions fixes'!$E$43:$L$58,"e3",$F$728:$F740)-SUM(I$729:I739))</f>
        <v/>
      </c>
      <c r="J740" s="246" t="str">
        <f>IF(F740="","",DSUM('1_Instal·lacions fixes'!$E$14:$R$36,"emissions",$F$728:$F740)+DSUM('1_Instal·lacions fixes'!$E$43:$L$58,"emissions",$F$728:$F740)-SUM(J$729:J739))</f>
        <v/>
      </c>
      <c r="K740" s="246" t="str">
        <f>IF(F740="","",DSUM('2_Vehicles i maquinària'!$E$22:$S$44,"e1",$F$728:$F740)+DSUM('2_Vehicles i maquinària'!$E$50:$K$70,"emissions",$F$728:$F740)-SUM(K$729:K739))</f>
        <v/>
      </c>
      <c r="L740" s="246" t="str">
        <f>IF(F740="","",DSUM('2_Vehicles i maquinària'!$E$22:$S$44,"e2",$F$728:$F740)-SUM(L$729:L739))</f>
        <v/>
      </c>
      <c r="M740" s="246" t="str">
        <f>IF(F740="","",DSUM('2_Vehicles i maquinària'!$E$22:$S$44,"e3",$F$728:$F740)-SUM(M$729:M739))</f>
        <v/>
      </c>
      <c r="N740" s="246" t="str">
        <f>IF(F740="","",DSUM('2_Vehicles i maquinària'!$E$22:$S$44,"emissions",$F$728:$F740)+DSUM('2_Vehicles i maquinària'!$E$50:$K$70,"emissions",$F$728:$F740)-SUM(N$729:N739))</f>
        <v/>
      </c>
      <c r="O740" s="246" t="str">
        <f>IF(F740="","",DSUM('2_Vehicles i maquinària'!$E$82:$S$92,"e1",$F$728:$F740)-SUM(O$729:O739))</f>
        <v/>
      </c>
      <c r="P740" s="246" t="str">
        <f>IF(F740="","",DSUM('2_Vehicles i maquinària'!$E$82:$S$92,"e2",$F$728:$F740)-SUM(P$729:P739))</f>
        <v/>
      </c>
      <c r="Q740" s="246" t="str">
        <f>IF(F740="","",DSUM('2_Vehicles i maquinària'!$E$82:$S$92,"e3",$F$728:$F740)-SUM(Q$729:Q739))</f>
        <v/>
      </c>
      <c r="R740" s="246" t="str">
        <f>IF(F740="","",DSUM('2_Vehicles i maquinària'!$E$82:$S$92,"emissions",$F$728:$F740)-SUM(R$729:R739))</f>
        <v/>
      </c>
      <c r="S740" s="246" t="str">
        <f>IF(F740="","",DSUM('2_Vehicles i maquinària'!$E$99:$S$109,"e1",$F$728:$F740)-SUM(S$729:S739))</f>
        <v/>
      </c>
      <c r="T740" s="246" t="str">
        <f>IF(F740="","",DSUM('2_Vehicles i maquinària'!$E$99:$S$109,"e2",$F$728:$F740)-SUM(T$729:T739))</f>
        <v/>
      </c>
      <c r="U740" s="246" t="str">
        <f>IF(F740="","",DSUM('2_Vehicles i maquinària'!$E$99:$S$109,"e3",$F$728:$F740)-SUM(U$729:U739))</f>
        <v/>
      </c>
      <c r="V740" s="246" t="str">
        <f>IF(F740="","",DSUM('2_Vehicles i maquinària'!$E$99:$S$109,"emissions",$F$728:$F740)-SUM(V$729:V739))</f>
        <v/>
      </c>
      <c r="W740" s="246" t="str">
        <f>IF(F740="","",DSUM('4_Emissions de procés'!$E$12:$M$27,"e1",$F$728:$F740)-SUM(W$729:W739))</f>
        <v/>
      </c>
      <c r="X740" s="246" t="str">
        <f>IF(F740="","",DSUM('4_Emissions de procés'!$E$12:$M$27,"e2",$F$728:$F740)-SUM(X$729:X739))</f>
        <v/>
      </c>
      <c r="Y740" s="246" t="str">
        <f>IF(F740="","",DSUM('4_Emissions de procés'!$E$12:$M$27,"e3",$F$728:$F740)-SUM(Y$729:Y739))</f>
        <v/>
      </c>
      <c r="Z740" s="246" t="str">
        <f>IF(F740="","",DSUM('4_Emissions de procés'!$E$12:$M$27,"emissions",$F$728:$F740)-SUM(Z$729:Z739))</f>
        <v/>
      </c>
      <c r="AA740" s="246"/>
      <c r="AB740" s="279"/>
      <c r="AC740" s="178"/>
      <c r="AD740" s="178"/>
      <c r="AE740" s="178"/>
      <c r="AF740" s="293"/>
      <c r="AG740" s="279"/>
      <c r="AH740" s="279"/>
      <c r="AI740" s="279"/>
      <c r="AJ740" s="279"/>
    </row>
    <row r="741" spans="2:36" x14ac:dyDescent="0.25">
      <c r="B741">
        <v>13</v>
      </c>
      <c r="C741" s="246" t="str">
        <f>IF('0_Dades generals organització'!H63="","",'0_Dades generals organització'!H63)</f>
        <v/>
      </c>
      <c r="D741" s="246" t="str">
        <f>IF(C741="","",IF('0_Dades generals organització'!J63="no","",Dades!C741))</f>
        <v/>
      </c>
      <c r="E741" s="246" t="str">
        <f>IFERROR(INDEX($D$729:$D$978,MATCH(0,INDEX(COUNTIF($E$728:E740,$D$729:$D$978),),)),"")</f>
        <v/>
      </c>
      <c r="F741" s="246" t="str">
        <f t="shared" si="17"/>
        <v/>
      </c>
      <c r="G741" s="246" t="str">
        <f>IF(F741="","",DSUM('1_Instal·lacions fixes'!$E$14:$R$36,"e1",$F$728:$F741)+DSUM('1_Instal·lacions fixes'!$E$43:$L$58,"e1",$F$728:$F741)-SUM(G$729:G740))</f>
        <v/>
      </c>
      <c r="H741" s="246" t="str">
        <f>IF(F741="","",DSUM('1_Instal·lacions fixes'!$E$14:$R$36,"e2",$F$728:$F741)+DSUM('1_Instal·lacions fixes'!$E$43:$L$58,"e2",$F$728:$F741)-SUM(H$729:H740))</f>
        <v/>
      </c>
      <c r="I741" s="246" t="str">
        <f>IF(F741="","",DSUM('1_Instal·lacions fixes'!$E$14:$R$36,"e3",$F$728:$F741)+DSUM('1_Instal·lacions fixes'!$E$43:$L$58,"e3",$F$728:$F741)-SUM(I$729:I740))</f>
        <v/>
      </c>
      <c r="J741" s="246" t="str">
        <f>IF(F741="","",DSUM('1_Instal·lacions fixes'!$E$14:$R$36,"emissions",$F$728:$F741)+DSUM('1_Instal·lacions fixes'!$E$43:$L$58,"emissions",$F$728:$F741)-SUM(J$729:J740))</f>
        <v/>
      </c>
      <c r="K741" s="246" t="str">
        <f>IF(F741="","",DSUM('2_Vehicles i maquinària'!$E$22:$S$44,"e1",$F$728:$F741)+DSUM('2_Vehicles i maquinària'!$E$50:$K$70,"emissions",$F$728:$F741)-SUM(K$729:K740))</f>
        <v/>
      </c>
      <c r="L741" s="246" t="str">
        <f>IF(F741="","",DSUM('2_Vehicles i maquinària'!$E$22:$S$44,"e2",$F$728:$F741)-SUM(L$729:L740))</f>
        <v/>
      </c>
      <c r="M741" s="246" t="str">
        <f>IF(F741="","",DSUM('2_Vehicles i maquinària'!$E$22:$S$44,"e3",$F$728:$F741)-SUM(M$729:M740))</f>
        <v/>
      </c>
      <c r="N741" s="246" t="str">
        <f>IF(F741="","",DSUM('2_Vehicles i maquinària'!$E$22:$S$44,"emissions",$F$728:$F741)+DSUM('2_Vehicles i maquinària'!$E$50:$K$70,"emissions",$F$728:$F741)-SUM(N$729:N740))</f>
        <v/>
      </c>
      <c r="O741" s="246" t="str">
        <f>IF(F741="","",DSUM('2_Vehicles i maquinària'!$E$82:$S$92,"e1",$F$728:$F741)-SUM(O$729:O740))</f>
        <v/>
      </c>
      <c r="P741" s="246" t="str">
        <f>IF(F741="","",DSUM('2_Vehicles i maquinària'!$E$82:$S$92,"e2",$F$728:$F741)-SUM(P$729:P740))</f>
        <v/>
      </c>
      <c r="Q741" s="246" t="str">
        <f>IF(F741="","",DSUM('2_Vehicles i maquinària'!$E$82:$S$92,"e3",$F$728:$F741)-SUM(Q$729:Q740))</f>
        <v/>
      </c>
      <c r="R741" s="246" t="str">
        <f>IF(F741="","",DSUM('2_Vehicles i maquinària'!$E$82:$S$92,"emissions",$F$728:$F741)-SUM(R$729:R740))</f>
        <v/>
      </c>
      <c r="S741" s="246" t="str">
        <f>IF(F741="","",DSUM('2_Vehicles i maquinària'!$E$99:$S$109,"e1",$F$728:$F741)-SUM(S$729:S740))</f>
        <v/>
      </c>
      <c r="T741" s="246" t="str">
        <f>IF(F741="","",DSUM('2_Vehicles i maquinària'!$E$99:$S$109,"e2",$F$728:$F741)-SUM(T$729:T740))</f>
        <v/>
      </c>
      <c r="U741" s="246" t="str">
        <f>IF(F741="","",DSUM('2_Vehicles i maquinària'!$E$99:$S$109,"e3",$F$728:$F741)-SUM(U$729:U740))</f>
        <v/>
      </c>
      <c r="V741" s="246" t="str">
        <f>IF(F741="","",DSUM('2_Vehicles i maquinària'!$E$99:$S$109,"emissions",$F$728:$F741)-SUM(V$729:V740))</f>
        <v/>
      </c>
      <c r="W741" s="246" t="str">
        <f>IF(F741="","",DSUM('4_Emissions de procés'!$E$12:$M$27,"e1",$F$728:$F741)-SUM(W$729:W740))</f>
        <v/>
      </c>
      <c r="X741" s="246" t="str">
        <f>IF(F741="","",DSUM('4_Emissions de procés'!$E$12:$M$27,"e2",$F$728:$F741)-SUM(X$729:X740))</f>
        <v/>
      </c>
      <c r="Y741" s="246" t="str">
        <f>IF(F741="","",DSUM('4_Emissions de procés'!$E$12:$M$27,"e3",$F$728:$F741)-SUM(Y$729:Y740))</f>
        <v/>
      </c>
      <c r="Z741" s="246" t="str">
        <f>IF(F741="","",DSUM('4_Emissions de procés'!$E$12:$M$27,"emissions",$F$728:$F741)-SUM(Z$729:Z740))</f>
        <v/>
      </c>
      <c r="AA741" s="246"/>
      <c r="AB741" s="279"/>
      <c r="AC741" s="178"/>
      <c r="AD741" s="178"/>
      <c r="AE741" s="178"/>
      <c r="AF741" s="293"/>
      <c r="AG741" s="279"/>
      <c r="AH741" s="279"/>
      <c r="AI741" s="279"/>
      <c r="AJ741" s="279"/>
    </row>
    <row r="742" spans="2:36" x14ac:dyDescent="0.25">
      <c r="B742">
        <v>14</v>
      </c>
      <c r="C742" s="246" t="str">
        <f>IF('0_Dades generals organització'!H64="","",'0_Dades generals organització'!H64)</f>
        <v/>
      </c>
      <c r="D742" s="246" t="str">
        <f>IF(C742="","",IF('0_Dades generals organització'!J64="no","",Dades!C742))</f>
        <v/>
      </c>
      <c r="E742" s="246" t="str">
        <f>IFERROR(INDEX($D$729:$D$978,MATCH(0,INDEX(COUNTIF($E$728:E741,$D$729:$D$978),),)),"")</f>
        <v/>
      </c>
      <c r="F742" s="246" t="str">
        <f t="shared" si="17"/>
        <v/>
      </c>
      <c r="G742" s="246" t="str">
        <f>IF(F742="","",DSUM('1_Instal·lacions fixes'!$E$14:$R$36,"e1",$F$728:$F742)+DSUM('1_Instal·lacions fixes'!$E$43:$L$58,"e1",$F$728:$F742)-SUM(G$729:G741))</f>
        <v/>
      </c>
      <c r="H742" s="246" t="str">
        <f>IF(F742="","",DSUM('1_Instal·lacions fixes'!$E$14:$R$36,"e2",$F$728:$F742)+DSUM('1_Instal·lacions fixes'!$E$43:$L$58,"e2",$F$728:$F742)-SUM(H$729:H741))</f>
        <v/>
      </c>
      <c r="I742" s="246" t="str">
        <f>IF(F742="","",DSUM('1_Instal·lacions fixes'!$E$14:$R$36,"e3",$F$728:$F742)+DSUM('1_Instal·lacions fixes'!$E$43:$L$58,"e3",$F$728:$F742)-SUM(I$729:I741))</f>
        <v/>
      </c>
      <c r="J742" s="246" t="str">
        <f>IF(F742="","",DSUM('1_Instal·lacions fixes'!$E$14:$R$36,"emissions",$F$728:$F742)+DSUM('1_Instal·lacions fixes'!$E$43:$L$58,"emissions",$F$728:$F742)-SUM(J$729:J741))</f>
        <v/>
      </c>
      <c r="K742" s="246" t="str">
        <f>IF(F742="","",DSUM('2_Vehicles i maquinària'!$E$22:$S$44,"e1",$F$728:$F742)+DSUM('2_Vehicles i maquinària'!$E$50:$K$70,"emissions",$F$728:$F742)-SUM(K$729:K741))</f>
        <v/>
      </c>
      <c r="L742" s="246" t="str">
        <f>IF(F742="","",DSUM('2_Vehicles i maquinària'!$E$22:$S$44,"e2",$F$728:$F742)-SUM(L$729:L741))</f>
        <v/>
      </c>
      <c r="M742" s="246" t="str">
        <f>IF(F742="","",DSUM('2_Vehicles i maquinària'!$E$22:$S$44,"e3",$F$728:$F742)-SUM(M$729:M741))</f>
        <v/>
      </c>
      <c r="N742" s="246" t="str">
        <f>IF(F742="","",DSUM('2_Vehicles i maquinària'!$E$22:$S$44,"emissions",$F$728:$F742)+DSUM('2_Vehicles i maquinària'!$E$50:$K$70,"emissions",$F$728:$F742)-SUM(N$729:N741))</f>
        <v/>
      </c>
      <c r="O742" s="246" t="str">
        <f>IF(F742="","",DSUM('2_Vehicles i maquinària'!$E$82:$S$92,"e1",$F$728:$F742)-SUM(O$729:O741))</f>
        <v/>
      </c>
      <c r="P742" s="246" t="str">
        <f>IF(F742="","",DSUM('2_Vehicles i maquinària'!$E$82:$S$92,"e2",$F$728:$F742)-SUM(P$729:P741))</f>
        <v/>
      </c>
      <c r="Q742" s="246" t="str">
        <f>IF(F742="","",DSUM('2_Vehicles i maquinària'!$E$82:$S$92,"e3",$F$728:$F742)-SUM(Q$729:Q741))</f>
        <v/>
      </c>
      <c r="R742" s="246" t="str">
        <f>IF(F742="","",DSUM('2_Vehicles i maquinària'!$E$82:$S$92,"emissions",$F$728:$F742)-SUM(R$729:R741))</f>
        <v/>
      </c>
      <c r="S742" s="246" t="str">
        <f>IF(F742="","",DSUM('2_Vehicles i maquinària'!$E$99:$S$109,"e1",$F$728:$F742)-SUM(S$729:S741))</f>
        <v/>
      </c>
      <c r="T742" s="246" t="str">
        <f>IF(F742="","",DSUM('2_Vehicles i maquinària'!$E$99:$S$109,"e2",$F$728:$F742)-SUM(T$729:T741))</f>
        <v/>
      </c>
      <c r="U742" s="246" t="str">
        <f>IF(F742="","",DSUM('2_Vehicles i maquinària'!$E$99:$S$109,"e3",$F$728:$F742)-SUM(U$729:U741))</f>
        <v/>
      </c>
      <c r="V742" s="246" t="str">
        <f>IF(F742="","",DSUM('2_Vehicles i maquinària'!$E$99:$S$109,"emissions",$F$728:$F742)-SUM(V$729:V741))</f>
        <v/>
      </c>
      <c r="W742" s="246" t="str">
        <f>IF(F742="","",DSUM('4_Emissions de procés'!$E$12:$M$27,"e1",$F$728:$F742)-SUM(W$729:W741))</f>
        <v/>
      </c>
      <c r="X742" s="246" t="str">
        <f>IF(F742="","",DSUM('4_Emissions de procés'!$E$12:$M$27,"e2",$F$728:$F742)-SUM(X$729:X741))</f>
        <v/>
      </c>
      <c r="Y742" s="246" t="str">
        <f>IF(F742="","",DSUM('4_Emissions de procés'!$E$12:$M$27,"e3",$F$728:$F742)-SUM(Y$729:Y741))</f>
        <v/>
      </c>
      <c r="Z742" s="246" t="str">
        <f>IF(F742="","",DSUM('4_Emissions de procés'!$E$12:$M$27,"emissions",$F$728:$F742)-SUM(Z$729:Z741))</f>
        <v/>
      </c>
      <c r="AA742" s="246"/>
      <c r="AB742" s="279"/>
      <c r="AC742" s="178"/>
      <c r="AD742" s="178"/>
      <c r="AE742" s="178"/>
      <c r="AF742" s="293"/>
      <c r="AG742" s="279"/>
      <c r="AH742" s="279"/>
      <c r="AI742" s="279"/>
      <c r="AJ742" s="279"/>
    </row>
    <row r="743" spans="2:36" x14ac:dyDescent="0.25">
      <c r="B743">
        <v>15</v>
      </c>
      <c r="C743" s="246" t="str">
        <f>IF('0_Dades generals organització'!H65="","",'0_Dades generals organització'!H65)</f>
        <v/>
      </c>
      <c r="D743" s="246" t="str">
        <f>IF(C743="","",IF('0_Dades generals organització'!J65="no","",Dades!C743))</f>
        <v/>
      </c>
      <c r="E743" s="246" t="str">
        <f>IFERROR(INDEX($D$729:$D$978,MATCH(0,INDEX(COUNTIF($E$728:E742,$D$729:$D$978),),)),"")</f>
        <v/>
      </c>
      <c r="F743" s="246" t="str">
        <f t="shared" si="17"/>
        <v/>
      </c>
      <c r="G743" s="246" t="str">
        <f>IF(F743="","",DSUM('1_Instal·lacions fixes'!$E$14:$R$36,"e1",$F$728:$F743)+DSUM('1_Instal·lacions fixes'!$E$43:$L$58,"e1",$F$728:$F743)-SUM(G$729:G742))</f>
        <v/>
      </c>
      <c r="H743" s="246" t="str">
        <f>IF(F743="","",DSUM('1_Instal·lacions fixes'!$E$14:$R$36,"e2",$F$728:$F743)+DSUM('1_Instal·lacions fixes'!$E$43:$L$58,"e2",$F$728:$F743)-SUM(H$729:H742))</f>
        <v/>
      </c>
      <c r="I743" s="246" t="str">
        <f>IF(F743="","",DSUM('1_Instal·lacions fixes'!$E$14:$R$36,"e3",$F$728:$F743)+DSUM('1_Instal·lacions fixes'!$E$43:$L$58,"e3",$F$728:$F743)-SUM(I$729:I742))</f>
        <v/>
      </c>
      <c r="J743" s="246" t="str">
        <f>IF(F743="","",DSUM('1_Instal·lacions fixes'!$E$14:$R$36,"emissions",$F$728:$F743)+DSUM('1_Instal·lacions fixes'!$E$43:$L$58,"emissions",$F$728:$F743)-SUM(J$729:J742))</f>
        <v/>
      </c>
      <c r="K743" s="246" t="str">
        <f>IF(F743="","",DSUM('2_Vehicles i maquinària'!$E$22:$S$44,"e1",$F$728:$F743)+DSUM('2_Vehicles i maquinària'!$E$50:$K$70,"emissions",$F$728:$F743)-SUM(K$729:K742))</f>
        <v/>
      </c>
      <c r="L743" s="246" t="str">
        <f>IF(F743="","",DSUM('2_Vehicles i maquinària'!$E$22:$S$44,"e2",$F$728:$F743)-SUM(L$729:L742))</f>
        <v/>
      </c>
      <c r="M743" s="246" t="str">
        <f>IF(F743="","",DSUM('2_Vehicles i maquinària'!$E$22:$S$44,"e3",$F$728:$F743)-SUM(M$729:M742))</f>
        <v/>
      </c>
      <c r="N743" s="246" t="str">
        <f>IF(F743="","",DSUM('2_Vehicles i maquinària'!$E$22:$S$44,"emissions",$F$728:$F743)+DSUM('2_Vehicles i maquinària'!$E$50:$K$70,"emissions",$F$728:$F743)-SUM(N$729:N742))</f>
        <v/>
      </c>
      <c r="O743" s="246" t="str">
        <f>IF(F743="","",DSUM('2_Vehicles i maquinària'!$E$82:$S$92,"e1",$F$728:$F743)-SUM(O$729:O742))</f>
        <v/>
      </c>
      <c r="P743" s="246" t="str">
        <f>IF(F743="","",DSUM('2_Vehicles i maquinària'!$E$82:$S$92,"e2",$F$728:$F743)-SUM(P$729:P742))</f>
        <v/>
      </c>
      <c r="Q743" s="246" t="str">
        <f>IF(F743="","",DSUM('2_Vehicles i maquinària'!$E$82:$S$92,"e3",$F$728:$F743)-SUM(Q$729:Q742))</f>
        <v/>
      </c>
      <c r="R743" s="246" t="str">
        <f>IF(F743="","",DSUM('2_Vehicles i maquinària'!$E$82:$S$92,"emissions",$F$728:$F743)-SUM(R$729:R742))</f>
        <v/>
      </c>
      <c r="S743" s="246" t="str">
        <f>IF(F743="","",DSUM('2_Vehicles i maquinària'!$E$99:$S$109,"e1",$F$728:$F743)-SUM(S$729:S742))</f>
        <v/>
      </c>
      <c r="T743" s="246" t="str">
        <f>IF(F743="","",DSUM('2_Vehicles i maquinària'!$E$99:$S$109,"e2",$F$728:$F743)-SUM(T$729:T742))</f>
        <v/>
      </c>
      <c r="U743" s="246" t="str">
        <f>IF(F743="","",DSUM('2_Vehicles i maquinària'!$E$99:$S$109,"e3",$F$728:$F743)-SUM(U$729:U742))</f>
        <v/>
      </c>
      <c r="V743" s="246" t="str">
        <f>IF(F743="","",DSUM('2_Vehicles i maquinària'!$E$99:$S$109,"emissions",$F$728:$F743)-SUM(V$729:V742))</f>
        <v/>
      </c>
      <c r="W743" s="246" t="str">
        <f>IF(F743="","",DSUM('4_Emissions de procés'!$E$12:$M$27,"e1",$F$728:$F743)-SUM(W$729:W742))</f>
        <v/>
      </c>
      <c r="X743" s="246" t="str">
        <f>IF(F743="","",DSUM('4_Emissions de procés'!$E$12:$M$27,"e2",$F$728:$F743)-SUM(X$729:X742))</f>
        <v/>
      </c>
      <c r="Y743" s="246" t="str">
        <f>IF(F743="","",DSUM('4_Emissions de procés'!$E$12:$M$27,"e3",$F$728:$F743)-SUM(Y$729:Y742))</f>
        <v/>
      </c>
      <c r="Z743" s="246" t="str">
        <f>IF(F743="","",DSUM('4_Emissions de procés'!$E$12:$M$27,"emissions",$F$728:$F743)-SUM(Z$729:Z742))</f>
        <v/>
      </c>
      <c r="AA743" s="246"/>
      <c r="AB743" s="279"/>
      <c r="AC743" s="178"/>
      <c r="AD743" s="178"/>
      <c r="AE743" s="178"/>
      <c r="AF743" s="293"/>
      <c r="AG743" s="279"/>
      <c r="AH743" s="279"/>
      <c r="AI743" s="279"/>
      <c r="AJ743" s="279"/>
    </row>
    <row r="744" spans="2:36" x14ac:dyDescent="0.25">
      <c r="B744">
        <v>16</v>
      </c>
      <c r="C744" s="246" t="str">
        <f>IF('0_Dades generals organització'!H66="","",'0_Dades generals organització'!H66)</f>
        <v/>
      </c>
      <c r="D744" s="246" t="str">
        <f>IF(C744="","",IF('0_Dades generals organització'!J66="no","",Dades!C744))</f>
        <v/>
      </c>
      <c r="E744" s="246" t="str">
        <f>IFERROR(INDEX($D$729:$D$978,MATCH(0,INDEX(COUNTIF($E$728:E743,$D$729:$D$978),),)),"")</f>
        <v/>
      </c>
      <c r="F744" s="246" t="str">
        <f t="shared" si="17"/>
        <v/>
      </c>
      <c r="G744" s="246" t="str">
        <f>IF(F744="","",DSUM('1_Instal·lacions fixes'!$E$14:$R$36,"e1",$F$728:$F744)+DSUM('1_Instal·lacions fixes'!$E$43:$L$58,"e1",$F$728:$F744)-SUM(G$729:G743))</f>
        <v/>
      </c>
      <c r="H744" s="246" t="str">
        <f>IF(F744="","",DSUM('1_Instal·lacions fixes'!$E$14:$R$36,"e2",$F$728:$F744)+DSUM('1_Instal·lacions fixes'!$E$43:$L$58,"e2",$F$728:$F744)-SUM(H$729:H743))</f>
        <v/>
      </c>
      <c r="I744" s="246" t="str">
        <f>IF(F744="","",DSUM('1_Instal·lacions fixes'!$E$14:$R$36,"e3",$F$728:$F744)+DSUM('1_Instal·lacions fixes'!$E$43:$L$58,"e3",$F$728:$F744)-SUM(I$729:I743))</f>
        <v/>
      </c>
      <c r="J744" s="246" t="str">
        <f>IF(F744="","",DSUM('1_Instal·lacions fixes'!$E$14:$R$36,"emissions",$F$728:$F744)+DSUM('1_Instal·lacions fixes'!$E$43:$L$58,"emissions",$F$728:$F744)-SUM(J$729:J743))</f>
        <v/>
      </c>
      <c r="K744" s="246" t="str">
        <f>IF(F744="","",DSUM('2_Vehicles i maquinària'!$E$22:$S$44,"e1",$F$728:$F744)+DSUM('2_Vehicles i maquinària'!$E$50:$K$70,"emissions",$F$728:$F744)-SUM(K$729:K743))</f>
        <v/>
      </c>
      <c r="L744" s="246" t="str">
        <f>IF(F744="","",DSUM('2_Vehicles i maquinària'!$E$22:$S$44,"e2",$F$728:$F744)-SUM(L$729:L743))</f>
        <v/>
      </c>
      <c r="M744" s="246" t="str">
        <f>IF(F744="","",DSUM('2_Vehicles i maquinària'!$E$22:$S$44,"e3",$F$728:$F744)-SUM(M$729:M743))</f>
        <v/>
      </c>
      <c r="N744" s="246" t="str">
        <f>IF(F744="","",DSUM('2_Vehicles i maquinària'!$E$22:$S$44,"emissions",$F$728:$F744)+DSUM('2_Vehicles i maquinària'!$E$50:$K$70,"emissions",$F$728:$F744)-SUM(N$729:N743))</f>
        <v/>
      </c>
      <c r="O744" s="246" t="str">
        <f>IF(F744="","",DSUM('2_Vehicles i maquinària'!$E$82:$S$92,"e1",$F$728:$F744)-SUM(O$729:O743))</f>
        <v/>
      </c>
      <c r="P744" s="246" t="str">
        <f>IF(F744="","",DSUM('2_Vehicles i maquinària'!$E$82:$S$92,"e2",$F$728:$F744)-SUM(P$729:P743))</f>
        <v/>
      </c>
      <c r="Q744" s="246" t="str">
        <f>IF(F744="","",DSUM('2_Vehicles i maquinària'!$E$82:$S$92,"e3",$F$728:$F744)-SUM(Q$729:Q743))</f>
        <v/>
      </c>
      <c r="R744" s="246" t="str">
        <f>IF(F744="","",DSUM('2_Vehicles i maquinària'!$E$82:$S$92,"emissions",$F$728:$F744)-SUM(R$729:R743))</f>
        <v/>
      </c>
      <c r="S744" s="246" t="str">
        <f>IF(F744="","",DSUM('2_Vehicles i maquinària'!$E$99:$S$109,"e1",$F$728:$F744)-SUM(S$729:S743))</f>
        <v/>
      </c>
      <c r="T744" s="246" t="str">
        <f>IF(F744="","",DSUM('2_Vehicles i maquinària'!$E$99:$S$109,"e2",$F$728:$F744)-SUM(T$729:T743))</f>
        <v/>
      </c>
      <c r="U744" s="246" t="str">
        <f>IF(F744="","",DSUM('2_Vehicles i maquinària'!$E$99:$S$109,"e3",$F$728:$F744)-SUM(U$729:U743))</f>
        <v/>
      </c>
      <c r="V744" s="246" t="str">
        <f>IF(F744="","",DSUM('2_Vehicles i maquinària'!$E$99:$S$109,"emissions",$F$728:$F744)-SUM(V$729:V743))</f>
        <v/>
      </c>
      <c r="W744" s="246" t="str">
        <f>IF(F744="","",DSUM('4_Emissions de procés'!$E$12:$M$27,"e1",$F$728:$F744)-SUM(W$729:W743))</f>
        <v/>
      </c>
      <c r="X744" s="246" t="str">
        <f>IF(F744="","",DSUM('4_Emissions de procés'!$E$12:$M$27,"e2",$F$728:$F744)-SUM(X$729:X743))</f>
        <v/>
      </c>
      <c r="Y744" s="246" t="str">
        <f>IF(F744="","",DSUM('4_Emissions de procés'!$E$12:$M$27,"e3",$F$728:$F744)-SUM(Y$729:Y743))</f>
        <v/>
      </c>
      <c r="Z744" s="246" t="str">
        <f>IF(F744="","",DSUM('4_Emissions de procés'!$E$12:$M$27,"emissions",$F$728:$F744)-SUM(Z$729:Z743))</f>
        <v/>
      </c>
      <c r="AA744" s="246"/>
      <c r="AB744" s="279"/>
      <c r="AC744" s="178"/>
      <c r="AD744" s="178"/>
      <c r="AE744" s="178"/>
      <c r="AF744" s="293"/>
      <c r="AG744" s="279"/>
      <c r="AH744" s="279"/>
      <c r="AI744" s="279"/>
      <c r="AJ744" s="279"/>
    </row>
    <row r="745" spans="2:36" x14ac:dyDescent="0.25">
      <c r="B745">
        <v>17</v>
      </c>
      <c r="C745" s="246" t="str">
        <f>IF('0_Dades generals organització'!H67="","",'0_Dades generals organització'!H67)</f>
        <v/>
      </c>
      <c r="D745" s="246" t="str">
        <f>IF(C745="","",IF('0_Dades generals organització'!J67="no","",Dades!C745))</f>
        <v/>
      </c>
      <c r="E745" s="246" t="str">
        <f>IFERROR(INDEX($D$729:$D$978,MATCH(0,INDEX(COUNTIF($E$728:E744,$D$729:$D$978),),)),"")</f>
        <v/>
      </c>
      <c r="F745" s="246" t="str">
        <f t="shared" si="17"/>
        <v/>
      </c>
      <c r="G745" s="246" t="str">
        <f>IF(F745="","",DSUM('1_Instal·lacions fixes'!$E$14:$R$36,"e1",$F$728:$F745)+DSUM('1_Instal·lacions fixes'!$E$43:$L$58,"e1",$F$728:$F745)-SUM(G$729:G744))</f>
        <v/>
      </c>
      <c r="H745" s="246" t="str">
        <f>IF(F745="","",DSUM('1_Instal·lacions fixes'!$E$14:$R$36,"e2",$F$728:$F745)+DSUM('1_Instal·lacions fixes'!$E$43:$L$58,"e2",$F$728:$F745)-SUM(H$729:H744))</f>
        <v/>
      </c>
      <c r="I745" s="246" t="str">
        <f>IF(F745="","",DSUM('1_Instal·lacions fixes'!$E$14:$R$36,"e3",$F$728:$F745)+DSUM('1_Instal·lacions fixes'!$E$43:$L$58,"e3",$F$728:$F745)-SUM(I$729:I744))</f>
        <v/>
      </c>
      <c r="J745" s="246" t="str">
        <f>IF(F745="","",DSUM('1_Instal·lacions fixes'!$E$14:$R$36,"emissions",$F$728:$F745)+DSUM('1_Instal·lacions fixes'!$E$43:$L$58,"emissions",$F$728:$F745)-SUM(J$729:J744))</f>
        <v/>
      </c>
      <c r="K745" s="246" t="str">
        <f>IF(F745="","",DSUM('2_Vehicles i maquinària'!$E$22:$S$44,"e1",$F$728:$F745)+DSUM('2_Vehicles i maquinària'!$E$50:$K$70,"emissions",$F$728:$F745)-SUM(K$729:K744))</f>
        <v/>
      </c>
      <c r="L745" s="246" t="str">
        <f>IF(F745="","",DSUM('2_Vehicles i maquinària'!$E$22:$S$44,"e2",$F$728:$F745)-SUM(L$729:L744))</f>
        <v/>
      </c>
      <c r="M745" s="246" t="str">
        <f>IF(F745="","",DSUM('2_Vehicles i maquinària'!$E$22:$S$44,"e3",$F$728:$F745)-SUM(M$729:M744))</f>
        <v/>
      </c>
      <c r="N745" s="246" t="str">
        <f>IF(F745="","",DSUM('2_Vehicles i maquinària'!$E$22:$S$44,"emissions",$F$728:$F745)+DSUM('2_Vehicles i maquinària'!$E$50:$K$70,"emissions",$F$728:$F745)-SUM(N$729:N744))</f>
        <v/>
      </c>
      <c r="O745" s="246" t="str">
        <f>IF(F745="","",DSUM('2_Vehicles i maquinària'!$E$82:$S$92,"e1",$F$728:$F745)-SUM(O$729:O744))</f>
        <v/>
      </c>
      <c r="P745" s="246" t="str">
        <f>IF(F745="","",DSUM('2_Vehicles i maquinària'!$E$82:$S$92,"e2",$F$728:$F745)-SUM(P$729:P744))</f>
        <v/>
      </c>
      <c r="Q745" s="246" t="str">
        <f>IF(F745="","",DSUM('2_Vehicles i maquinària'!$E$82:$S$92,"e3",$F$728:$F745)-SUM(Q$729:Q744))</f>
        <v/>
      </c>
      <c r="R745" s="246" t="str">
        <f>IF(F745="","",DSUM('2_Vehicles i maquinària'!$E$82:$S$92,"emissions",$F$728:$F745)-SUM(R$729:R744))</f>
        <v/>
      </c>
      <c r="S745" s="246" t="str">
        <f>IF(F745="","",DSUM('2_Vehicles i maquinària'!$E$99:$S$109,"e1",$F$728:$F745)-SUM(S$729:S744))</f>
        <v/>
      </c>
      <c r="T745" s="246" t="str">
        <f>IF(F745="","",DSUM('2_Vehicles i maquinària'!$E$99:$S$109,"e2",$F$728:$F745)-SUM(T$729:T744))</f>
        <v/>
      </c>
      <c r="U745" s="246" t="str">
        <f>IF(F745="","",DSUM('2_Vehicles i maquinària'!$E$99:$S$109,"e3",$F$728:$F745)-SUM(U$729:U744))</f>
        <v/>
      </c>
      <c r="V745" s="246" t="str">
        <f>IF(F745="","",DSUM('2_Vehicles i maquinària'!$E$99:$S$109,"emissions",$F$728:$F745)-SUM(V$729:V744))</f>
        <v/>
      </c>
      <c r="W745" s="246" t="str">
        <f>IF(F745="","",DSUM('4_Emissions de procés'!$E$12:$M$27,"e1",$F$728:$F745)-SUM(W$729:W744))</f>
        <v/>
      </c>
      <c r="X745" s="246" t="str">
        <f>IF(F745="","",DSUM('4_Emissions de procés'!$E$12:$M$27,"e2",$F$728:$F745)-SUM(X$729:X744))</f>
        <v/>
      </c>
      <c r="Y745" s="246" t="str">
        <f>IF(F745="","",DSUM('4_Emissions de procés'!$E$12:$M$27,"e3",$F$728:$F745)-SUM(Y$729:Y744))</f>
        <v/>
      </c>
      <c r="Z745" s="246" t="str">
        <f>IF(F745="","",DSUM('4_Emissions de procés'!$E$12:$M$27,"emissions",$F$728:$F745)-SUM(Z$729:Z744))</f>
        <v/>
      </c>
      <c r="AA745" s="246"/>
      <c r="AB745" s="279"/>
      <c r="AC745" s="178"/>
      <c r="AD745" s="178"/>
      <c r="AE745" s="178"/>
      <c r="AF745" s="293"/>
      <c r="AG745" s="279"/>
      <c r="AH745" s="279"/>
      <c r="AI745" s="279"/>
      <c r="AJ745" s="279"/>
    </row>
    <row r="746" spans="2:36" x14ac:dyDescent="0.25">
      <c r="B746">
        <v>18</v>
      </c>
      <c r="C746" s="246" t="str">
        <f>IF('0_Dades generals organització'!H68="","",'0_Dades generals organització'!H68)</f>
        <v/>
      </c>
      <c r="D746" s="246" t="str">
        <f>IF(C746="","",IF('0_Dades generals organització'!J68="no","",Dades!C746))</f>
        <v/>
      </c>
      <c r="E746" s="246" t="str">
        <f>IFERROR(INDEX($D$729:$D$978,MATCH(0,INDEX(COUNTIF($E$728:E745,$D$729:$D$978),),)),"")</f>
        <v/>
      </c>
      <c r="F746" s="246" t="str">
        <f t="shared" si="17"/>
        <v/>
      </c>
      <c r="G746" s="246" t="str">
        <f>IF(F746="","",DSUM('1_Instal·lacions fixes'!$E$14:$R$36,"e1",$F$728:$F746)+DSUM('1_Instal·lacions fixes'!$E$43:$L$58,"e1",$F$728:$F746)-SUM(G$729:G745))</f>
        <v/>
      </c>
      <c r="H746" s="246" t="str">
        <f>IF(F746="","",DSUM('1_Instal·lacions fixes'!$E$14:$R$36,"e2",$F$728:$F746)+DSUM('1_Instal·lacions fixes'!$E$43:$L$58,"e2",$F$728:$F746)-SUM(H$729:H745))</f>
        <v/>
      </c>
      <c r="I746" s="246" t="str">
        <f>IF(F746="","",DSUM('1_Instal·lacions fixes'!$E$14:$R$36,"e3",$F$728:$F746)+DSUM('1_Instal·lacions fixes'!$E$43:$L$58,"e3",$F$728:$F746)-SUM(I$729:I745))</f>
        <v/>
      </c>
      <c r="J746" s="246" t="str">
        <f>IF(F746="","",DSUM('1_Instal·lacions fixes'!$E$14:$R$36,"emissions",$F$728:$F746)+DSUM('1_Instal·lacions fixes'!$E$43:$L$58,"emissions",$F$728:$F746)-SUM(J$729:J745))</f>
        <v/>
      </c>
      <c r="K746" s="246" t="str">
        <f>IF(F746="","",DSUM('2_Vehicles i maquinària'!$E$22:$S$44,"e1",$F$728:$F746)+DSUM('2_Vehicles i maquinària'!$E$50:$K$70,"emissions",$F$728:$F746)-SUM(K$729:K745))</f>
        <v/>
      </c>
      <c r="L746" s="246" t="str">
        <f>IF(F746="","",DSUM('2_Vehicles i maquinària'!$E$22:$S$44,"e2",$F$728:$F746)-SUM(L$729:L745))</f>
        <v/>
      </c>
      <c r="M746" s="246" t="str">
        <f>IF(F746="","",DSUM('2_Vehicles i maquinària'!$E$22:$S$44,"e3",$F$728:$F746)-SUM(M$729:M745))</f>
        <v/>
      </c>
      <c r="N746" s="246" t="str">
        <f>IF(F746="","",DSUM('2_Vehicles i maquinària'!$E$22:$S$44,"emissions",$F$728:$F746)+DSUM('2_Vehicles i maquinària'!$E$50:$K$70,"emissions",$F$728:$F746)-SUM(N$729:N745))</f>
        <v/>
      </c>
      <c r="O746" s="246" t="str">
        <f>IF(F746="","",DSUM('2_Vehicles i maquinària'!$E$82:$S$92,"e1",$F$728:$F746)-SUM(O$729:O745))</f>
        <v/>
      </c>
      <c r="P746" s="246" t="str">
        <f>IF(F746="","",DSUM('2_Vehicles i maquinària'!$E$82:$S$92,"e2",$F$728:$F746)-SUM(P$729:P745))</f>
        <v/>
      </c>
      <c r="Q746" s="246" t="str">
        <f>IF(F746="","",DSUM('2_Vehicles i maquinària'!$E$82:$S$92,"e3",$F$728:$F746)-SUM(Q$729:Q745))</f>
        <v/>
      </c>
      <c r="R746" s="246" t="str">
        <f>IF(F746="","",DSUM('2_Vehicles i maquinària'!$E$82:$S$92,"emissions",$F$728:$F746)-SUM(R$729:R745))</f>
        <v/>
      </c>
      <c r="S746" s="246" t="str">
        <f>IF(F746="","",DSUM('2_Vehicles i maquinària'!$E$99:$S$109,"e1",$F$728:$F746)-SUM(S$729:S745))</f>
        <v/>
      </c>
      <c r="T746" s="246" t="str">
        <f>IF(F746="","",DSUM('2_Vehicles i maquinària'!$E$99:$S$109,"e2",$F$728:$F746)-SUM(T$729:T745))</f>
        <v/>
      </c>
      <c r="U746" s="246" t="str">
        <f>IF(F746="","",DSUM('2_Vehicles i maquinària'!$E$99:$S$109,"e3",$F$728:$F746)-SUM(U$729:U745))</f>
        <v/>
      </c>
      <c r="V746" s="246" t="str">
        <f>IF(F746="","",DSUM('2_Vehicles i maquinària'!$E$99:$S$109,"emissions",$F$728:$F746)-SUM(V$729:V745))</f>
        <v/>
      </c>
      <c r="W746" s="246" t="str">
        <f>IF(F746="","",DSUM('4_Emissions de procés'!$E$12:$M$27,"e1",$F$728:$F746)-SUM(W$729:W745))</f>
        <v/>
      </c>
      <c r="X746" s="246" t="str">
        <f>IF(F746="","",DSUM('4_Emissions de procés'!$E$12:$M$27,"e2",$F$728:$F746)-SUM(X$729:X745))</f>
        <v/>
      </c>
      <c r="Y746" s="246" t="str">
        <f>IF(F746="","",DSUM('4_Emissions de procés'!$E$12:$M$27,"e3",$F$728:$F746)-SUM(Y$729:Y745))</f>
        <v/>
      </c>
      <c r="Z746" s="246" t="str">
        <f>IF(F746="","",DSUM('4_Emissions de procés'!$E$12:$M$27,"emissions",$F$728:$F746)-SUM(Z$729:Z745))</f>
        <v/>
      </c>
      <c r="AA746" s="246"/>
      <c r="AB746" s="279"/>
      <c r="AC746" s="178"/>
      <c r="AD746" s="178"/>
      <c r="AE746" s="178"/>
      <c r="AF746" s="293"/>
      <c r="AG746" s="279"/>
      <c r="AH746" s="279"/>
      <c r="AI746" s="279"/>
      <c r="AJ746" s="279"/>
    </row>
    <row r="747" spans="2:36" x14ac:dyDescent="0.25">
      <c r="B747">
        <v>19</v>
      </c>
      <c r="C747" s="246" t="str">
        <f>IF('0_Dades generals organització'!H69="","",'0_Dades generals organització'!H69)</f>
        <v/>
      </c>
      <c r="D747" s="246" t="str">
        <f>IF(C747="","",IF('0_Dades generals organització'!J69="no","",Dades!C747))</f>
        <v/>
      </c>
      <c r="E747" s="246" t="str">
        <f>IFERROR(INDEX($D$729:$D$978,MATCH(0,INDEX(COUNTIF($E$728:E746,$D$729:$D$978),),)),"")</f>
        <v/>
      </c>
      <c r="F747" s="246" t="str">
        <f t="shared" si="17"/>
        <v/>
      </c>
      <c r="G747" s="246" t="str">
        <f>IF(F747="","",DSUM('1_Instal·lacions fixes'!$E$14:$R$36,"e1",$F$728:$F747)+DSUM('1_Instal·lacions fixes'!$E$43:$L$58,"e1",$F$728:$F747)-SUM(G$729:G746))</f>
        <v/>
      </c>
      <c r="H747" s="246" t="str">
        <f>IF(F747="","",DSUM('1_Instal·lacions fixes'!$E$14:$R$36,"e2",$F$728:$F747)+DSUM('1_Instal·lacions fixes'!$E$43:$L$58,"e2",$F$728:$F747)-SUM(H$729:H746))</f>
        <v/>
      </c>
      <c r="I747" s="246" t="str">
        <f>IF(F747="","",DSUM('1_Instal·lacions fixes'!$E$14:$R$36,"e3",$F$728:$F747)+DSUM('1_Instal·lacions fixes'!$E$43:$L$58,"e3",$F$728:$F747)-SUM(I$729:I746))</f>
        <v/>
      </c>
      <c r="J747" s="246" t="str">
        <f>IF(F747="","",DSUM('1_Instal·lacions fixes'!$E$14:$R$36,"emissions",$F$728:$F747)+DSUM('1_Instal·lacions fixes'!$E$43:$L$58,"emissions",$F$728:$F747)-SUM(J$729:J746))</f>
        <v/>
      </c>
      <c r="K747" s="246" t="str">
        <f>IF(F747="","",DSUM('2_Vehicles i maquinària'!$E$22:$S$44,"e1",$F$728:$F747)+DSUM('2_Vehicles i maquinària'!$E$50:$K$70,"emissions",$F$728:$F747)-SUM(K$729:K746))</f>
        <v/>
      </c>
      <c r="L747" s="246" t="str">
        <f>IF(F747="","",DSUM('2_Vehicles i maquinària'!$E$22:$S$44,"e2",$F$728:$F747)-SUM(L$729:L746))</f>
        <v/>
      </c>
      <c r="M747" s="246" t="str">
        <f>IF(F747="","",DSUM('2_Vehicles i maquinària'!$E$22:$S$44,"e3",$F$728:$F747)-SUM(M$729:M746))</f>
        <v/>
      </c>
      <c r="N747" s="246" t="str">
        <f>IF(F747="","",DSUM('2_Vehicles i maquinària'!$E$22:$S$44,"emissions",$F$728:$F747)+DSUM('2_Vehicles i maquinària'!$E$50:$K$70,"emissions",$F$728:$F747)-SUM(N$729:N746))</f>
        <v/>
      </c>
      <c r="O747" s="246" t="str">
        <f>IF(F747="","",DSUM('2_Vehicles i maquinària'!$E$82:$S$92,"e1",$F$728:$F747)-SUM(O$729:O746))</f>
        <v/>
      </c>
      <c r="P747" s="246" t="str">
        <f>IF(F747="","",DSUM('2_Vehicles i maquinària'!$E$82:$S$92,"e2",$F$728:$F747)-SUM(P$729:P746))</f>
        <v/>
      </c>
      <c r="Q747" s="246" t="str">
        <f>IF(F747="","",DSUM('2_Vehicles i maquinària'!$E$82:$S$92,"e3",$F$728:$F747)-SUM(Q$729:Q746))</f>
        <v/>
      </c>
      <c r="R747" s="246" t="str">
        <f>IF(F747="","",DSUM('2_Vehicles i maquinària'!$E$82:$S$92,"emissions",$F$728:$F747)-SUM(R$729:R746))</f>
        <v/>
      </c>
      <c r="S747" s="246" t="str">
        <f>IF(F747="","",DSUM('2_Vehicles i maquinària'!$E$99:$S$109,"e1",$F$728:$F747)-SUM(S$729:S746))</f>
        <v/>
      </c>
      <c r="T747" s="246" t="str">
        <f>IF(F747="","",DSUM('2_Vehicles i maquinària'!$E$99:$S$109,"e2",$F$728:$F747)-SUM(T$729:T746))</f>
        <v/>
      </c>
      <c r="U747" s="246" t="str">
        <f>IF(F747="","",DSUM('2_Vehicles i maquinària'!$E$99:$S$109,"e3",$F$728:$F747)-SUM(U$729:U746))</f>
        <v/>
      </c>
      <c r="V747" s="246" t="str">
        <f>IF(F747="","",DSUM('2_Vehicles i maquinària'!$E$99:$S$109,"emissions",$F$728:$F747)-SUM(V$729:V746))</f>
        <v/>
      </c>
      <c r="W747" s="246" t="str">
        <f>IF(F747="","",DSUM('4_Emissions de procés'!$E$12:$M$27,"e1",$F$728:$F747)-SUM(W$729:W746))</f>
        <v/>
      </c>
      <c r="X747" s="246" t="str">
        <f>IF(F747="","",DSUM('4_Emissions de procés'!$E$12:$M$27,"e2",$F$728:$F747)-SUM(X$729:X746))</f>
        <v/>
      </c>
      <c r="Y747" s="246" t="str">
        <f>IF(F747="","",DSUM('4_Emissions de procés'!$E$12:$M$27,"e3",$F$728:$F747)-SUM(Y$729:Y746))</f>
        <v/>
      </c>
      <c r="Z747" s="246" t="str">
        <f>IF(F747="","",DSUM('4_Emissions de procés'!$E$12:$M$27,"emissions",$F$728:$F747)-SUM(Z$729:Z746))</f>
        <v/>
      </c>
      <c r="AA747" s="246"/>
      <c r="AB747" s="279"/>
      <c r="AC747" s="178"/>
      <c r="AD747" s="178"/>
      <c r="AE747" s="178"/>
      <c r="AF747" s="293"/>
      <c r="AG747" s="279"/>
      <c r="AH747" s="279"/>
      <c r="AI747" s="279"/>
      <c r="AJ747" s="279"/>
    </row>
    <row r="748" spans="2:36" x14ac:dyDescent="0.25">
      <c r="B748">
        <v>20</v>
      </c>
      <c r="C748" s="246" t="str">
        <f>IF('0_Dades generals organització'!H70="","",'0_Dades generals organització'!H70)</f>
        <v/>
      </c>
      <c r="D748" s="246" t="str">
        <f>IF(C748="","",IF('0_Dades generals organització'!J70="no","",Dades!C748))</f>
        <v/>
      </c>
      <c r="E748" s="246" t="str">
        <f>IFERROR(INDEX($D$729:$D$978,MATCH(0,INDEX(COUNTIF($E$728:E747,$D$729:$D$978),),)),"")</f>
        <v/>
      </c>
      <c r="F748" s="246" t="str">
        <f t="shared" si="17"/>
        <v/>
      </c>
      <c r="G748" s="246" t="str">
        <f>IF(F748="","",DSUM('1_Instal·lacions fixes'!$E$14:$R$36,"e1",$F$728:$F748)+DSUM('1_Instal·lacions fixes'!$E$43:$L$58,"e1",$F$728:$F748)-SUM(G$729:G747))</f>
        <v/>
      </c>
      <c r="H748" s="246" t="str">
        <f>IF(F748="","",DSUM('1_Instal·lacions fixes'!$E$14:$R$36,"e2",$F$728:$F748)+DSUM('1_Instal·lacions fixes'!$E$43:$L$58,"e2",$F$728:$F748)-SUM(H$729:H747))</f>
        <v/>
      </c>
      <c r="I748" s="246" t="str">
        <f>IF(F748="","",DSUM('1_Instal·lacions fixes'!$E$14:$R$36,"e3",$F$728:$F748)+DSUM('1_Instal·lacions fixes'!$E$43:$L$58,"e3",$F$728:$F748)-SUM(I$729:I747))</f>
        <v/>
      </c>
      <c r="J748" s="246" t="str">
        <f>IF(F748="","",DSUM('1_Instal·lacions fixes'!$E$14:$R$36,"emissions",$F$728:$F748)+DSUM('1_Instal·lacions fixes'!$E$43:$L$58,"emissions",$F$728:$F748)-SUM(J$729:J747))</f>
        <v/>
      </c>
      <c r="K748" s="246" t="str">
        <f>IF(F748="","",DSUM('2_Vehicles i maquinària'!$E$22:$S$44,"e1",$F$728:$F748)+DSUM('2_Vehicles i maquinària'!$E$50:$K$70,"emissions",$F$728:$F748)-SUM(K$729:K747))</f>
        <v/>
      </c>
      <c r="L748" s="246" t="str">
        <f>IF(F748="","",DSUM('2_Vehicles i maquinària'!$E$22:$S$44,"e2",$F$728:$F748)-SUM(L$729:L747))</f>
        <v/>
      </c>
      <c r="M748" s="246" t="str">
        <f>IF(F748="","",DSUM('2_Vehicles i maquinària'!$E$22:$S$44,"e3",$F$728:$F748)-SUM(M$729:M747))</f>
        <v/>
      </c>
      <c r="N748" s="246" t="str">
        <f>IF(F748="","",DSUM('2_Vehicles i maquinària'!$E$22:$S$44,"emissions",$F$728:$F748)+DSUM('2_Vehicles i maquinària'!$E$50:$K$70,"emissions",$F$728:$F748)-SUM(N$729:N747))</f>
        <v/>
      </c>
      <c r="O748" s="246" t="str">
        <f>IF(F748="","",DSUM('2_Vehicles i maquinària'!$E$82:$S$92,"e1",$F$728:$F748)-SUM(O$729:O747))</f>
        <v/>
      </c>
      <c r="P748" s="246" t="str">
        <f>IF(F748="","",DSUM('2_Vehicles i maquinària'!$E$82:$S$92,"e2",$F$728:$F748)-SUM(P$729:P747))</f>
        <v/>
      </c>
      <c r="Q748" s="246" t="str">
        <f>IF(F748="","",DSUM('2_Vehicles i maquinària'!$E$82:$S$92,"e3",$F$728:$F748)-SUM(Q$729:Q747))</f>
        <v/>
      </c>
      <c r="R748" s="246" t="str">
        <f>IF(F748="","",DSUM('2_Vehicles i maquinària'!$E$82:$S$92,"emissions",$F$728:$F748)-SUM(R$729:R747))</f>
        <v/>
      </c>
      <c r="S748" s="246" t="str">
        <f>IF(F748="","",DSUM('2_Vehicles i maquinària'!$E$99:$S$109,"e1",$F$728:$F748)-SUM(S$729:S747))</f>
        <v/>
      </c>
      <c r="T748" s="246" t="str">
        <f>IF(F748="","",DSUM('2_Vehicles i maquinària'!$E$99:$S$109,"e2",$F$728:$F748)-SUM(T$729:T747))</f>
        <v/>
      </c>
      <c r="U748" s="246" t="str">
        <f>IF(F748="","",DSUM('2_Vehicles i maquinària'!$E$99:$S$109,"e3",$F$728:$F748)-SUM(U$729:U747))</f>
        <v/>
      </c>
      <c r="V748" s="246" t="str">
        <f>IF(F748="","",DSUM('2_Vehicles i maquinària'!$E$99:$S$109,"emissions",$F$728:$F748)-SUM(V$729:V747))</f>
        <v/>
      </c>
      <c r="W748" s="246" t="str">
        <f>IF(F748="","",DSUM('4_Emissions de procés'!$E$12:$M$27,"e1",$F$728:$F748)-SUM(W$729:W747))</f>
        <v/>
      </c>
      <c r="X748" s="246" t="str">
        <f>IF(F748="","",DSUM('4_Emissions de procés'!$E$12:$M$27,"e2",$F$728:$F748)-SUM(X$729:X747))</f>
        <v/>
      </c>
      <c r="Y748" s="246" t="str">
        <f>IF(F748="","",DSUM('4_Emissions de procés'!$E$12:$M$27,"e3",$F$728:$F748)-SUM(Y$729:Y747))</f>
        <v/>
      </c>
      <c r="Z748" s="246" t="str">
        <f>IF(F748="","",DSUM('4_Emissions de procés'!$E$12:$M$27,"emissions",$F$728:$F748)-SUM(Z$729:Z747))</f>
        <v/>
      </c>
      <c r="AA748" s="246"/>
      <c r="AB748" s="279"/>
      <c r="AC748" s="178"/>
      <c r="AD748" s="178"/>
      <c r="AE748" s="178"/>
      <c r="AF748" s="293"/>
      <c r="AG748" s="279"/>
      <c r="AH748" s="279"/>
      <c r="AI748" s="279"/>
      <c r="AJ748" s="279"/>
    </row>
    <row r="749" spans="2:36" x14ac:dyDescent="0.25">
      <c r="B749">
        <v>21</v>
      </c>
      <c r="C749" s="246" t="str">
        <f>IF('0_Dades generals organització'!H71="","",'0_Dades generals organització'!H71)</f>
        <v/>
      </c>
      <c r="D749" s="246" t="str">
        <f>IF(C749="","",IF('0_Dades generals organització'!J71="no","",Dades!C749))</f>
        <v/>
      </c>
      <c r="E749" s="246" t="str">
        <f>IFERROR(INDEX($D$729:$D$978,MATCH(0,INDEX(COUNTIF($E$728:E748,$D$729:$D$978),),)),"")</f>
        <v/>
      </c>
      <c r="F749" s="246" t="str">
        <f t="shared" si="17"/>
        <v/>
      </c>
      <c r="G749" s="246" t="str">
        <f>IF(F749="","",DSUM('1_Instal·lacions fixes'!$E$14:$R$36,"e1",$F$728:$F749)+DSUM('1_Instal·lacions fixes'!$E$43:$L$58,"e1",$F$728:$F749)-SUM(G$729:G748))</f>
        <v/>
      </c>
      <c r="H749" s="246" t="str">
        <f>IF(F749="","",DSUM('1_Instal·lacions fixes'!$E$14:$R$36,"e2",$F$728:$F749)+DSUM('1_Instal·lacions fixes'!$E$43:$L$58,"e2",$F$728:$F749)-SUM(H$729:H748))</f>
        <v/>
      </c>
      <c r="I749" s="246" t="str">
        <f>IF(F749="","",DSUM('1_Instal·lacions fixes'!$E$14:$R$36,"e3",$F$728:$F749)+DSUM('1_Instal·lacions fixes'!$E$43:$L$58,"e3",$F$728:$F749)-SUM(I$729:I748))</f>
        <v/>
      </c>
      <c r="J749" s="246" t="str">
        <f>IF(F749="","",DSUM('1_Instal·lacions fixes'!$E$14:$R$36,"emissions",$F$728:$F749)+DSUM('1_Instal·lacions fixes'!$E$43:$L$58,"emissions",$F$728:$F749)-SUM(J$729:J748))</f>
        <v/>
      </c>
      <c r="K749" s="246" t="str">
        <f>IF(F749="","",DSUM('2_Vehicles i maquinària'!$E$22:$S$44,"e1",$F$728:$F749)+DSUM('2_Vehicles i maquinària'!$E$50:$K$70,"emissions",$F$728:$F749)-SUM(K$729:K748))</f>
        <v/>
      </c>
      <c r="L749" s="246" t="str">
        <f>IF(F749="","",DSUM('2_Vehicles i maquinària'!$E$22:$S$44,"e2",$F$728:$F749)-SUM(L$729:L748))</f>
        <v/>
      </c>
      <c r="M749" s="246" t="str">
        <f>IF(F749="","",DSUM('2_Vehicles i maquinària'!$E$22:$S$44,"e3",$F$728:$F749)-SUM(M$729:M748))</f>
        <v/>
      </c>
      <c r="N749" s="246" t="str">
        <f>IF(F749="","",DSUM('2_Vehicles i maquinària'!$E$22:$S$44,"emissions",$F$728:$F749)+DSUM('2_Vehicles i maquinària'!$E$50:$K$70,"emissions",$F$728:$F749)-SUM(N$729:N748))</f>
        <v/>
      </c>
      <c r="O749" s="246" t="str">
        <f>IF(F749="","",DSUM('2_Vehicles i maquinària'!$E$82:$S$92,"e1",$F$728:$F749)-SUM(O$729:O748))</f>
        <v/>
      </c>
      <c r="P749" s="246" t="str">
        <f>IF(F749="","",DSUM('2_Vehicles i maquinària'!$E$82:$S$92,"e2",$F$728:$F749)-SUM(P$729:P748))</f>
        <v/>
      </c>
      <c r="Q749" s="246" t="str">
        <f>IF(F749="","",DSUM('2_Vehicles i maquinària'!$E$82:$S$92,"e3",$F$728:$F749)-SUM(Q$729:Q748))</f>
        <v/>
      </c>
      <c r="R749" s="246" t="str">
        <f>IF(F749="","",DSUM('2_Vehicles i maquinària'!$E$82:$S$92,"emissions",$F$728:$F749)-SUM(R$729:R748))</f>
        <v/>
      </c>
      <c r="S749" s="246" t="str">
        <f>IF(F749="","",DSUM('2_Vehicles i maquinària'!$E$99:$S$109,"e1",$F$728:$F749)-SUM(S$729:S748))</f>
        <v/>
      </c>
      <c r="T749" s="246" t="str">
        <f>IF(F749="","",DSUM('2_Vehicles i maquinària'!$E$99:$S$109,"e2",$F$728:$F749)-SUM(T$729:T748))</f>
        <v/>
      </c>
      <c r="U749" s="246" t="str">
        <f>IF(F749="","",DSUM('2_Vehicles i maquinària'!$E$99:$S$109,"e3",$F$728:$F749)-SUM(U$729:U748))</f>
        <v/>
      </c>
      <c r="V749" s="246" t="str">
        <f>IF(F749="","",DSUM('2_Vehicles i maquinària'!$E$99:$S$109,"emissions",$F$728:$F749)-SUM(V$729:V748))</f>
        <v/>
      </c>
      <c r="W749" s="246" t="str">
        <f>IF(F749="","",DSUM('4_Emissions de procés'!$E$12:$M$27,"e1",$F$728:$F749)-SUM(W$729:W748))</f>
        <v/>
      </c>
      <c r="X749" s="246" t="str">
        <f>IF(F749="","",DSUM('4_Emissions de procés'!$E$12:$M$27,"e2",$F$728:$F749)-SUM(X$729:X748))</f>
        <v/>
      </c>
      <c r="Y749" s="246" t="str">
        <f>IF(F749="","",DSUM('4_Emissions de procés'!$E$12:$M$27,"e3",$F$728:$F749)-SUM(Y$729:Y748))</f>
        <v/>
      </c>
      <c r="Z749" s="246" t="str">
        <f>IF(F749="","",DSUM('4_Emissions de procés'!$E$12:$M$27,"emissions",$F$728:$F749)-SUM(Z$729:Z748))</f>
        <v/>
      </c>
      <c r="AA749" s="246"/>
      <c r="AB749" s="279"/>
      <c r="AC749" s="178"/>
      <c r="AD749" s="178"/>
      <c r="AE749" s="178"/>
      <c r="AF749" s="293"/>
      <c r="AG749" s="279"/>
      <c r="AH749" s="279"/>
      <c r="AI749" s="279"/>
      <c r="AJ749" s="279"/>
    </row>
    <row r="750" spans="2:36" x14ac:dyDescent="0.25">
      <c r="B750">
        <v>22</v>
      </c>
      <c r="C750" s="246" t="str">
        <f>IF('0_Dades generals organització'!H72="","",'0_Dades generals organització'!H72)</f>
        <v/>
      </c>
      <c r="D750" s="246" t="str">
        <f>IF(C750="","",IF('0_Dades generals organització'!J72="no","",Dades!C750))</f>
        <v/>
      </c>
      <c r="E750" s="246" t="str">
        <f>IFERROR(INDEX($D$729:$D$978,MATCH(0,INDEX(COUNTIF($E$728:E749,$D$729:$D$978),),)),"")</f>
        <v/>
      </c>
      <c r="F750" s="246" t="str">
        <f t="shared" si="17"/>
        <v/>
      </c>
      <c r="G750" s="246" t="str">
        <f>IF(F750="","",DSUM('1_Instal·lacions fixes'!$E$14:$R$36,"e1",$F$728:$F750)+DSUM('1_Instal·lacions fixes'!$E$43:$L$58,"e1",$F$728:$F750)-SUM(G$729:G749))</f>
        <v/>
      </c>
      <c r="H750" s="246" t="str">
        <f>IF(F750="","",DSUM('1_Instal·lacions fixes'!$E$14:$R$36,"e2",$F$728:$F750)+DSUM('1_Instal·lacions fixes'!$E$43:$L$58,"e2",$F$728:$F750)-SUM(H$729:H749))</f>
        <v/>
      </c>
      <c r="I750" s="246" t="str">
        <f>IF(F750="","",DSUM('1_Instal·lacions fixes'!$E$14:$R$36,"e3",$F$728:$F750)+DSUM('1_Instal·lacions fixes'!$E$43:$L$58,"e3",$F$728:$F750)-SUM(I$729:I749))</f>
        <v/>
      </c>
      <c r="J750" s="246" t="str">
        <f>IF(F750="","",DSUM('1_Instal·lacions fixes'!$E$14:$R$36,"emissions",$F$728:$F750)+DSUM('1_Instal·lacions fixes'!$E$43:$L$58,"emissions",$F$728:$F750)-SUM(J$729:J749))</f>
        <v/>
      </c>
      <c r="K750" s="246" t="str">
        <f>IF(F750="","",DSUM('2_Vehicles i maquinària'!$E$22:$S$44,"e1",$F$728:$F750)+DSUM('2_Vehicles i maquinària'!$E$50:$K$70,"emissions",$F$728:$F750)-SUM(K$729:K749))</f>
        <v/>
      </c>
      <c r="L750" s="246" t="str">
        <f>IF(F750="","",DSUM('2_Vehicles i maquinària'!$E$22:$S$44,"e2",$F$728:$F750)-SUM(L$729:L749))</f>
        <v/>
      </c>
      <c r="M750" s="246" t="str">
        <f>IF(F750="","",DSUM('2_Vehicles i maquinària'!$E$22:$S$44,"e3",$F$728:$F750)-SUM(M$729:M749))</f>
        <v/>
      </c>
      <c r="N750" s="246" t="str">
        <f>IF(F750="","",DSUM('2_Vehicles i maquinària'!$E$22:$S$44,"emissions",$F$728:$F750)+DSUM('2_Vehicles i maquinària'!$E$50:$K$70,"emissions",$F$728:$F750)-SUM(N$729:N749))</f>
        <v/>
      </c>
      <c r="O750" s="246" t="str">
        <f>IF(F750="","",DSUM('2_Vehicles i maquinària'!$E$82:$S$92,"e1",$F$728:$F750)-SUM(O$729:O749))</f>
        <v/>
      </c>
      <c r="P750" s="246" t="str">
        <f>IF(F750="","",DSUM('2_Vehicles i maquinària'!$E$82:$S$92,"e2",$F$728:$F750)-SUM(P$729:P749))</f>
        <v/>
      </c>
      <c r="Q750" s="246" t="str">
        <f>IF(F750="","",DSUM('2_Vehicles i maquinària'!$E$82:$S$92,"e3",$F$728:$F750)-SUM(Q$729:Q749))</f>
        <v/>
      </c>
      <c r="R750" s="246" t="str">
        <f>IF(F750="","",DSUM('2_Vehicles i maquinària'!$E$82:$S$92,"emissions",$F$728:$F750)-SUM(R$729:R749))</f>
        <v/>
      </c>
      <c r="S750" s="246" t="str">
        <f>IF(F750="","",DSUM('2_Vehicles i maquinària'!$E$99:$S$109,"e1",$F$728:$F750)-SUM(S$729:S749))</f>
        <v/>
      </c>
      <c r="T750" s="246" t="str">
        <f>IF(F750="","",DSUM('2_Vehicles i maquinària'!$E$99:$S$109,"e2",$F$728:$F750)-SUM(T$729:T749))</f>
        <v/>
      </c>
      <c r="U750" s="246" t="str">
        <f>IF(F750="","",DSUM('2_Vehicles i maquinària'!$E$99:$S$109,"e3",$F$728:$F750)-SUM(U$729:U749))</f>
        <v/>
      </c>
      <c r="V750" s="246" t="str">
        <f>IF(F750="","",DSUM('2_Vehicles i maquinària'!$E$99:$S$109,"emissions",$F$728:$F750)-SUM(V$729:V749))</f>
        <v/>
      </c>
      <c r="W750" s="246" t="str">
        <f>IF(F750="","",DSUM('4_Emissions de procés'!$E$12:$M$27,"e1",$F$728:$F750)-SUM(W$729:W749))</f>
        <v/>
      </c>
      <c r="X750" s="246" t="str">
        <f>IF(F750="","",DSUM('4_Emissions de procés'!$E$12:$M$27,"e2",$F$728:$F750)-SUM(X$729:X749))</f>
        <v/>
      </c>
      <c r="Y750" s="246" t="str">
        <f>IF(F750="","",DSUM('4_Emissions de procés'!$E$12:$M$27,"e3",$F$728:$F750)-SUM(Y$729:Y749))</f>
        <v/>
      </c>
      <c r="Z750" s="246" t="str">
        <f>IF(F750="","",DSUM('4_Emissions de procés'!$E$12:$M$27,"emissions",$F$728:$F750)-SUM(Z$729:Z749))</f>
        <v/>
      </c>
      <c r="AA750" s="246"/>
      <c r="AB750" s="279"/>
      <c r="AC750" s="178"/>
      <c r="AD750" s="178"/>
      <c r="AE750" s="178"/>
      <c r="AF750" s="293"/>
      <c r="AG750" s="279"/>
      <c r="AH750" s="279"/>
      <c r="AI750" s="279"/>
      <c r="AJ750" s="279"/>
    </row>
    <row r="751" spans="2:36" x14ac:dyDescent="0.25">
      <c r="B751">
        <v>23</v>
      </c>
      <c r="C751" s="246" t="str">
        <f>IF('0_Dades generals organització'!H73="","",'0_Dades generals organització'!H73)</f>
        <v/>
      </c>
      <c r="D751" s="246" t="str">
        <f>IF(C751="","",IF('0_Dades generals organització'!J73="no","",Dades!C751))</f>
        <v/>
      </c>
      <c r="E751" s="246" t="str">
        <f>IFERROR(INDEX($D$729:$D$978,MATCH(0,INDEX(COUNTIF($E$728:E750,$D$729:$D$978),),)),"")</f>
        <v/>
      </c>
      <c r="F751" s="246" t="str">
        <f t="shared" si="17"/>
        <v/>
      </c>
      <c r="G751" s="246" t="str">
        <f>IF(F751="","",DSUM('1_Instal·lacions fixes'!$E$14:$R$36,"e1",$F$728:$F751)+DSUM('1_Instal·lacions fixes'!$E$43:$L$58,"e1",$F$728:$F751)-SUM(G$729:G750))</f>
        <v/>
      </c>
      <c r="H751" s="246" t="str">
        <f>IF(F751="","",DSUM('1_Instal·lacions fixes'!$E$14:$R$36,"e2",$F$728:$F751)+DSUM('1_Instal·lacions fixes'!$E$43:$L$58,"e2",$F$728:$F751)-SUM(H$729:H750))</f>
        <v/>
      </c>
      <c r="I751" s="246" t="str">
        <f>IF(F751="","",DSUM('1_Instal·lacions fixes'!$E$14:$R$36,"e3",$F$728:$F751)+DSUM('1_Instal·lacions fixes'!$E$43:$L$58,"e3",$F$728:$F751)-SUM(I$729:I750))</f>
        <v/>
      </c>
      <c r="J751" s="246" t="str">
        <f>IF(F751="","",DSUM('1_Instal·lacions fixes'!$E$14:$R$36,"emissions",$F$728:$F751)+DSUM('1_Instal·lacions fixes'!$E$43:$L$58,"emissions",$F$728:$F751)-SUM(J$729:J750))</f>
        <v/>
      </c>
      <c r="K751" s="246" t="str">
        <f>IF(F751="","",DSUM('2_Vehicles i maquinària'!$E$22:$S$44,"e1",$F$728:$F751)+DSUM('2_Vehicles i maquinària'!$E$50:$K$70,"emissions",$F$728:$F751)-SUM(K$729:K750))</f>
        <v/>
      </c>
      <c r="L751" s="246" t="str">
        <f>IF(F751="","",DSUM('2_Vehicles i maquinària'!$E$22:$S$44,"e2",$F$728:$F751)-SUM(L$729:L750))</f>
        <v/>
      </c>
      <c r="M751" s="246" t="str">
        <f>IF(F751="","",DSUM('2_Vehicles i maquinària'!$E$22:$S$44,"e3",$F$728:$F751)-SUM(M$729:M750))</f>
        <v/>
      </c>
      <c r="N751" s="246" t="str">
        <f>IF(F751="","",DSUM('2_Vehicles i maquinària'!$E$22:$S$44,"emissions",$F$728:$F751)+DSUM('2_Vehicles i maquinària'!$E$50:$K$70,"emissions",$F$728:$F751)-SUM(N$729:N750))</f>
        <v/>
      </c>
      <c r="O751" s="246" t="str">
        <f>IF(F751="","",DSUM('2_Vehicles i maquinària'!$E$82:$S$92,"e1",$F$728:$F751)-SUM(O$729:O750))</f>
        <v/>
      </c>
      <c r="P751" s="246" t="str">
        <f>IF(F751="","",DSUM('2_Vehicles i maquinària'!$E$82:$S$92,"e2",$F$728:$F751)-SUM(P$729:P750))</f>
        <v/>
      </c>
      <c r="Q751" s="246" t="str">
        <f>IF(F751="","",DSUM('2_Vehicles i maquinària'!$E$82:$S$92,"e3",$F$728:$F751)-SUM(Q$729:Q750))</f>
        <v/>
      </c>
      <c r="R751" s="246" t="str">
        <f>IF(F751="","",DSUM('2_Vehicles i maquinària'!$E$82:$S$92,"emissions",$F$728:$F751)-SUM(R$729:R750))</f>
        <v/>
      </c>
      <c r="S751" s="246" t="str">
        <f>IF(F751="","",DSUM('2_Vehicles i maquinària'!$E$99:$S$109,"e1",$F$728:$F751)-SUM(S$729:S750))</f>
        <v/>
      </c>
      <c r="T751" s="246" t="str">
        <f>IF(F751="","",DSUM('2_Vehicles i maquinària'!$E$99:$S$109,"e2",$F$728:$F751)-SUM(T$729:T750))</f>
        <v/>
      </c>
      <c r="U751" s="246" t="str">
        <f>IF(F751="","",DSUM('2_Vehicles i maquinària'!$E$99:$S$109,"e3",$F$728:$F751)-SUM(U$729:U750))</f>
        <v/>
      </c>
      <c r="V751" s="246" t="str">
        <f>IF(F751="","",DSUM('2_Vehicles i maquinària'!$E$99:$S$109,"emissions",$F$728:$F751)-SUM(V$729:V750))</f>
        <v/>
      </c>
      <c r="W751" s="246" t="str">
        <f>IF(F751="","",DSUM('4_Emissions de procés'!$E$12:$M$27,"e1",$F$728:$F751)-SUM(W$729:W750))</f>
        <v/>
      </c>
      <c r="X751" s="246" t="str">
        <f>IF(F751="","",DSUM('4_Emissions de procés'!$E$12:$M$27,"e2",$F$728:$F751)-SUM(X$729:X750))</f>
        <v/>
      </c>
      <c r="Y751" s="246" t="str">
        <f>IF(F751="","",DSUM('4_Emissions de procés'!$E$12:$M$27,"e3",$F$728:$F751)-SUM(Y$729:Y750))</f>
        <v/>
      </c>
      <c r="Z751" s="246" t="str">
        <f>IF(F751="","",DSUM('4_Emissions de procés'!$E$12:$M$27,"emissions",$F$728:$F751)-SUM(Z$729:Z750))</f>
        <v/>
      </c>
      <c r="AA751" s="246"/>
      <c r="AB751" s="279"/>
      <c r="AC751" s="279"/>
      <c r="AD751" s="279"/>
      <c r="AE751" s="279"/>
      <c r="AF751" s="279"/>
      <c r="AG751" s="279"/>
      <c r="AH751" s="279"/>
      <c r="AI751" s="279"/>
      <c r="AJ751" s="279"/>
    </row>
    <row r="752" spans="2:36" x14ac:dyDescent="0.25">
      <c r="B752">
        <v>24</v>
      </c>
      <c r="C752" s="246" t="str">
        <f>IF('0_Dades generals organització'!H74="","",'0_Dades generals organització'!H74)</f>
        <v/>
      </c>
      <c r="D752" s="246" t="str">
        <f>IF(C752="","",IF('0_Dades generals organització'!J74="no","",Dades!C752))</f>
        <v/>
      </c>
      <c r="E752" s="246" t="str">
        <f>IFERROR(INDEX($D$729:$D$978,MATCH(0,INDEX(COUNTIF($E$728:E751,$D$729:$D$978),),)),"")</f>
        <v/>
      </c>
      <c r="F752" s="246" t="str">
        <f t="shared" si="17"/>
        <v/>
      </c>
      <c r="G752" s="246" t="str">
        <f>IF(F752="","",DSUM('1_Instal·lacions fixes'!$E$14:$R$36,"e1",$F$728:$F752)+DSUM('1_Instal·lacions fixes'!$E$43:$L$58,"e1",$F$728:$F752)-SUM(G$729:G751))</f>
        <v/>
      </c>
      <c r="H752" s="246" t="str">
        <f>IF(F752="","",DSUM('1_Instal·lacions fixes'!$E$14:$R$36,"e2",$F$728:$F752)+DSUM('1_Instal·lacions fixes'!$E$43:$L$58,"e2",$F$728:$F752)-SUM(H$729:H751))</f>
        <v/>
      </c>
      <c r="I752" s="246" t="str">
        <f>IF(F752="","",DSUM('1_Instal·lacions fixes'!$E$14:$R$36,"e3",$F$728:$F752)+DSUM('1_Instal·lacions fixes'!$E$43:$L$58,"e3",$F$728:$F752)-SUM(I$729:I751))</f>
        <v/>
      </c>
      <c r="J752" s="246" t="str">
        <f>IF(F752="","",DSUM('1_Instal·lacions fixes'!$E$14:$R$36,"emissions",$F$728:$F752)+DSUM('1_Instal·lacions fixes'!$E$43:$L$58,"emissions",$F$728:$F752)-SUM(J$729:J751))</f>
        <v/>
      </c>
      <c r="K752" s="246" t="str">
        <f>IF(F752="","",DSUM('2_Vehicles i maquinària'!$E$22:$S$44,"e1",$F$728:$F752)+DSUM('2_Vehicles i maquinària'!$E$50:$K$70,"emissions",$F$728:$F752)-SUM(K$729:K751))</f>
        <v/>
      </c>
      <c r="L752" s="246" t="str">
        <f>IF(F752="","",DSUM('2_Vehicles i maquinària'!$E$22:$S$44,"e2",$F$728:$F752)-SUM(L$729:L751))</f>
        <v/>
      </c>
      <c r="M752" s="246" t="str">
        <f>IF(F752="","",DSUM('2_Vehicles i maquinària'!$E$22:$S$44,"e3",$F$728:$F752)-SUM(M$729:M751))</f>
        <v/>
      </c>
      <c r="N752" s="246" t="str">
        <f>IF(F752="","",DSUM('2_Vehicles i maquinària'!$E$22:$S$44,"emissions",$F$728:$F752)+DSUM('2_Vehicles i maquinària'!$E$50:$K$70,"emissions",$F$728:$F752)-SUM(N$729:N751))</f>
        <v/>
      </c>
      <c r="O752" s="246" t="str">
        <f>IF(F752="","",DSUM('2_Vehicles i maquinària'!$E$82:$S$92,"e1",$F$728:$F752)-SUM(O$729:O751))</f>
        <v/>
      </c>
      <c r="P752" s="246" t="str">
        <f>IF(F752="","",DSUM('2_Vehicles i maquinària'!$E$82:$S$92,"e2",$F$728:$F752)-SUM(P$729:P751))</f>
        <v/>
      </c>
      <c r="Q752" s="246" t="str">
        <f>IF(F752="","",DSUM('2_Vehicles i maquinària'!$E$82:$S$92,"e3",$F$728:$F752)-SUM(Q$729:Q751))</f>
        <v/>
      </c>
      <c r="R752" s="246" t="str">
        <f>IF(F752="","",DSUM('2_Vehicles i maquinària'!$E$82:$S$92,"emissions",$F$728:$F752)-SUM(R$729:R751))</f>
        <v/>
      </c>
      <c r="S752" s="246" t="str">
        <f>IF(F752="","",DSUM('2_Vehicles i maquinària'!$E$99:$S$109,"e1",$F$728:$F752)-SUM(S$729:S751))</f>
        <v/>
      </c>
      <c r="T752" s="246" t="str">
        <f>IF(F752="","",DSUM('2_Vehicles i maquinària'!$E$99:$S$109,"e2",$F$728:$F752)-SUM(T$729:T751))</f>
        <v/>
      </c>
      <c r="U752" s="246" t="str">
        <f>IF(F752="","",DSUM('2_Vehicles i maquinària'!$E$99:$S$109,"e3",$F$728:$F752)-SUM(U$729:U751))</f>
        <v/>
      </c>
      <c r="V752" s="246" t="str">
        <f>IF(F752="","",DSUM('2_Vehicles i maquinària'!$E$99:$S$109,"emissions",$F$728:$F752)-SUM(V$729:V751))</f>
        <v/>
      </c>
      <c r="W752" s="246" t="str">
        <f>IF(F752="","",DSUM('4_Emissions de procés'!$E$12:$M$27,"e1",$F$728:$F752)-SUM(W$729:W751))</f>
        <v/>
      </c>
      <c r="X752" s="246" t="str">
        <f>IF(F752="","",DSUM('4_Emissions de procés'!$E$12:$M$27,"e2",$F$728:$F752)-SUM(X$729:X751))</f>
        <v/>
      </c>
      <c r="Y752" s="246" t="str">
        <f>IF(F752="","",DSUM('4_Emissions de procés'!$E$12:$M$27,"e3",$F$728:$F752)-SUM(Y$729:Y751))</f>
        <v/>
      </c>
      <c r="Z752" s="246" t="str">
        <f>IF(F752="","",DSUM('4_Emissions de procés'!$E$12:$M$27,"emissions",$F$728:$F752)-SUM(Z$729:Z751))</f>
        <v/>
      </c>
      <c r="AA752" s="246"/>
      <c r="AB752" s="279"/>
      <c r="AC752" s="279"/>
      <c r="AD752" s="279"/>
      <c r="AE752" s="279"/>
      <c r="AF752" s="279"/>
      <c r="AG752" s="279"/>
      <c r="AH752" s="279"/>
      <c r="AI752" s="178"/>
      <c r="AJ752" s="279"/>
    </row>
    <row r="753" spans="2:36" x14ac:dyDescent="0.25">
      <c r="B753">
        <v>25</v>
      </c>
      <c r="C753" s="246" t="str">
        <f>IF('0_Dades generals organització'!H75="","",'0_Dades generals organització'!H75)</f>
        <v/>
      </c>
      <c r="D753" s="246" t="str">
        <f>IF(C753="","",IF('0_Dades generals organització'!J75="no","",Dades!C753))</f>
        <v/>
      </c>
      <c r="E753" s="246" t="str">
        <f>IFERROR(INDEX($D$729:$D$978,MATCH(0,INDEX(COUNTIF($E$728:E752,$D$729:$D$978),),)),"")</f>
        <v/>
      </c>
      <c r="F753" s="246" t="str">
        <f t="shared" si="17"/>
        <v/>
      </c>
      <c r="G753" s="246" t="str">
        <f>IF(F753="","",DSUM('1_Instal·lacions fixes'!$E$14:$R$36,"e1",$F$728:$F753)+DSUM('1_Instal·lacions fixes'!$E$43:$L$58,"e1",$F$728:$F753)-SUM(G$729:G752))</f>
        <v/>
      </c>
      <c r="H753" s="246" t="str">
        <f>IF(F753="","",DSUM('1_Instal·lacions fixes'!$E$14:$R$36,"e2",$F$728:$F753)+DSUM('1_Instal·lacions fixes'!$E$43:$L$58,"e2",$F$728:$F753)-SUM(H$729:H752))</f>
        <v/>
      </c>
      <c r="I753" s="246" t="str">
        <f>IF(F753="","",DSUM('1_Instal·lacions fixes'!$E$14:$R$36,"e3",$F$728:$F753)+DSUM('1_Instal·lacions fixes'!$E$43:$L$58,"e3",$F$728:$F753)-SUM(I$729:I752))</f>
        <v/>
      </c>
      <c r="J753" s="246" t="str">
        <f>IF(F753="","",DSUM('1_Instal·lacions fixes'!$E$14:$R$36,"emissions",$F$728:$F753)+DSUM('1_Instal·lacions fixes'!$E$43:$L$58,"emissions",$F$728:$F753)-SUM(J$729:J752))</f>
        <v/>
      </c>
      <c r="K753" s="246" t="str">
        <f>IF(F753="","",DSUM('2_Vehicles i maquinària'!$E$22:$S$44,"e1",$F$728:$F753)+DSUM('2_Vehicles i maquinària'!$E$50:$K$70,"emissions",$F$728:$F753)-SUM(K$729:K752))</f>
        <v/>
      </c>
      <c r="L753" s="246" t="str">
        <f>IF(F753="","",DSUM('2_Vehicles i maquinària'!$E$22:$S$44,"e2",$F$728:$F753)-SUM(L$729:L752))</f>
        <v/>
      </c>
      <c r="M753" s="246" t="str">
        <f>IF(F753="","",DSUM('2_Vehicles i maquinària'!$E$22:$S$44,"e3",$F$728:$F753)-SUM(M$729:M752))</f>
        <v/>
      </c>
      <c r="N753" s="246" t="str">
        <f>IF(F753="","",DSUM('2_Vehicles i maquinària'!$E$22:$S$44,"emissions",$F$728:$F753)+DSUM('2_Vehicles i maquinària'!$E$50:$K$70,"emissions",$F$728:$F753)-SUM(N$729:N752))</f>
        <v/>
      </c>
      <c r="O753" s="246" t="str">
        <f>IF(F753="","",DSUM('2_Vehicles i maquinària'!$E$82:$S$92,"e1",$F$728:$F753)-SUM(O$729:O752))</f>
        <v/>
      </c>
      <c r="P753" s="246" t="str">
        <f>IF(F753="","",DSUM('2_Vehicles i maquinària'!$E$82:$S$92,"e2",$F$728:$F753)-SUM(P$729:P752))</f>
        <v/>
      </c>
      <c r="Q753" s="246" t="str">
        <f>IF(F753="","",DSUM('2_Vehicles i maquinària'!$E$82:$S$92,"e3",$F$728:$F753)-SUM(Q$729:Q752))</f>
        <v/>
      </c>
      <c r="R753" s="246" t="str">
        <f>IF(F753="","",DSUM('2_Vehicles i maquinària'!$E$82:$S$92,"emissions",$F$728:$F753)-SUM(R$729:R752))</f>
        <v/>
      </c>
      <c r="S753" s="246" t="str">
        <f>IF(F753="","",DSUM('2_Vehicles i maquinària'!$E$99:$S$109,"e1",$F$728:$F753)-SUM(S$729:S752))</f>
        <v/>
      </c>
      <c r="T753" s="246" t="str">
        <f>IF(F753="","",DSUM('2_Vehicles i maquinària'!$E$99:$S$109,"e2",$F$728:$F753)-SUM(T$729:T752))</f>
        <v/>
      </c>
      <c r="U753" s="246" t="str">
        <f>IF(F753="","",DSUM('2_Vehicles i maquinària'!$E$99:$S$109,"e3",$F$728:$F753)-SUM(U$729:U752))</f>
        <v/>
      </c>
      <c r="V753" s="246" t="str">
        <f>IF(F753="","",DSUM('2_Vehicles i maquinària'!$E$99:$S$109,"emissions",$F$728:$F753)-SUM(V$729:V752))</f>
        <v/>
      </c>
      <c r="W753" s="246" t="str">
        <f>IF(F753="","",DSUM('4_Emissions de procés'!$E$12:$M$27,"e1",$F$728:$F753)-SUM(W$729:W752))</f>
        <v/>
      </c>
      <c r="X753" s="246" t="str">
        <f>IF(F753="","",DSUM('4_Emissions de procés'!$E$12:$M$27,"e2",$F$728:$F753)-SUM(X$729:X752))</f>
        <v/>
      </c>
      <c r="Y753" s="246" t="str">
        <f>IF(F753="","",DSUM('4_Emissions de procés'!$E$12:$M$27,"e3",$F$728:$F753)-SUM(Y$729:Y752))</f>
        <v/>
      </c>
      <c r="Z753" s="246" t="str">
        <f>IF(F753="","",DSUM('4_Emissions de procés'!$E$12:$M$27,"emissions",$F$728:$F753)-SUM(Z$729:Z752))</f>
        <v/>
      </c>
      <c r="AA753" s="246"/>
      <c r="AB753" s="279"/>
      <c r="AC753" s="279"/>
      <c r="AD753" s="279"/>
      <c r="AE753" s="279"/>
      <c r="AF753" s="279"/>
      <c r="AG753" s="279"/>
      <c r="AH753" s="279"/>
      <c r="AI753" s="279"/>
      <c r="AJ753" s="279"/>
    </row>
    <row r="754" spans="2:36" x14ac:dyDescent="0.25">
      <c r="B754">
        <v>26</v>
      </c>
      <c r="C754" s="246" t="str">
        <f>IF('0_Dades generals organització'!H76="","",'0_Dades generals organització'!H76)</f>
        <v/>
      </c>
      <c r="D754" s="246" t="str">
        <f>IF(C754="","",IF('0_Dades generals organització'!J76="no","",Dades!C754))</f>
        <v/>
      </c>
      <c r="E754" s="246" t="str">
        <f>IFERROR(INDEX($D$729:$D$978,MATCH(0,INDEX(COUNTIF($E$728:E753,$D$729:$D$978),),)),"")</f>
        <v/>
      </c>
      <c r="F754" s="246" t="str">
        <f t="shared" si="17"/>
        <v/>
      </c>
      <c r="G754" s="246" t="str">
        <f>IF(F754="","",DSUM('1_Instal·lacions fixes'!$E$14:$R$36,"e1",$F$728:$F754)+DSUM('1_Instal·lacions fixes'!$E$43:$L$58,"e1",$F$728:$F754)-SUM(G$729:G753))</f>
        <v/>
      </c>
      <c r="H754" s="246" t="str">
        <f>IF(F754="","",DSUM('1_Instal·lacions fixes'!$E$14:$R$36,"e2",$F$728:$F754)+DSUM('1_Instal·lacions fixes'!$E$43:$L$58,"e2",$F$728:$F754)-SUM(H$729:H753))</f>
        <v/>
      </c>
      <c r="I754" s="246" t="str">
        <f>IF(F754="","",DSUM('1_Instal·lacions fixes'!$E$14:$R$36,"e3",$F$728:$F754)+DSUM('1_Instal·lacions fixes'!$E$43:$L$58,"e3",$F$728:$F754)-SUM(I$729:I753))</f>
        <v/>
      </c>
      <c r="J754" s="246" t="str">
        <f>IF(F754="","",DSUM('1_Instal·lacions fixes'!$E$14:$R$36,"emissions",$F$728:$F754)+DSUM('1_Instal·lacions fixes'!$E$43:$L$58,"emissions",$F$728:$F754)-SUM(J$729:J753))</f>
        <v/>
      </c>
      <c r="K754" s="246" t="str">
        <f>IF(F754="","",DSUM('2_Vehicles i maquinària'!$E$22:$S$44,"e1",$F$728:$F754)+DSUM('2_Vehicles i maquinària'!$E$50:$K$70,"emissions",$F$728:$F754)-SUM(K$729:K753))</f>
        <v/>
      </c>
      <c r="L754" s="246" t="str">
        <f>IF(F754="","",DSUM('2_Vehicles i maquinària'!$E$22:$S$44,"e2",$F$728:$F754)-SUM(L$729:L753))</f>
        <v/>
      </c>
      <c r="M754" s="246" t="str">
        <f>IF(F754="","",DSUM('2_Vehicles i maquinària'!$E$22:$S$44,"e3",$F$728:$F754)-SUM(M$729:M753))</f>
        <v/>
      </c>
      <c r="N754" s="246" t="str">
        <f>IF(F754="","",DSUM('2_Vehicles i maquinària'!$E$22:$S$44,"emissions",$F$728:$F754)+DSUM('2_Vehicles i maquinària'!$E$50:$K$70,"emissions",$F$728:$F754)-SUM(N$729:N753))</f>
        <v/>
      </c>
      <c r="O754" s="246" t="str">
        <f>IF(F754="","",DSUM('2_Vehicles i maquinària'!$E$82:$S$92,"e1",$F$728:$F754)-SUM(O$729:O753))</f>
        <v/>
      </c>
      <c r="P754" s="246" t="str">
        <f>IF(F754="","",DSUM('2_Vehicles i maquinària'!$E$82:$S$92,"e2",$F$728:$F754)-SUM(P$729:P753))</f>
        <v/>
      </c>
      <c r="Q754" s="246" t="str">
        <f>IF(F754="","",DSUM('2_Vehicles i maquinària'!$E$82:$S$92,"e3",$F$728:$F754)-SUM(Q$729:Q753))</f>
        <v/>
      </c>
      <c r="R754" s="246" t="str">
        <f>IF(F754="","",DSUM('2_Vehicles i maquinària'!$E$82:$S$92,"emissions",$F$728:$F754)-SUM(R$729:R753))</f>
        <v/>
      </c>
      <c r="S754" s="246" t="str">
        <f>IF(F754="","",DSUM('2_Vehicles i maquinària'!$E$99:$S$109,"e1",$F$728:$F754)-SUM(S$729:S753))</f>
        <v/>
      </c>
      <c r="T754" s="246" t="str">
        <f>IF(F754="","",DSUM('2_Vehicles i maquinària'!$E$99:$S$109,"e2",$F$728:$F754)-SUM(T$729:T753))</f>
        <v/>
      </c>
      <c r="U754" s="246" t="str">
        <f>IF(F754="","",DSUM('2_Vehicles i maquinària'!$E$99:$S$109,"e3",$F$728:$F754)-SUM(U$729:U753))</f>
        <v/>
      </c>
      <c r="V754" s="246" t="str">
        <f>IF(F754="","",DSUM('2_Vehicles i maquinària'!$E$99:$S$109,"emissions",$F$728:$F754)-SUM(V$729:V753))</f>
        <v/>
      </c>
      <c r="W754" s="246" t="str">
        <f>IF(F754="","",DSUM('4_Emissions de procés'!$E$12:$M$27,"e1",$F$728:$F754)-SUM(W$729:W753))</f>
        <v/>
      </c>
      <c r="X754" s="246" t="str">
        <f>IF(F754="","",DSUM('4_Emissions de procés'!$E$12:$M$27,"e2",$F$728:$F754)-SUM(X$729:X753))</f>
        <v/>
      </c>
      <c r="Y754" s="246" t="str">
        <f>IF(F754="","",DSUM('4_Emissions de procés'!$E$12:$M$27,"e3",$F$728:$F754)-SUM(Y$729:Y753))</f>
        <v/>
      </c>
      <c r="Z754" s="246" t="str">
        <f>IF(F754="","",DSUM('4_Emissions de procés'!$E$12:$M$27,"emissions",$F$728:$F754)-SUM(Z$729:Z753))</f>
        <v/>
      </c>
      <c r="AA754" s="246"/>
    </row>
    <row r="755" spans="2:36" x14ac:dyDescent="0.25">
      <c r="B755">
        <v>27</v>
      </c>
      <c r="C755" s="246" t="str">
        <f>IF('0_Dades generals organització'!H77="","",'0_Dades generals organització'!H77)</f>
        <v/>
      </c>
      <c r="D755" s="246" t="str">
        <f>IF(C755="","",IF('0_Dades generals organització'!J77="no","",Dades!C755))</f>
        <v/>
      </c>
      <c r="E755" s="246" t="str">
        <f>IFERROR(INDEX($D$729:$D$978,MATCH(0,INDEX(COUNTIF($E$728:E754,$D$729:$D$978),),)),"")</f>
        <v/>
      </c>
      <c r="F755" s="246" t="str">
        <f t="shared" si="17"/>
        <v/>
      </c>
      <c r="G755" s="246" t="str">
        <f>IF(F755="","",DSUM('1_Instal·lacions fixes'!$E$14:$R$36,"e1",$F$728:$F755)+DSUM('1_Instal·lacions fixes'!$E$43:$L$58,"e1",$F$728:$F755)-SUM(G$729:G754))</f>
        <v/>
      </c>
      <c r="H755" s="246" t="str">
        <f>IF(F755="","",DSUM('1_Instal·lacions fixes'!$E$14:$R$36,"e2",$F$728:$F755)+DSUM('1_Instal·lacions fixes'!$E$43:$L$58,"e2",$F$728:$F755)-SUM(H$729:H754))</f>
        <v/>
      </c>
      <c r="I755" s="246" t="str">
        <f>IF(F755="","",DSUM('1_Instal·lacions fixes'!$E$14:$R$36,"e3",$F$728:$F755)+DSUM('1_Instal·lacions fixes'!$E$43:$L$58,"e3",$F$728:$F755)-SUM(I$729:I754))</f>
        <v/>
      </c>
      <c r="J755" s="246" t="str">
        <f>IF(F755="","",DSUM('1_Instal·lacions fixes'!$E$14:$R$36,"emissions",$F$728:$F755)+DSUM('1_Instal·lacions fixes'!$E$43:$L$58,"emissions",$F$728:$F755)-SUM(J$729:J754))</f>
        <v/>
      </c>
      <c r="K755" s="246" t="str">
        <f>IF(F755="","",DSUM('2_Vehicles i maquinària'!$E$22:$S$44,"e1",$F$728:$F755)+DSUM('2_Vehicles i maquinària'!$E$50:$K$70,"emissions",$F$728:$F755)-SUM(K$729:K754))</f>
        <v/>
      </c>
      <c r="L755" s="246" t="str">
        <f>IF(F755="","",DSUM('2_Vehicles i maquinària'!$E$22:$S$44,"e2",$F$728:$F755)-SUM(L$729:L754))</f>
        <v/>
      </c>
      <c r="M755" s="246" t="str">
        <f>IF(F755="","",DSUM('2_Vehicles i maquinària'!$E$22:$S$44,"e3",$F$728:$F755)-SUM(M$729:M754))</f>
        <v/>
      </c>
      <c r="N755" s="246" t="str">
        <f>IF(F755="","",DSUM('2_Vehicles i maquinària'!$E$22:$S$44,"emissions",$F$728:$F755)+DSUM('2_Vehicles i maquinària'!$E$50:$K$70,"emissions",$F$728:$F755)-SUM(N$729:N754))</f>
        <v/>
      </c>
      <c r="O755" s="246" t="str">
        <f>IF(F755="","",DSUM('2_Vehicles i maquinària'!$E$82:$S$92,"e1",$F$728:$F755)-SUM(O$729:O754))</f>
        <v/>
      </c>
      <c r="P755" s="246" t="str">
        <f>IF(F755="","",DSUM('2_Vehicles i maquinària'!$E$82:$S$92,"e2",$F$728:$F755)-SUM(P$729:P754))</f>
        <v/>
      </c>
      <c r="Q755" s="246" t="str">
        <f>IF(F755="","",DSUM('2_Vehicles i maquinària'!$E$82:$S$92,"e3",$F$728:$F755)-SUM(Q$729:Q754))</f>
        <v/>
      </c>
      <c r="R755" s="246" t="str">
        <f>IF(F755="","",DSUM('2_Vehicles i maquinària'!$E$82:$S$92,"emissions",$F$728:$F755)-SUM(R$729:R754))</f>
        <v/>
      </c>
      <c r="S755" s="246" t="str">
        <f>IF(F755="","",DSUM('2_Vehicles i maquinària'!$E$99:$S$109,"e1",$F$728:$F755)-SUM(S$729:S754))</f>
        <v/>
      </c>
      <c r="T755" s="246" t="str">
        <f>IF(F755="","",DSUM('2_Vehicles i maquinària'!$E$99:$S$109,"e2",$F$728:$F755)-SUM(T$729:T754))</f>
        <v/>
      </c>
      <c r="U755" s="246" t="str">
        <f>IF(F755="","",DSUM('2_Vehicles i maquinària'!$E$99:$S$109,"e3",$F$728:$F755)-SUM(U$729:U754))</f>
        <v/>
      </c>
      <c r="V755" s="246" t="str">
        <f>IF(F755="","",DSUM('2_Vehicles i maquinària'!$E$99:$S$109,"emissions",$F$728:$F755)-SUM(V$729:V754))</f>
        <v/>
      </c>
      <c r="W755" s="246" t="str">
        <f>IF(F755="","",DSUM('4_Emissions de procés'!$E$12:$M$27,"e1",$F$728:$F755)-SUM(W$729:W754))</f>
        <v/>
      </c>
      <c r="X755" s="246" t="str">
        <f>IF(F755="","",DSUM('4_Emissions de procés'!$E$12:$M$27,"e2",$F$728:$F755)-SUM(X$729:X754))</f>
        <v/>
      </c>
      <c r="Y755" s="246" t="str">
        <f>IF(F755="","",DSUM('4_Emissions de procés'!$E$12:$M$27,"e3",$F$728:$F755)-SUM(Y$729:Y754))</f>
        <v/>
      </c>
      <c r="Z755" s="246" t="str">
        <f>IF(F755="","",DSUM('4_Emissions de procés'!$E$12:$M$27,"emissions",$F$728:$F755)-SUM(Z$729:Z754))</f>
        <v/>
      </c>
      <c r="AA755" s="246"/>
    </row>
    <row r="756" spans="2:36" x14ac:dyDescent="0.25">
      <c r="B756">
        <v>28</v>
      </c>
      <c r="C756" s="246" t="str">
        <f>IF('0_Dades generals organització'!H78="","",'0_Dades generals organització'!H78)</f>
        <v/>
      </c>
      <c r="D756" s="246" t="str">
        <f>IF(C756="","",IF('0_Dades generals organització'!J78="no","",Dades!C756))</f>
        <v/>
      </c>
      <c r="E756" s="246" t="str">
        <f>IFERROR(INDEX($D$729:$D$978,MATCH(0,INDEX(COUNTIF($E$728:E755,$D$729:$D$978),),)),"")</f>
        <v/>
      </c>
      <c r="F756" s="246" t="str">
        <f t="shared" si="17"/>
        <v/>
      </c>
      <c r="G756" s="246" t="str">
        <f>IF(F756="","",DSUM('1_Instal·lacions fixes'!$E$14:$R$36,"e1",$F$728:$F756)+DSUM('1_Instal·lacions fixes'!$E$43:$L$58,"e1",$F$728:$F756)-SUM(G$729:G755))</f>
        <v/>
      </c>
      <c r="H756" s="246" t="str">
        <f>IF(F756="","",DSUM('1_Instal·lacions fixes'!$E$14:$R$36,"e2",$F$728:$F756)+DSUM('1_Instal·lacions fixes'!$E$43:$L$58,"e2",$F$728:$F756)-SUM(H$729:H755))</f>
        <v/>
      </c>
      <c r="I756" s="246" t="str">
        <f>IF(F756="","",DSUM('1_Instal·lacions fixes'!$E$14:$R$36,"e3",$F$728:$F756)+DSUM('1_Instal·lacions fixes'!$E$43:$L$58,"e3",$F$728:$F756)-SUM(I$729:I755))</f>
        <v/>
      </c>
      <c r="J756" s="246" t="str">
        <f>IF(F756="","",DSUM('1_Instal·lacions fixes'!$E$14:$R$36,"emissions",$F$728:$F756)+DSUM('1_Instal·lacions fixes'!$E$43:$L$58,"emissions",$F$728:$F756)-SUM(J$729:J755))</f>
        <v/>
      </c>
      <c r="K756" s="246" t="str">
        <f>IF(F756="","",DSUM('2_Vehicles i maquinària'!$E$22:$S$44,"e1",$F$728:$F756)+DSUM('2_Vehicles i maquinària'!$E$50:$K$70,"emissions",$F$728:$F756)-SUM(K$729:K755))</f>
        <v/>
      </c>
      <c r="L756" s="246" t="str">
        <f>IF(F756="","",DSUM('2_Vehicles i maquinària'!$E$22:$S$44,"e2",$F$728:$F756)-SUM(L$729:L755))</f>
        <v/>
      </c>
      <c r="M756" s="246" t="str">
        <f>IF(F756="","",DSUM('2_Vehicles i maquinària'!$E$22:$S$44,"e3",$F$728:$F756)-SUM(M$729:M755))</f>
        <v/>
      </c>
      <c r="N756" s="246" t="str">
        <f>IF(F756="","",DSUM('2_Vehicles i maquinària'!$E$22:$S$44,"emissions",$F$728:$F756)+DSUM('2_Vehicles i maquinària'!$E$50:$K$70,"emissions",$F$728:$F756)-SUM(N$729:N755))</f>
        <v/>
      </c>
      <c r="O756" s="246" t="str">
        <f>IF(F756="","",DSUM('2_Vehicles i maquinària'!$E$82:$S$92,"e1",$F$728:$F756)-SUM(O$729:O755))</f>
        <v/>
      </c>
      <c r="P756" s="246" t="str">
        <f>IF(F756="","",DSUM('2_Vehicles i maquinària'!$E$82:$S$92,"e2",$F$728:$F756)-SUM(P$729:P755))</f>
        <v/>
      </c>
      <c r="Q756" s="246" t="str">
        <f>IF(F756="","",DSUM('2_Vehicles i maquinària'!$E$82:$S$92,"e3",$F$728:$F756)-SUM(Q$729:Q755))</f>
        <v/>
      </c>
      <c r="R756" s="246" t="str">
        <f>IF(F756="","",DSUM('2_Vehicles i maquinària'!$E$82:$S$92,"emissions",$F$728:$F756)-SUM(R$729:R755))</f>
        <v/>
      </c>
      <c r="S756" s="246" t="str">
        <f>IF(F756="","",DSUM('2_Vehicles i maquinària'!$E$99:$S$109,"e1",$F$728:$F756)-SUM(S$729:S755))</f>
        <v/>
      </c>
      <c r="T756" s="246" t="str">
        <f>IF(F756="","",DSUM('2_Vehicles i maquinària'!$E$99:$S$109,"e2",$F$728:$F756)-SUM(T$729:T755))</f>
        <v/>
      </c>
      <c r="U756" s="246" t="str">
        <f>IF(F756="","",DSUM('2_Vehicles i maquinària'!$E$99:$S$109,"e3",$F$728:$F756)-SUM(U$729:U755))</f>
        <v/>
      </c>
      <c r="V756" s="246" t="str">
        <f>IF(F756="","",DSUM('2_Vehicles i maquinària'!$E$99:$S$109,"emissions",$F$728:$F756)-SUM(V$729:V755))</f>
        <v/>
      </c>
      <c r="W756" s="246" t="str">
        <f>IF(F756="","",DSUM('4_Emissions de procés'!$E$12:$M$27,"e1",$F$728:$F756)-SUM(W$729:W755))</f>
        <v/>
      </c>
      <c r="X756" s="246" t="str">
        <f>IF(F756="","",DSUM('4_Emissions de procés'!$E$12:$M$27,"e2",$F$728:$F756)-SUM(X$729:X755))</f>
        <v/>
      </c>
      <c r="Y756" s="246" t="str">
        <f>IF(F756="","",DSUM('4_Emissions de procés'!$E$12:$M$27,"e3",$F$728:$F756)-SUM(Y$729:Y755))</f>
        <v/>
      </c>
      <c r="Z756" s="246" t="str">
        <f>IF(F756="","",DSUM('4_Emissions de procés'!$E$12:$M$27,"emissions",$F$728:$F756)-SUM(Z$729:Z755))</f>
        <v/>
      </c>
      <c r="AA756" s="246"/>
    </row>
    <row r="757" spans="2:36" x14ac:dyDescent="0.25">
      <c r="B757">
        <v>29</v>
      </c>
      <c r="C757" s="246" t="str">
        <f>IF('0_Dades generals organització'!H79="","",'0_Dades generals organització'!H79)</f>
        <v/>
      </c>
      <c r="D757" s="246" t="str">
        <f>IF(C757="","",IF('0_Dades generals organització'!J79="no","",Dades!C757))</f>
        <v/>
      </c>
      <c r="E757" s="246" t="str">
        <f>IFERROR(INDEX($D$729:$D$978,MATCH(0,INDEX(COUNTIF($E$728:E756,$D$729:$D$978),),)),"")</f>
        <v/>
      </c>
      <c r="F757" s="246" t="str">
        <f t="shared" si="17"/>
        <v/>
      </c>
      <c r="G757" s="246" t="str">
        <f>IF(F757="","",DSUM('1_Instal·lacions fixes'!$E$14:$R$36,"e1",$F$728:$F757)+DSUM('1_Instal·lacions fixes'!$E$43:$L$58,"e1",$F$728:$F757)-SUM(G$729:G756))</f>
        <v/>
      </c>
      <c r="H757" s="246" t="str">
        <f>IF(F757="","",DSUM('1_Instal·lacions fixes'!$E$14:$R$36,"e2",$F$728:$F757)+DSUM('1_Instal·lacions fixes'!$E$43:$L$58,"e2",$F$728:$F757)-SUM(H$729:H756))</f>
        <v/>
      </c>
      <c r="I757" s="246" t="str">
        <f>IF(F757="","",DSUM('1_Instal·lacions fixes'!$E$14:$R$36,"e3",$F$728:$F757)+DSUM('1_Instal·lacions fixes'!$E$43:$L$58,"e3",$F$728:$F757)-SUM(I$729:I756))</f>
        <v/>
      </c>
      <c r="J757" s="246" t="str">
        <f>IF(F757="","",DSUM('1_Instal·lacions fixes'!$E$14:$R$36,"emissions",$F$728:$F757)+DSUM('1_Instal·lacions fixes'!$E$43:$L$58,"emissions",$F$728:$F757)-SUM(J$729:J756))</f>
        <v/>
      </c>
      <c r="K757" s="246" t="str">
        <f>IF(F757="","",DSUM('2_Vehicles i maquinària'!$E$22:$S$44,"e1",$F$728:$F757)+DSUM('2_Vehicles i maquinària'!$E$50:$K$70,"emissions",$F$728:$F757)-SUM(K$729:K756))</f>
        <v/>
      </c>
      <c r="L757" s="246" t="str">
        <f>IF(F757="","",DSUM('2_Vehicles i maquinària'!$E$22:$S$44,"e2",$F$728:$F757)-SUM(L$729:L756))</f>
        <v/>
      </c>
      <c r="M757" s="246" t="str">
        <f>IF(F757="","",DSUM('2_Vehicles i maquinària'!$E$22:$S$44,"e3",$F$728:$F757)-SUM(M$729:M756))</f>
        <v/>
      </c>
      <c r="N757" s="246" t="str">
        <f>IF(F757="","",DSUM('2_Vehicles i maquinària'!$E$22:$S$44,"emissions",$F$728:$F757)+DSUM('2_Vehicles i maquinària'!$E$50:$K$70,"emissions",$F$728:$F757)-SUM(N$729:N756))</f>
        <v/>
      </c>
      <c r="O757" s="246" t="str">
        <f>IF(F757="","",DSUM('2_Vehicles i maquinària'!$E$82:$S$92,"e1",$F$728:$F757)-SUM(O$729:O756))</f>
        <v/>
      </c>
      <c r="P757" s="246" t="str">
        <f>IF(F757="","",DSUM('2_Vehicles i maquinària'!$E$82:$S$92,"e2",$F$728:$F757)-SUM(P$729:P756))</f>
        <v/>
      </c>
      <c r="Q757" s="246" t="str">
        <f>IF(F757="","",DSUM('2_Vehicles i maquinària'!$E$82:$S$92,"e3",$F$728:$F757)-SUM(Q$729:Q756))</f>
        <v/>
      </c>
      <c r="R757" s="246" t="str">
        <f>IF(F757="","",DSUM('2_Vehicles i maquinària'!$E$82:$S$92,"emissions",$F$728:$F757)-SUM(R$729:R756))</f>
        <v/>
      </c>
      <c r="S757" s="246" t="str">
        <f>IF(F757="","",DSUM('2_Vehicles i maquinària'!$E$99:$S$109,"e1",$F$728:$F757)-SUM(S$729:S756))</f>
        <v/>
      </c>
      <c r="T757" s="246" t="str">
        <f>IF(F757="","",DSUM('2_Vehicles i maquinària'!$E$99:$S$109,"e2",$F$728:$F757)-SUM(T$729:T756))</f>
        <v/>
      </c>
      <c r="U757" s="246" t="str">
        <f>IF(F757="","",DSUM('2_Vehicles i maquinària'!$E$99:$S$109,"e3",$F$728:$F757)-SUM(U$729:U756))</f>
        <v/>
      </c>
      <c r="V757" s="246" t="str">
        <f>IF(F757="","",DSUM('2_Vehicles i maquinària'!$E$99:$S$109,"emissions",$F$728:$F757)-SUM(V$729:V756))</f>
        <v/>
      </c>
      <c r="W757" s="246" t="str">
        <f>IF(F757="","",DSUM('4_Emissions de procés'!$E$12:$M$27,"e1",$F$728:$F757)-SUM(W$729:W756))</f>
        <v/>
      </c>
      <c r="X757" s="246" t="str">
        <f>IF(F757="","",DSUM('4_Emissions de procés'!$E$12:$M$27,"e2",$F$728:$F757)-SUM(X$729:X756))</f>
        <v/>
      </c>
      <c r="Y757" s="246" t="str">
        <f>IF(F757="","",DSUM('4_Emissions de procés'!$E$12:$M$27,"e3",$F$728:$F757)-SUM(Y$729:Y756))</f>
        <v/>
      </c>
      <c r="Z757" s="246" t="str">
        <f>IF(F757="","",DSUM('4_Emissions de procés'!$E$12:$M$27,"emissions",$F$728:$F757)-SUM(Z$729:Z756))</f>
        <v/>
      </c>
      <c r="AA757" s="246"/>
    </row>
    <row r="758" spans="2:36" x14ac:dyDescent="0.25">
      <c r="B758">
        <v>30</v>
      </c>
      <c r="C758" s="246" t="str">
        <f>IF('0_Dades generals organització'!H80="","",'0_Dades generals organització'!H80)</f>
        <v/>
      </c>
      <c r="D758" s="246" t="str">
        <f>IF(C758="","",IF('0_Dades generals organització'!J80="no","",Dades!C758))</f>
        <v/>
      </c>
      <c r="E758" s="246" t="str">
        <f>IFERROR(INDEX($D$729:$D$978,MATCH(0,INDEX(COUNTIF($E$728:E757,$D$729:$D$978),),)),"")</f>
        <v/>
      </c>
      <c r="F758" s="246" t="str">
        <f t="shared" si="17"/>
        <v/>
      </c>
      <c r="G758" s="246" t="str">
        <f>IF(F758="","",DSUM('1_Instal·lacions fixes'!$E$14:$R$36,"e1",$F$728:$F758)+DSUM('1_Instal·lacions fixes'!$E$43:$L$58,"e1",$F$728:$F758)-SUM(G$729:G757))</f>
        <v/>
      </c>
      <c r="H758" s="246" t="str">
        <f>IF(F758="","",DSUM('1_Instal·lacions fixes'!$E$14:$R$36,"e2",$F$728:$F758)+DSUM('1_Instal·lacions fixes'!$E$43:$L$58,"e2",$F$728:$F758)-SUM(H$729:H757))</f>
        <v/>
      </c>
      <c r="I758" s="246" t="str">
        <f>IF(F758="","",DSUM('1_Instal·lacions fixes'!$E$14:$R$36,"e3",$F$728:$F758)+DSUM('1_Instal·lacions fixes'!$E$43:$L$58,"e3",$F$728:$F758)-SUM(I$729:I757))</f>
        <v/>
      </c>
      <c r="J758" s="246" t="str">
        <f>IF(F758="","",DSUM('1_Instal·lacions fixes'!$E$14:$R$36,"emissions",$F$728:$F758)+DSUM('1_Instal·lacions fixes'!$E$43:$L$58,"emissions",$F$728:$F758)-SUM(J$729:J757))</f>
        <v/>
      </c>
      <c r="K758" s="246" t="str">
        <f>IF(F758="","",DSUM('2_Vehicles i maquinària'!$E$22:$S$44,"e1",$F$728:$F758)+DSUM('2_Vehicles i maquinària'!$E$50:$K$70,"emissions",$F$728:$F758)-SUM(K$729:K757))</f>
        <v/>
      </c>
      <c r="L758" s="246" t="str">
        <f>IF(F758="","",DSUM('2_Vehicles i maquinària'!$E$22:$S$44,"e2",$F$728:$F758)-SUM(L$729:L757))</f>
        <v/>
      </c>
      <c r="M758" s="246" t="str">
        <f>IF(F758="","",DSUM('2_Vehicles i maquinària'!$E$22:$S$44,"e3",$F$728:$F758)-SUM(M$729:M757))</f>
        <v/>
      </c>
      <c r="N758" s="246" t="str">
        <f>IF(F758="","",DSUM('2_Vehicles i maquinària'!$E$22:$S$44,"emissions",$F$728:$F758)+DSUM('2_Vehicles i maquinària'!$E$50:$K$70,"emissions",$F$728:$F758)-SUM(N$729:N757))</f>
        <v/>
      </c>
      <c r="O758" s="246" t="str">
        <f>IF(F758="","",DSUM('2_Vehicles i maquinària'!$E$82:$S$92,"e1",$F$728:$F758)-SUM(O$729:O757))</f>
        <v/>
      </c>
      <c r="P758" s="246" t="str">
        <f>IF(F758="","",DSUM('2_Vehicles i maquinària'!$E$82:$S$92,"e2",$F$728:$F758)-SUM(P$729:P757))</f>
        <v/>
      </c>
      <c r="Q758" s="246" t="str">
        <f>IF(F758="","",DSUM('2_Vehicles i maquinària'!$E$82:$S$92,"e3",$F$728:$F758)-SUM(Q$729:Q757))</f>
        <v/>
      </c>
      <c r="R758" s="246" t="str">
        <f>IF(F758="","",DSUM('2_Vehicles i maquinària'!$E$82:$S$92,"emissions",$F$728:$F758)-SUM(R$729:R757))</f>
        <v/>
      </c>
      <c r="S758" s="246" t="str">
        <f>IF(F758="","",DSUM('2_Vehicles i maquinària'!$E$99:$S$109,"e1",$F$728:$F758)-SUM(S$729:S757))</f>
        <v/>
      </c>
      <c r="T758" s="246" t="str">
        <f>IF(F758="","",DSUM('2_Vehicles i maquinària'!$E$99:$S$109,"e2",$F$728:$F758)-SUM(T$729:T757))</f>
        <v/>
      </c>
      <c r="U758" s="246" t="str">
        <f>IF(F758="","",DSUM('2_Vehicles i maquinària'!$E$99:$S$109,"e3",$F$728:$F758)-SUM(U$729:U757))</f>
        <v/>
      </c>
      <c r="V758" s="246" t="str">
        <f>IF(F758="","",DSUM('2_Vehicles i maquinària'!$E$99:$S$109,"emissions",$F$728:$F758)-SUM(V$729:V757))</f>
        <v/>
      </c>
      <c r="W758" s="246" t="str">
        <f>IF(F758="","",DSUM('4_Emissions de procés'!$E$12:$M$27,"e1",$F$728:$F758)-SUM(W$729:W757))</f>
        <v/>
      </c>
      <c r="X758" s="246" t="str">
        <f>IF(F758="","",DSUM('4_Emissions de procés'!$E$12:$M$27,"e2",$F$728:$F758)-SUM(X$729:X757))</f>
        <v/>
      </c>
      <c r="Y758" s="246" t="str">
        <f>IF(F758="","",DSUM('4_Emissions de procés'!$E$12:$M$27,"e3",$F$728:$F758)-SUM(Y$729:Y757))</f>
        <v/>
      </c>
      <c r="Z758" s="246" t="str">
        <f>IF(F758="","",DSUM('4_Emissions de procés'!$E$12:$M$27,"emissions",$F$728:$F758)-SUM(Z$729:Z757))</f>
        <v/>
      </c>
      <c r="AA758" s="246"/>
    </row>
    <row r="759" spans="2:36" x14ac:dyDescent="0.25">
      <c r="B759">
        <v>31</v>
      </c>
      <c r="C759" s="246" t="str">
        <f>IF('0_Dades generals organització'!H81="","",'0_Dades generals organització'!H81)</f>
        <v/>
      </c>
      <c r="D759" s="246" t="str">
        <f>IF(C759="","",IF('0_Dades generals organització'!J81="no","",Dades!C759))</f>
        <v/>
      </c>
      <c r="E759" s="246" t="str">
        <f>IFERROR(INDEX($D$729:$D$978,MATCH(0,INDEX(COUNTIF($E$728:E758,$D$729:$D$978),),)),"")</f>
        <v/>
      </c>
      <c r="F759" s="246" t="str">
        <f t="shared" si="17"/>
        <v/>
      </c>
      <c r="G759" s="246" t="str">
        <f>IF(F759="","",DSUM('1_Instal·lacions fixes'!$E$14:$R$36,"e1",$F$728:$F759)+DSUM('1_Instal·lacions fixes'!$E$43:$L$58,"e1",$F$728:$F759)-SUM(G$729:G758))</f>
        <v/>
      </c>
      <c r="H759" s="246" t="str">
        <f>IF(F759="","",DSUM('1_Instal·lacions fixes'!$E$14:$R$36,"e2",$F$728:$F759)+DSUM('1_Instal·lacions fixes'!$E$43:$L$58,"e2",$F$728:$F759)-SUM(H$729:H758))</f>
        <v/>
      </c>
      <c r="I759" s="246" t="str">
        <f>IF(F759="","",DSUM('1_Instal·lacions fixes'!$E$14:$R$36,"e3",$F$728:$F759)+DSUM('1_Instal·lacions fixes'!$E$43:$L$58,"e3",$F$728:$F759)-SUM(I$729:I758))</f>
        <v/>
      </c>
      <c r="J759" s="246" t="str">
        <f>IF(F759="","",DSUM('1_Instal·lacions fixes'!$E$14:$R$36,"emissions",$F$728:$F759)+DSUM('1_Instal·lacions fixes'!$E$43:$L$58,"emissions",$F$728:$F759)-SUM(J$729:J758))</f>
        <v/>
      </c>
      <c r="K759" s="246" t="str">
        <f>IF(F759="","",DSUM('2_Vehicles i maquinària'!$E$22:$S$44,"e1",$F$728:$F759)+DSUM('2_Vehicles i maquinària'!$E$50:$K$70,"emissions",$F$728:$F759)-SUM(K$729:K758))</f>
        <v/>
      </c>
      <c r="L759" s="246" t="str">
        <f>IF(F759="","",DSUM('2_Vehicles i maquinària'!$E$22:$S$44,"e2",$F$728:$F759)-SUM(L$729:L758))</f>
        <v/>
      </c>
      <c r="M759" s="246" t="str">
        <f>IF(F759="","",DSUM('2_Vehicles i maquinària'!$E$22:$S$44,"e3",$F$728:$F759)-SUM(M$729:M758))</f>
        <v/>
      </c>
      <c r="N759" s="246" t="str">
        <f>IF(F759="","",DSUM('2_Vehicles i maquinària'!$E$22:$S$44,"emissions",$F$728:$F759)+DSUM('2_Vehicles i maquinària'!$E$50:$K$70,"emissions",$F$728:$F759)-SUM(N$729:N758))</f>
        <v/>
      </c>
      <c r="O759" s="246" t="str">
        <f>IF(F759="","",DSUM('2_Vehicles i maquinària'!$E$82:$S$92,"e1",$F$728:$F759)-SUM(O$729:O758))</f>
        <v/>
      </c>
      <c r="P759" s="246" t="str">
        <f>IF(F759="","",DSUM('2_Vehicles i maquinària'!$E$82:$S$92,"e2",$F$728:$F759)-SUM(P$729:P758))</f>
        <v/>
      </c>
      <c r="Q759" s="246" t="str">
        <f>IF(F759="","",DSUM('2_Vehicles i maquinària'!$E$82:$S$92,"e3",$F$728:$F759)-SUM(Q$729:Q758))</f>
        <v/>
      </c>
      <c r="R759" s="246" t="str">
        <f>IF(F759="","",DSUM('2_Vehicles i maquinària'!$E$82:$S$92,"emissions",$F$728:$F759)-SUM(R$729:R758))</f>
        <v/>
      </c>
      <c r="S759" s="246" t="str">
        <f>IF(F759="","",DSUM('2_Vehicles i maquinària'!$E$99:$S$109,"e1",$F$728:$F759)-SUM(S$729:S758))</f>
        <v/>
      </c>
      <c r="T759" s="246" t="str">
        <f>IF(F759="","",DSUM('2_Vehicles i maquinària'!$E$99:$S$109,"e2",$F$728:$F759)-SUM(T$729:T758))</f>
        <v/>
      </c>
      <c r="U759" s="246" t="str">
        <f>IF(F759="","",DSUM('2_Vehicles i maquinària'!$E$99:$S$109,"e3",$F$728:$F759)-SUM(U$729:U758))</f>
        <v/>
      </c>
      <c r="V759" s="246" t="str">
        <f>IF(F759="","",DSUM('2_Vehicles i maquinària'!$E$99:$S$109,"emissions",$F$728:$F759)-SUM(V$729:V758))</f>
        <v/>
      </c>
      <c r="W759" s="246" t="str">
        <f>IF(F759="","",DSUM('4_Emissions de procés'!$E$12:$M$27,"e1",$F$728:$F759)-SUM(W$729:W758))</f>
        <v/>
      </c>
      <c r="X759" s="246" t="str">
        <f>IF(F759="","",DSUM('4_Emissions de procés'!$E$12:$M$27,"e2",$F$728:$F759)-SUM(X$729:X758))</f>
        <v/>
      </c>
      <c r="Y759" s="246" t="str">
        <f>IF(F759="","",DSUM('4_Emissions de procés'!$E$12:$M$27,"e3",$F$728:$F759)-SUM(Y$729:Y758))</f>
        <v/>
      </c>
      <c r="Z759" s="246" t="str">
        <f>IF(F759="","",DSUM('4_Emissions de procés'!$E$12:$M$27,"emissions",$F$728:$F759)-SUM(Z$729:Z758))</f>
        <v/>
      </c>
      <c r="AA759" s="246"/>
    </row>
    <row r="760" spans="2:36" x14ac:dyDescent="0.25">
      <c r="B760">
        <v>32</v>
      </c>
      <c r="C760" s="246" t="str">
        <f>IF('0_Dades generals organització'!H82="","",'0_Dades generals organització'!H82)</f>
        <v/>
      </c>
      <c r="D760" s="246" t="str">
        <f>IF(C760="","",IF('0_Dades generals organització'!J82="no","",Dades!C760))</f>
        <v/>
      </c>
      <c r="E760" s="246" t="str">
        <f>IFERROR(INDEX($D$729:$D$978,MATCH(0,INDEX(COUNTIF($E$728:E759,$D$729:$D$978),),)),"")</f>
        <v/>
      </c>
      <c r="F760" s="246" t="str">
        <f t="shared" si="17"/>
        <v/>
      </c>
      <c r="G760" s="246" t="str">
        <f>IF(F760="","",DSUM('1_Instal·lacions fixes'!$E$14:$R$36,"e1",$F$728:$F760)+DSUM('1_Instal·lacions fixes'!$E$43:$L$58,"e1",$F$728:$F760)-SUM(G$729:G759))</f>
        <v/>
      </c>
      <c r="H760" s="246" t="str">
        <f>IF(F760="","",DSUM('1_Instal·lacions fixes'!$E$14:$R$36,"e2",$F$728:$F760)+DSUM('1_Instal·lacions fixes'!$E$43:$L$58,"e2",$F$728:$F760)-SUM(H$729:H759))</f>
        <v/>
      </c>
      <c r="I760" s="246" t="str">
        <f>IF(F760="","",DSUM('1_Instal·lacions fixes'!$E$14:$R$36,"e3",$F$728:$F760)+DSUM('1_Instal·lacions fixes'!$E$43:$L$58,"e3",$F$728:$F760)-SUM(I$729:I759))</f>
        <v/>
      </c>
      <c r="J760" s="246" t="str">
        <f>IF(F760="","",DSUM('1_Instal·lacions fixes'!$E$14:$R$36,"emissions",$F$728:$F760)+DSUM('1_Instal·lacions fixes'!$E$43:$L$58,"emissions",$F$728:$F760)-SUM(J$729:J759))</f>
        <v/>
      </c>
      <c r="K760" s="246" t="str">
        <f>IF(F760="","",DSUM('2_Vehicles i maquinària'!$E$22:$S$44,"e1",$F$728:$F760)+DSUM('2_Vehicles i maquinària'!$E$50:$K$70,"emissions",$F$728:$F760)-SUM(K$729:K759))</f>
        <v/>
      </c>
      <c r="L760" s="246" t="str">
        <f>IF(F760="","",DSUM('2_Vehicles i maquinària'!$E$22:$S$44,"e2",$F$728:$F760)-SUM(L$729:L759))</f>
        <v/>
      </c>
      <c r="M760" s="246" t="str">
        <f>IF(F760="","",DSUM('2_Vehicles i maquinària'!$E$22:$S$44,"e3",$F$728:$F760)-SUM(M$729:M759))</f>
        <v/>
      </c>
      <c r="N760" s="246" t="str">
        <f>IF(F760="","",DSUM('2_Vehicles i maquinària'!$E$22:$S$44,"emissions",$F$728:$F760)+DSUM('2_Vehicles i maquinària'!$E$50:$K$70,"emissions",$F$728:$F760)-SUM(N$729:N759))</f>
        <v/>
      </c>
      <c r="O760" s="246" t="str">
        <f>IF(F760="","",DSUM('2_Vehicles i maquinària'!$E$82:$S$92,"e1",$F$728:$F760)-SUM(O$729:O759))</f>
        <v/>
      </c>
      <c r="P760" s="246" t="str">
        <f>IF(F760="","",DSUM('2_Vehicles i maquinària'!$E$82:$S$92,"e2",$F$728:$F760)-SUM(P$729:P759))</f>
        <v/>
      </c>
      <c r="Q760" s="246" t="str">
        <f>IF(F760="","",DSUM('2_Vehicles i maquinària'!$E$82:$S$92,"e3",$F$728:$F760)-SUM(Q$729:Q759))</f>
        <v/>
      </c>
      <c r="R760" s="246" t="str">
        <f>IF(F760="","",DSUM('2_Vehicles i maquinària'!$E$82:$S$92,"emissions",$F$728:$F760)-SUM(R$729:R759))</f>
        <v/>
      </c>
      <c r="S760" s="246" t="str">
        <f>IF(F760="","",DSUM('2_Vehicles i maquinària'!$E$99:$S$109,"e1",$F$728:$F760)-SUM(S$729:S759))</f>
        <v/>
      </c>
      <c r="T760" s="246" t="str">
        <f>IF(F760="","",DSUM('2_Vehicles i maquinària'!$E$99:$S$109,"e2",$F$728:$F760)-SUM(T$729:T759))</f>
        <v/>
      </c>
      <c r="U760" s="246" t="str">
        <f>IF(F760="","",DSUM('2_Vehicles i maquinària'!$E$99:$S$109,"e3",$F$728:$F760)-SUM(U$729:U759))</f>
        <v/>
      </c>
      <c r="V760" s="246" t="str">
        <f>IF(F760="","",DSUM('2_Vehicles i maquinària'!$E$99:$S$109,"emissions",$F$728:$F760)-SUM(V$729:V759))</f>
        <v/>
      </c>
      <c r="W760" s="246" t="str">
        <f>IF(F760="","",DSUM('4_Emissions de procés'!$E$12:$M$27,"e1",$F$728:$F760)-SUM(W$729:W759))</f>
        <v/>
      </c>
      <c r="X760" s="246" t="str">
        <f>IF(F760="","",DSUM('4_Emissions de procés'!$E$12:$M$27,"e2",$F$728:$F760)-SUM(X$729:X759))</f>
        <v/>
      </c>
      <c r="Y760" s="246" t="str">
        <f>IF(F760="","",DSUM('4_Emissions de procés'!$E$12:$M$27,"e3",$F$728:$F760)-SUM(Y$729:Y759))</f>
        <v/>
      </c>
      <c r="Z760" s="246" t="str">
        <f>IF(F760="","",DSUM('4_Emissions de procés'!$E$12:$M$27,"emissions",$F$728:$F760)-SUM(Z$729:Z759))</f>
        <v/>
      </c>
      <c r="AA760" s="246"/>
    </row>
    <row r="761" spans="2:36" x14ac:dyDescent="0.25">
      <c r="B761">
        <v>33</v>
      </c>
      <c r="C761" s="246" t="str">
        <f>IF('0_Dades generals organització'!H83="","",'0_Dades generals organització'!H83)</f>
        <v/>
      </c>
      <c r="D761" s="246" t="str">
        <f>IF(C761="","",IF('0_Dades generals organització'!J83="no","",Dades!C761))</f>
        <v/>
      </c>
      <c r="E761" s="246" t="str">
        <f>IFERROR(INDEX($D$729:$D$978,MATCH(0,INDEX(COUNTIF($E$728:E760,$D$729:$D$978),),)),"")</f>
        <v/>
      </c>
      <c r="F761" s="246" t="str">
        <f t="shared" si="17"/>
        <v/>
      </c>
      <c r="G761" s="246" t="str">
        <f>IF(F761="","",DSUM('1_Instal·lacions fixes'!$E$14:$R$36,"e1",$F$728:$F761)+DSUM('1_Instal·lacions fixes'!$E$43:$L$58,"e1",$F$728:$F761)-SUM(G$729:G760))</f>
        <v/>
      </c>
      <c r="H761" s="246" t="str">
        <f>IF(F761="","",DSUM('1_Instal·lacions fixes'!$E$14:$R$36,"e2",$F$728:$F761)+DSUM('1_Instal·lacions fixes'!$E$43:$L$58,"e2",$F$728:$F761)-SUM(H$729:H760))</f>
        <v/>
      </c>
      <c r="I761" s="246" t="str">
        <f>IF(F761="","",DSUM('1_Instal·lacions fixes'!$E$14:$R$36,"e3",$F$728:$F761)+DSUM('1_Instal·lacions fixes'!$E$43:$L$58,"e3",$F$728:$F761)-SUM(I$729:I760))</f>
        <v/>
      </c>
      <c r="J761" s="246" t="str">
        <f>IF(F761="","",DSUM('1_Instal·lacions fixes'!$E$14:$R$36,"emissions",$F$728:$F761)+DSUM('1_Instal·lacions fixes'!$E$43:$L$58,"emissions",$F$728:$F761)-SUM(J$729:J760))</f>
        <v/>
      </c>
      <c r="K761" s="246" t="str">
        <f>IF(F761="","",DSUM('2_Vehicles i maquinària'!$E$22:$S$44,"e1",$F$728:$F761)+DSUM('2_Vehicles i maquinària'!$E$50:$K$70,"emissions",$F$728:$F761)-SUM(K$729:K760))</f>
        <v/>
      </c>
      <c r="L761" s="246" t="str">
        <f>IF(F761="","",DSUM('2_Vehicles i maquinària'!$E$22:$S$44,"e2",$F$728:$F761)-SUM(L$729:L760))</f>
        <v/>
      </c>
      <c r="M761" s="246" t="str">
        <f>IF(F761="","",DSUM('2_Vehicles i maquinària'!$E$22:$S$44,"e3",$F$728:$F761)-SUM(M$729:M760))</f>
        <v/>
      </c>
      <c r="N761" s="246" t="str">
        <f>IF(F761="","",DSUM('2_Vehicles i maquinària'!$E$22:$S$44,"emissions",$F$728:$F761)+DSUM('2_Vehicles i maquinària'!$E$50:$K$70,"emissions",$F$728:$F761)-SUM(N$729:N760))</f>
        <v/>
      </c>
      <c r="O761" s="246" t="str">
        <f>IF(F761="","",DSUM('2_Vehicles i maquinària'!$E$82:$S$92,"e1",$F$728:$F761)-SUM(O$729:O760))</f>
        <v/>
      </c>
      <c r="P761" s="246" t="str">
        <f>IF(F761="","",DSUM('2_Vehicles i maquinària'!$E$82:$S$92,"e2",$F$728:$F761)-SUM(P$729:P760))</f>
        <v/>
      </c>
      <c r="Q761" s="246" t="str">
        <f>IF(F761="","",DSUM('2_Vehicles i maquinària'!$E$82:$S$92,"e3",$F$728:$F761)-SUM(Q$729:Q760))</f>
        <v/>
      </c>
      <c r="R761" s="246" t="str">
        <f>IF(F761="","",DSUM('2_Vehicles i maquinària'!$E$82:$S$92,"emissions",$F$728:$F761)-SUM(R$729:R760))</f>
        <v/>
      </c>
      <c r="S761" s="246" t="str">
        <f>IF(F761="","",DSUM('2_Vehicles i maquinària'!$E$99:$S$109,"e1",$F$728:$F761)-SUM(S$729:S760))</f>
        <v/>
      </c>
      <c r="T761" s="246" t="str">
        <f>IF(F761="","",DSUM('2_Vehicles i maquinària'!$E$99:$S$109,"e2",$F$728:$F761)-SUM(T$729:T760))</f>
        <v/>
      </c>
      <c r="U761" s="246" t="str">
        <f>IF(F761="","",DSUM('2_Vehicles i maquinària'!$E$99:$S$109,"e3",$F$728:$F761)-SUM(U$729:U760))</f>
        <v/>
      </c>
      <c r="V761" s="246" t="str">
        <f>IF(F761="","",DSUM('2_Vehicles i maquinària'!$E$99:$S$109,"emissions",$F$728:$F761)-SUM(V$729:V760))</f>
        <v/>
      </c>
      <c r="W761" s="246" t="str">
        <f>IF(F761="","",DSUM('4_Emissions de procés'!$E$12:$M$27,"e1",$F$728:$F761)-SUM(W$729:W760))</f>
        <v/>
      </c>
      <c r="X761" s="246" t="str">
        <f>IF(F761="","",DSUM('4_Emissions de procés'!$E$12:$M$27,"e2",$F$728:$F761)-SUM(X$729:X760))</f>
        <v/>
      </c>
      <c r="Y761" s="246" t="str">
        <f>IF(F761="","",DSUM('4_Emissions de procés'!$E$12:$M$27,"e3",$F$728:$F761)-SUM(Y$729:Y760))</f>
        <v/>
      </c>
      <c r="Z761" s="246" t="str">
        <f>IF(F761="","",DSUM('4_Emissions de procés'!$E$12:$M$27,"emissions",$F$728:$F761)-SUM(Z$729:Z760))</f>
        <v/>
      </c>
      <c r="AA761" s="246"/>
    </row>
    <row r="762" spans="2:36" x14ac:dyDescent="0.25">
      <c r="B762">
        <v>34</v>
      </c>
      <c r="C762" s="246" t="str">
        <f>IF('0_Dades generals organització'!H84="","",'0_Dades generals organització'!H84)</f>
        <v/>
      </c>
      <c r="D762" s="246" t="str">
        <f>IF(C762="","",IF('0_Dades generals organització'!J84="no","",Dades!C762))</f>
        <v/>
      </c>
      <c r="E762" s="246" t="str">
        <f>IFERROR(INDEX($D$729:$D$978,MATCH(0,INDEX(COUNTIF($E$728:E761,$D$729:$D$978),),)),"")</f>
        <v/>
      </c>
      <c r="F762" s="246" t="str">
        <f t="shared" si="17"/>
        <v/>
      </c>
      <c r="G762" s="246" t="str">
        <f>IF(F762="","",DSUM('1_Instal·lacions fixes'!$E$14:$R$36,"e1",$F$728:$F762)+DSUM('1_Instal·lacions fixes'!$E$43:$L$58,"e1",$F$728:$F762)-SUM(G$729:G761))</f>
        <v/>
      </c>
      <c r="H762" s="246" t="str">
        <f>IF(F762="","",DSUM('1_Instal·lacions fixes'!$E$14:$R$36,"e2",$F$728:$F762)+DSUM('1_Instal·lacions fixes'!$E$43:$L$58,"e2",$F$728:$F762)-SUM(H$729:H761))</f>
        <v/>
      </c>
      <c r="I762" s="246" t="str">
        <f>IF(F762="","",DSUM('1_Instal·lacions fixes'!$E$14:$R$36,"e3",$F$728:$F762)+DSUM('1_Instal·lacions fixes'!$E$43:$L$58,"e3",$F$728:$F762)-SUM(I$729:I761))</f>
        <v/>
      </c>
      <c r="J762" s="246" t="str">
        <f>IF(F762="","",DSUM('1_Instal·lacions fixes'!$E$14:$R$36,"emissions",$F$728:$F762)+DSUM('1_Instal·lacions fixes'!$E$43:$L$58,"emissions",$F$728:$F762)-SUM(J$729:J761))</f>
        <v/>
      </c>
      <c r="K762" s="246" t="str">
        <f>IF(F762="","",DSUM('2_Vehicles i maquinària'!$E$22:$S$44,"e1",$F$728:$F762)+DSUM('2_Vehicles i maquinària'!$E$50:$K$70,"emissions",$F$728:$F762)-SUM(K$729:K761))</f>
        <v/>
      </c>
      <c r="L762" s="246" t="str">
        <f>IF(F762="","",DSUM('2_Vehicles i maquinària'!$E$22:$S$44,"e2",$F$728:$F762)-SUM(L$729:L761))</f>
        <v/>
      </c>
      <c r="M762" s="246" t="str">
        <f>IF(F762="","",DSUM('2_Vehicles i maquinària'!$E$22:$S$44,"e3",$F$728:$F762)-SUM(M$729:M761))</f>
        <v/>
      </c>
      <c r="N762" s="246" t="str">
        <f>IF(F762="","",DSUM('2_Vehicles i maquinària'!$E$22:$S$44,"emissions",$F$728:$F762)+DSUM('2_Vehicles i maquinària'!$E$50:$K$70,"emissions",$F$728:$F762)-SUM(N$729:N761))</f>
        <v/>
      </c>
      <c r="O762" s="246" t="str">
        <f>IF(F762="","",DSUM('2_Vehicles i maquinària'!$E$82:$S$92,"e1",$F$728:$F762)-SUM(O$729:O761))</f>
        <v/>
      </c>
      <c r="P762" s="246" t="str">
        <f>IF(F762="","",DSUM('2_Vehicles i maquinària'!$E$82:$S$92,"e2",$F$728:$F762)-SUM(P$729:P761))</f>
        <v/>
      </c>
      <c r="Q762" s="246" t="str">
        <f>IF(F762="","",DSUM('2_Vehicles i maquinària'!$E$82:$S$92,"e3",$F$728:$F762)-SUM(Q$729:Q761))</f>
        <v/>
      </c>
      <c r="R762" s="246" t="str">
        <f>IF(F762="","",DSUM('2_Vehicles i maquinària'!$E$82:$S$92,"emissions",$F$728:$F762)-SUM(R$729:R761))</f>
        <v/>
      </c>
      <c r="S762" s="246" t="str">
        <f>IF(F762="","",DSUM('2_Vehicles i maquinària'!$E$99:$S$109,"e1",$F$728:$F762)-SUM(S$729:S761))</f>
        <v/>
      </c>
      <c r="T762" s="246" t="str">
        <f>IF(F762="","",DSUM('2_Vehicles i maquinària'!$E$99:$S$109,"e2",$F$728:$F762)-SUM(T$729:T761))</f>
        <v/>
      </c>
      <c r="U762" s="246" t="str">
        <f>IF(F762="","",DSUM('2_Vehicles i maquinària'!$E$99:$S$109,"e3",$F$728:$F762)-SUM(U$729:U761))</f>
        <v/>
      </c>
      <c r="V762" s="246" t="str">
        <f>IF(F762="","",DSUM('2_Vehicles i maquinària'!$E$99:$S$109,"emissions",$F$728:$F762)-SUM(V$729:V761))</f>
        <v/>
      </c>
      <c r="W762" s="246" t="str">
        <f>IF(F762="","",DSUM('4_Emissions de procés'!$E$12:$M$27,"e1",$F$728:$F762)-SUM(W$729:W761))</f>
        <v/>
      </c>
      <c r="X762" s="246" t="str">
        <f>IF(F762="","",DSUM('4_Emissions de procés'!$E$12:$M$27,"e2",$F$728:$F762)-SUM(X$729:X761))</f>
        <v/>
      </c>
      <c r="Y762" s="246" t="str">
        <f>IF(F762="","",DSUM('4_Emissions de procés'!$E$12:$M$27,"e3",$F$728:$F762)-SUM(Y$729:Y761))</f>
        <v/>
      </c>
      <c r="Z762" s="246" t="str">
        <f>IF(F762="","",DSUM('4_Emissions de procés'!$E$12:$M$27,"emissions",$F$728:$F762)-SUM(Z$729:Z761))</f>
        <v/>
      </c>
      <c r="AA762" s="246"/>
    </row>
    <row r="763" spans="2:36" x14ac:dyDescent="0.25">
      <c r="B763">
        <v>35</v>
      </c>
      <c r="C763" s="246" t="str">
        <f>IF('0_Dades generals organització'!H85="","",'0_Dades generals organització'!H85)</f>
        <v/>
      </c>
      <c r="D763" s="246" t="str">
        <f>IF(C763="","",IF('0_Dades generals organització'!J85="no","",Dades!C763))</f>
        <v/>
      </c>
      <c r="E763" s="246" t="str">
        <f>IFERROR(INDEX($D$729:$D$978,MATCH(0,INDEX(COUNTIF($E$728:E762,$D$729:$D$978),),)),"")</f>
        <v/>
      </c>
      <c r="F763" s="246" t="str">
        <f t="shared" si="17"/>
        <v/>
      </c>
      <c r="G763" s="246" t="str">
        <f>IF(F763="","",DSUM('1_Instal·lacions fixes'!$E$14:$R$36,"e1",$F$728:$F763)+DSUM('1_Instal·lacions fixes'!$E$43:$L$58,"e1",$F$728:$F763)-SUM(G$729:G762))</f>
        <v/>
      </c>
      <c r="H763" s="246" t="str">
        <f>IF(F763="","",DSUM('1_Instal·lacions fixes'!$E$14:$R$36,"e2",$F$728:$F763)+DSUM('1_Instal·lacions fixes'!$E$43:$L$58,"e2",$F$728:$F763)-SUM(H$729:H762))</f>
        <v/>
      </c>
      <c r="I763" s="246" t="str">
        <f>IF(F763="","",DSUM('1_Instal·lacions fixes'!$E$14:$R$36,"e3",$F$728:$F763)+DSUM('1_Instal·lacions fixes'!$E$43:$L$58,"e3",$F$728:$F763)-SUM(I$729:I762))</f>
        <v/>
      </c>
      <c r="J763" s="246" t="str">
        <f>IF(F763="","",DSUM('1_Instal·lacions fixes'!$E$14:$R$36,"emissions",$F$728:$F763)+DSUM('1_Instal·lacions fixes'!$E$43:$L$58,"emissions",$F$728:$F763)-SUM(J$729:J762))</f>
        <v/>
      </c>
      <c r="K763" s="246" t="str">
        <f>IF(F763="","",DSUM('2_Vehicles i maquinària'!$E$22:$S$44,"e1",$F$728:$F763)+DSUM('2_Vehicles i maquinària'!$E$50:$K$70,"emissions",$F$728:$F763)-SUM(K$729:K762))</f>
        <v/>
      </c>
      <c r="L763" s="246" t="str">
        <f>IF(F763="","",DSUM('2_Vehicles i maquinària'!$E$22:$S$44,"e2",$F$728:$F763)-SUM(L$729:L762))</f>
        <v/>
      </c>
      <c r="M763" s="246" t="str">
        <f>IF(F763="","",DSUM('2_Vehicles i maquinària'!$E$22:$S$44,"e3",$F$728:$F763)-SUM(M$729:M762))</f>
        <v/>
      </c>
      <c r="N763" s="246" t="str">
        <f>IF(F763="","",DSUM('2_Vehicles i maquinària'!$E$22:$S$44,"emissions",$F$728:$F763)+DSUM('2_Vehicles i maquinària'!$E$50:$K$70,"emissions",$F$728:$F763)-SUM(N$729:N762))</f>
        <v/>
      </c>
      <c r="O763" s="246" t="str">
        <f>IF(F763="","",DSUM('2_Vehicles i maquinària'!$E$82:$S$92,"e1",$F$728:$F763)-SUM(O$729:O762))</f>
        <v/>
      </c>
      <c r="P763" s="246" t="str">
        <f>IF(F763="","",DSUM('2_Vehicles i maquinària'!$E$82:$S$92,"e2",$F$728:$F763)-SUM(P$729:P762))</f>
        <v/>
      </c>
      <c r="Q763" s="246" t="str">
        <f>IF(F763="","",DSUM('2_Vehicles i maquinària'!$E$82:$S$92,"e3",$F$728:$F763)-SUM(Q$729:Q762))</f>
        <v/>
      </c>
      <c r="R763" s="246" t="str">
        <f>IF(F763="","",DSUM('2_Vehicles i maquinària'!$E$82:$S$92,"emissions",$F$728:$F763)-SUM(R$729:R762))</f>
        <v/>
      </c>
      <c r="S763" s="246" t="str">
        <f>IF(F763="","",DSUM('2_Vehicles i maquinària'!$E$99:$S$109,"e1",$F$728:$F763)-SUM(S$729:S762))</f>
        <v/>
      </c>
      <c r="T763" s="246" t="str">
        <f>IF(F763="","",DSUM('2_Vehicles i maquinària'!$E$99:$S$109,"e2",$F$728:$F763)-SUM(T$729:T762))</f>
        <v/>
      </c>
      <c r="U763" s="246" t="str">
        <f>IF(F763="","",DSUM('2_Vehicles i maquinària'!$E$99:$S$109,"e3",$F$728:$F763)-SUM(U$729:U762))</f>
        <v/>
      </c>
      <c r="V763" s="246" t="str">
        <f>IF(F763="","",DSUM('2_Vehicles i maquinària'!$E$99:$S$109,"emissions",$F$728:$F763)-SUM(V$729:V762))</f>
        <v/>
      </c>
      <c r="W763" s="246" t="str">
        <f>IF(F763="","",DSUM('4_Emissions de procés'!$E$12:$M$27,"e1",$F$728:$F763)-SUM(W$729:W762))</f>
        <v/>
      </c>
      <c r="X763" s="246" t="str">
        <f>IF(F763="","",DSUM('4_Emissions de procés'!$E$12:$M$27,"e2",$F$728:$F763)-SUM(X$729:X762))</f>
        <v/>
      </c>
      <c r="Y763" s="246" t="str">
        <f>IF(F763="","",DSUM('4_Emissions de procés'!$E$12:$M$27,"e3",$F$728:$F763)-SUM(Y$729:Y762))</f>
        <v/>
      </c>
      <c r="Z763" s="246" t="str">
        <f>IF(F763="","",DSUM('4_Emissions de procés'!$E$12:$M$27,"emissions",$F$728:$F763)-SUM(Z$729:Z762))</f>
        <v/>
      </c>
      <c r="AA763" s="246"/>
    </row>
    <row r="764" spans="2:36" x14ac:dyDescent="0.25">
      <c r="B764">
        <v>36</v>
      </c>
      <c r="C764" s="246" t="str">
        <f>IF('0_Dades generals organització'!H86="","",'0_Dades generals organització'!H86)</f>
        <v/>
      </c>
      <c r="D764" s="246" t="str">
        <f>IF(C764="","",IF('0_Dades generals organització'!J86="no","",Dades!C764))</f>
        <v/>
      </c>
      <c r="E764" s="246" t="str">
        <f>IFERROR(INDEX($D$729:$D$978,MATCH(0,INDEX(COUNTIF($E$728:E763,$D$729:$D$978),),)),"")</f>
        <v/>
      </c>
      <c r="F764" s="246" t="str">
        <f t="shared" si="17"/>
        <v/>
      </c>
      <c r="G764" s="246" t="str">
        <f>IF(F764="","",DSUM('1_Instal·lacions fixes'!$E$14:$R$36,"e1",$F$728:$F764)+DSUM('1_Instal·lacions fixes'!$E$43:$L$58,"e1",$F$728:$F764)-SUM(G$729:G763))</f>
        <v/>
      </c>
      <c r="H764" s="246" t="str">
        <f>IF(F764="","",DSUM('1_Instal·lacions fixes'!$E$14:$R$36,"e2",$F$728:$F764)+DSUM('1_Instal·lacions fixes'!$E$43:$L$58,"e2",$F$728:$F764)-SUM(H$729:H763))</f>
        <v/>
      </c>
      <c r="I764" s="246" t="str">
        <f>IF(F764="","",DSUM('1_Instal·lacions fixes'!$E$14:$R$36,"e3",$F$728:$F764)+DSUM('1_Instal·lacions fixes'!$E$43:$L$58,"e3",$F$728:$F764)-SUM(I$729:I763))</f>
        <v/>
      </c>
      <c r="J764" s="246" t="str">
        <f>IF(F764="","",DSUM('1_Instal·lacions fixes'!$E$14:$R$36,"emissions",$F$728:$F764)+DSUM('1_Instal·lacions fixes'!$E$43:$L$58,"emissions",$F$728:$F764)-SUM(J$729:J763))</f>
        <v/>
      </c>
      <c r="K764" s="246" t="str">
        <f>IF(F764="","",DSUM('2_Vehicles i maquinària'!$E$22:$S$44,"e1",$F$728:$F764)+DSUM('2_Vehicles i maquinària'!$E$50:$K$70,"emissions",$F$728:$F764)-SUM(K$729:K763))</f>
        <v/>
      </c>
      <c r="L764" s="246" t="str">
        <f>IF(F764="","",DSUM('2_Vehicles i maquinària'!$E$22:$S$44,"e2",$F$728:$F764)-SUM(L$729:L763))</f>
        <v/>
      </c>
      <c r="M764" s="246" t="str">
        <f>IF(F764="","",DSUM('2_Vehicles i maquinària'!$E$22:$S$44,"e3",$F$728:$F764)-SUM(M$729:M763))</f>
        <v/>
      </c>
      <c r="N764" s="246" t="str">
        <f>IF(F764="","",DSUM('2_Vehicles i maquinària'!$E$22:$S$44,"emissions",$F$728:$F764)+DSUM('2_Vehicles i maquinària'!$E$50:$K$70,"emissions",$F$728:$F764)-SUM(N$729:N763))</f>
        <v/>
      </c>
      <c r="O764" s="246" t="str">
        <f>IF(F764="","",DSUM('2_Vehicles i maquinària'!$E$82:$S$92,"e1",$F$728:$F764)-SUM(O$729:O763))</f>
        <v/>
      </c>
      <c r="P764" s="246" t="str">
        <f>IF(F764="","",DSUM('2_Vehicles i maquinària'!$E$82:$S$92,"e2",$F$728:$F764)-SUM(P$729:P763))</f>
        <v/>
      </c>
      <c r="Q764" s="246" t="str">
        <f>IF(F764="","",DSUM('2_Vehicles i maquinària'!$E$82:$S$92,"e3",$F$728:$F764)-SUM(Q$729:Q763))</f>
        <v/>
      </c>
      <c r="R764" s="246" t="str">
        <f>IF(F764="","",DSUM('2_Vehicles i maquinària'!$E$82:$S$92,"emissions",$F$728:$F764)-SUM(R$729:R763))</f>
        <v/>
      </c>
      <c r="S764" s="246" t="str">
        <f>IF(F764="","",DSUM('2_Vehicles i maquinària'!$E$99:$S$109,"e1",$F$728:$F764)-SUM(S$729:S763))</f>
        <v/>
      </c>
      <c r="T764" s="246" t="str">
        <f>IF(F764="","",DSUM('2_Vehicles i maquinària'!$E$99:$S$109,"e2",$F$728:$F764)-SUM(T$729:T763))</f>
        <v/>
      </c>
      <c r="U764" s="246" t="str">
        <f>IF(F764="","",DSUM('2_Vehicles i maquinària'!$E$99:$S$109,"e3",$F$728:$F764)-SUM(U$729:U763))</f>
        <v/>
      </c>
      <c r="V764" s="246" t="str">
        <f>IF(F764="","",DSUM('2_Vehicles i maquinària'!$E$99:$S$109,"emissions",$F$728:$F764)-SUM(V$729:V763))</f>
        <v/>
      </c>
      <c r="W764" s="246" t="str">
        <f>IF(F764="","",DSUM('4_Emissions de procés'!$E$12:$M$27,"e1",$F$728:$F764)-SUM(W$729:W763))</f>
        <v/>
      </c>
      <c r="X764" s="246" t="str">
        <f>IF(F764="","",DSUM('4_Emissions de procés'!$E$12:$M$27,"e2",$F$728:$F764)-SUM(X$729:X763))</f>
        <v/>
      </c>
      <c r="Y764" s="246" t="str">
        <f>IF(F764="","",DSUM('4_Emissions de procés'!$E$12:$M$27,"e3",$F$728:$F764)-SUM(Y$729:Y763))</f>
        <v/>
      </c>
      <c r="Z764" s="246" t="str">
        <f>IF(F764="","",DSUM('4_Emissions de procés'!$E$12:$M$27,"emissions",$F$728:$F764)-SUM(Z$729:Z763))</f>
        <v/>
      </c>
      <c r="AA764" s="246"/>
    </row>
    <row r="765" spans="2:36" x14ac:dyDescent="0.25">
      <c r="B765">
        <v>37</v>
      </c>
      <c r="C765" s="246" t="str">
        <f>IF('0_Dades generals organització'!H87="","",'0_Dades generals organització'!H87)</f>
        <v/>
      </c>
      <c r="D765" s="246" t="str">
        <f>IF(C765="","",IF('0_Dades generals organització'!J87="no","",Dades!C765))</f>
        <v/>
      </c>
      <c r="E765" s="246" t="str">
        <f>IFERROR(INDEX($D$729:$D$978,MATCH(0,INDEX(COUNTIF($E$728:E764,$D$729:$D$978),),)),"")</f>
        <v/>
      </c>
      <c r="F765" s="246" t="str">
        <f t="shared" si="17"/>
        <v/>
      </c>
      <c r="G765" s="246" t="str">
        <f>IF(F765="","",DSUM('1_Instal·lacions fixes'!$E$14:$R$36,"e1",$F$728:$F765)+DSUM('1_Instal·lacions fixes'!$E$43:$L$58,"e1",$F$728:$F765)-SUM(G$729:G764))</f>
        <v/>
      </c>
      <c r="H765" s="246" t="str">
        <f>IF(F765="","",DSUM('1_Instal·lacions fixes'!$E$14:$R$36,"e2",$F$728:$F765)+DSUM('1_Instal·lacions fixes'!$E$43:$L$58,"e2",$F$728:$F765)-SUM(H$729:H764))</f>
        <v/>
      </c>
      <c r="I765" s="246" t="str">
        <f>IF(F765="","",DSUM('1_Instal·lacions fixes'!$E$14:$R$36,"e3",$F$728:$F765)+DSUM('1_Instal·lacions fixes'!$E$43:$L$58,"e3",$F$728:$F765)-SUM(I$729:I764))</f>
        <v/>
      </c>
      <c r="J765" s="246" t="str">
        <f>IF(F765="","",DSUM('1_Instal·lacions fixes'!$E$14:$R$36,"emissions",$F$728:$F765)+DSUM('1_Instal·lacions fixes'!$E$43:$L$58,"emissions",$F$728:$F765)-SUM(J$729:J764))</f>
        <v/>
      </c>
      <c r="K765" s="246" t="str">
        <f>IF(F765="","",DSUM('2_Vehicles i maquinària'!$E$22:$S$44,"e1",$F$728:$F765)+DSUM('2_Vehicles i maquinària'!$E$50:$K$70,"emissions",$F$728:$F765)-SUM(K$729:K764))</f>
        <v/>
      </c>
      <c r="L765" s="246" t="str">
        <f>IF(F765="","",DSUM('2_Vehicles i maquinària'!$E$22:$S$44,"e2",$F$728:$F765)-SUM(L$729:L764))</f>
        <v/>
      </c>
      <c r="M765" s="246" t="str">
        <f>IF(F765="","",DSUM('2_Vehicles i maquinària'!$E$22:$S$44,"e3",$F$728:$F765)-SUM(M$729:M764))</f>
        <v/>
      </c>
      <c r="N765" s="246" t="str">
        <f>IF(F765="","",DSUM('2_Vehicles i maquinària'!$E$22:$S$44,"emissions",$F$728:$F765)+DSUM('2_Vehicles i maquinària'!$E$50:$K$70,"emissions",$F$728:$F765)-SUM(N$729:N764))</f>
        <v/>
      </c>
      <c r="O765" s="246" t="str">
        <f>IF(F765="","",DSUM('2_Vehicles i maquinària'!$E$82:$S$92,"e1",$F$728:$F765)-SUM(O$729:O764))</f>
        <v/>
      </c>
      <c r="P765" s="246" t="str">
        <f>IF(F765="","",DSUM('2_Vehicles i maquinària'!$E$82:$S$92,"e2",$F$728:$F765)-SUM(P$729:P764))</f>
        <v/>
      </c>
      <c r="Q765" s="246" t="str">
        <f>IF(F765="","",DSUM('2_Vehicles i maquinària'!$E$82:$S$92,"e3",$F$728:$F765)-SUM(Q$729:Q764))</f>
        <v/>
      </c>
      <c r="R765" s="246" t="str">
        <f>IF(F765="","",DSUM('2_Vehicles i maquinària'!$E$82:$S$92,"emissions",$F$728:$F765)-SUM(R$729:R764))</f>
        <v/>
      </c>
      <c r="S765" s="246" t="str">
        <f>IF(F765="","",DSUM('2_Vehicles i maquinària'!$E$99:$S$109,"e1",$F$728:$F765)-SUM(S$729:S764))</f>
        <v/>
      </c>
      <c r="T765" s="246" t="str">
        <f>IF(F765="","",DSUM('2_Vehicles i maquinària'!$E$99:$S$109,"e2",$F$728:$F765)-SUM(T$729:T764))</f>
        <v/>
      </c>
      <c r="U765" s="246" t="str">
        <f>IF(F765="","",DSUM('2_Vehicles i maquinària'!$E$99:$S$109,"e3",$F$728:$F765)-SUM(U$729:U764))</f>
        <v/>
      </c>
      <c r="V765" s="246" t="str">
        <f>IF(F765="","",DSUM('2_Vehicles i maquinària'!$E$99:$S$109,"emissions",$F$728:$F765)-SUM(V$729:V764))</f>
        <v/>
      </c>
      <c r="W765" s="246" t="str">
        <f>IF(F765="","",DSUM('4_Emissions de procés'!$E$12:$M$27,"e1",$F$728:$F765)-SUM(W$729:W764))</f>
        <v/>
      </c>
      <c r="X765" s="246" t="str">
        <f>IF(F765="","",DSUM('4_Emissions de procés'!$E$12:$M$27,"e2",$F$728:$F765)-SUM(X$729:X764))</f>
        <v/>
      </c>
      <c r="Y765" s="246" t="str">
        <f>IF(F765="","",DSUM('4_Emissions de procés'!$E$12:$M$27,"e3",$F$728:$F765)-SUM(Y$729:Y764))</f>
        <v/>
      </c>
      <c r="Z765" s="246" t="str">
        <f>IF(F765="","",DSUM('4_Emissions de procés'!$E$12:$M$27,"emissions",$F$728:$F765)-SUM(Z$729:Z764))</f>
        <v/>
      </c>
      <c r="AA765" s="246"/>
    </row>
    <row r="766" spans="2:36" x14ac:dyDescent="0.25">
      <c r="B766">
        <v>38</v>
      </c>
      <c r="C766" s="246" t="str">
        <f>IF('0_Dades generals organització'!H88="","",'0_Dades generals organització'!H88)</f>
        <v/>
      </c>
      <c r="D766" s="246" t="str">
        <f>IF(C766="","",IF('0_Dades generals organització'!J88="no","",Dades!C766))</f>
        <v/>
      </c>
      <c r="E766" s="246" t="str">
        <f>IFERROR(INDEX($D$729:$D$978,MATCH(0,INDEX(COUNTIF($E$728:E765,$D$729:$D$978),),)),"")</f>
        <v/>
      </c>
      <c r="F766" s="246" t="str">
        <f t="shared" si="17"/>
        <v/>
      </c>
      <c r="G766" s="246" t="str">
        <f>IF(F766="","",DSUM('1_Instal·lacions fixes'!$E$14:$R$36,"e1",$F$728:$F766)+DSUM('1_Instal·lacions fixes'!$E$43:$L$58,"e1",$F$728:$F766)-SUM(G$729:G765))</f>
        <v/>
      </c>
      <c r="H766" s="246" t="str">
        <f>IF(F766="","",DSUM('1_Instal·lacions fixes'!$E$14:$R$36,"e2",$F$728:$F766)+DSUM('1_Instal·lacions fixes'!$E$43:$L$58,"e2",$F$728:$F766)-SUM(H$729:H765))</f>
        <v/>
      </c>
      <c r="I766" s="246" t="str">
        <f>IF(F766="","",DSUM('1_Instal·lacions fixes'!$E$14:$R$36,"e3",$F$728:$F766)+DSUM('1_Instal·lacions fixes'!$E$43:$L$58,"e3",$F$728:$F766)-SUM(I$729:I765))</f>
        <v/>
      </c>
      <c r="J766" s="246" t="str">
        <f>IF(F766="","",DSUM('1_Instal·lacions fixes'!$E$14:$R$36,"emissions",$F$728:$F766)+DSUM('1_Instal·lacions fixes'!$E$43:$L$58,"emissions",$F$728:$F766)-SUM(J$729:J765))</f>
        <v/>
      </c>
      <c r="K766" s="246" t="str">
        <f>IF(F766="","",DSUM('2_Vehicles i maquinària'!$E$22:$S$44,"e1",$F$728:$F766)+DSUM('2_Vehicles i maquinària'!$E$50:$K$70,"emissions",$F$728:$F766)-SUM(K$729:K765))</f>
        <v/>
      </c>
      <c r="L766" s="246" t="str">
        <f>IF(F766="","",DSUM('2_Vehicles i maquinària'!$E$22:$S$44,"e2",$F$728:$F766)-SUM(L$729:L765))</f>
        <v/>
      </c>
      <c r="M766" s="246" t="str">
        <f>IF(F766="","",DSUM('2_Vehicles i maquinària'!$E$22:$S$44,"e3",$F$728:$F766)-SUM(M$729:M765))</f>
        <v/>
      </c>
      <c r="N766" s="246" t="str">
        <f>IF(F766="","",DSUM('2_Vehicles i maquinària'!$E$22:$S$44,"emissions",$F$728:$F766)+DSUM('2_Vehicles i maquinària'!$E$50:$K$70,"emissions",$F$728:$F766)-SUM(N$729:N765))</f>
        <v/>
      </c>
      <c r="O766" s="246" t="str">
        <f>IF(F766="","",DSUM('2_Vehicles i maquinària'!$E$82:$S$92,"e1",$F$728:$F766)-SUM(O$729:O765))</f>
        <v/>
      </c>
      <c r="P766" s="246" t="str">
        <f>IF(F766="","",DSUM('2_Vehicles i maquinària'!$E$82:$S$92,"e2",$F$728:$F766)-SUM(P$729:P765))</f>
        <v/>
      </c>
      <c r="Q766" s="246" t="str">
        <f>IF(F766="","",DSUM('2_Vehicles i maquinària'!$E$82:$S$92,"e3",$F$728:$F766)-SUM(Q$729:Q765))</f>
        <v/>
      </c>
      <c r="R766" s="246" t="str">
        <f>IF(F766="","",DSUM('2_Vehicles i maquinària'!$E$82:$S$92,"emissions",$F$728:$F766)-SUM(R$729:R765))</f>
        <v/>
      </c>
      <c r="S766" s="246" t="str">
        <f>IF(F766="","",DSUM('2_Vehicles i maquinària'!$E$99:$S$109,"e1",$F$728:$F766)-SUM(S$729:S765))</f>
        <v/>
      </c>
      <c r="T766" s="246" t="str">
        <f>IF(F766="","",DSUM('2_Vehicles i maquinària'!$E$99:$S$109,"e2",$F$728:$F766)-SUM(T$729:T765))</f>
        <v/>
      </c>
      <c r="U766" s="246" t="str">
        <f>IF(F766="","",DSUM('2_Vehicles i maquinària'!$E$99:$S$109,"e3",$F$728:$F766)-SUM(U$729:U765))</f>
        <v/>
      </c>
      <c r="V766" s="246" t="str">
        <f>IF(F766="","",DSUM('2_Vehicles i maquinària'!$E$99:$S$109,"emissions",$F$728:$F766)-SUM(V$729:V765))</f>
        <v/>
      </c>
      <c r="W766" s="246" t="str">
        <f>IF(F766="","",DSUM('4_Emissions de procés'!$E$12:$M$27,"e1",$F$728:$F766)-SUM(W$729:W765))</f>
        <v/>
      </c>
      <c r="X766" s="246" t="str">
        <f>IF(F766="","",DSUM('4_Emissions de procés'!$E$12:$M$27,"e2",$F$728:$F766)-SUM(X$729:X765))</f>
        <v/>
      </c>
      <c r="Y766" s="246" t="str">
        <f>IF(F766="","",DSUM('4_Emissions de procés'!$E$12:$M$27,"e3",$F$728:$F766)-SUM(Y$729:Y765))</f>
        <v/>
      </c>
      <c r="Z766" s="246" t="str">
        <f>IF(F766="","",DSUM('4_Emissions de procés'!$E$12:$M$27,"emissions",$F$728:$F766)-SUM(Z$729:Z765))</f>
        <v/>
      </c>
      <c r="AA766" s="246"/>
    </row>
    <row r="767" spans="2:36" x14ac:dyDescent="0.25">
      <c r="B767">
        <v>39</v>
      </c>
      <c r="C767" s="246" t="str">
        <f>IF('0_Dades generals organització'!H89="","",'0_Dades generals organització'!H89)</f>
        <v/>
      </c>
      <c r="D767" s="246" t="str">
        <f>IF(C767="","",IF('0_Dades generals organització'!J89="no","",Dades!C767))</f>
        <v/>
      </c>
      <c r="E767" s="246" t="str">
        <f>IFERROR(INDEX($D$729:$D$978,MATCH(0,INDEX(COUNTIF($E$728:E766,$D$729:$D$978),),)),"")</f>
        <v/>
      </c>
      <c r="F767" s="246" t="str">
        <f t="shared" si="17"/>
        <v/>
      </c>
      <c r="G767" s="246" t="str">
        <f>IF(F767="","",DSUM('1_Instal·lacions fixes'!$E$14:$R$36,"e1",$F$728:$F767)+DSUM('1_Instal·lacions fixes'!$E$43:$L$58,"e1",$F$728:$F767)-SUM(G$729:G766))</f>
        <v/>
      </c>
      <c r="H767" s="246" t="str">
        <f>IF(F767="","",DSUM('1_Instal·lacions fixes'!$E$14:$R$36,"e2",$F$728:$F767)+DSUM('1_Instal·lacions fixes'!$E$43:$L$58,"e2",$F$728:$F767)-SUM(H$729:H766))</f>
        <v/>
      </c>
      <c r="I767" s="246" t="str">
        <f>IF(F767="","",DSUM('1_Instal·lacions fixes'!$E$14:$R$36,"e3",$F$728:$F767)+DSUM('1_Instal·lacions fixes'!$E$43:$L$58,"e3",$F$728:$F767)-SUM(I$729:I766))</f>
        <v/>
      </c>
      <c r="J767" s="246" t="str">
        <f>IF(F767="","",DSUM('1_Instal·lacions fixes'!$E$14:$R$36,"emissions",$F$728:$F767)+DSUM('1_Instal·lacions fixes'!$E$43:$L$58,"emissions",$F$728:$F767)-SUM(J$729:J766))</f>
        <v/>
      </c>
      <c r="K767" s="246" t="str">
        <f>IF(F767="","",DSUM('2_Vehicles i maquinària'!$E$22:$S$44,"e1",$F$728:$F767)+DSUM('2_Vehicles i maquinària'!$E$50:$K$70,"emissions",$F$728:$F767)-SUM(K$729:K766))</f>
        <v/>
      </c>
      <c r="L767" s="246" t="str">
        <f>IF(F767="","",DSUM('2_Vehicles i maquinària'!$E$22:$S$44,"e2",$F$728:$F767)-SUM(L$729:L766))</f>
        <v/>
      </c>
      <c r="M767" s="246" t="str">
        <f>IF(F767="","",DSUM('2_Vehicles i maquinària'!$E$22:$S$44,"e3",$F$728:$F767)-SUM(M$729:M766))</f>
        <v/>
      </c>
      <c r="N767" s="246" t="str">
        <f>IF(F767="","",DSUM('2_Vehicles i maquinària'!$E$22:$S$44,"emissions",$F$728:$F767)+DSUM('2_Vehicles i maquinària'!$E$50:$K$70,"emissions",$F$728:$F767)-SUM(N$729:N766))</f>
        <v/>
      </c>
      <c r="O767" s="246" t="str">
        <f>IF(F767="","",DSUM('2_Vehicles i maquinària'!$E$82:$S$92,"e1",$F$728:$F767)-SUM(O$729:O766))</f>
        <v/>
      </c>
      <c r="P767" s="246" t="str">
        <f>IF(F767="","",DSUM('2_Vehicles i maquinària'!$E$82:$S$92,"e2",$F$728:$F767)-SUM(P$729:P766))</f>
        <v/>
      </c>
      <c r="Q767" s="246" t="str">
        <f>IF(F767="","",DSUM('2_Vehicles i maquinària'!$E$82:$S$92,"e3",$F$728:$F767)-SUM(Q$729:Q766))</f>
        <v/>
      </c>
      <c r="R767" s="246" t="str">
        <f>IF(F767="","",DSUM('2_Vehicles i maquinària'!$E$82:$S$92,"emissions",$F$728:$F767)-SUM(R$729:R766))</f>
        <v/>
      </c>
      <c r="S767" s="246" t="str">
        <f>IF(F767="","",DSUM('2_Vehicles i maquinària'!$E$99:$S$109,"e1",$F$728:$F767)-SUM(S$729:S766))</f>
        <v/>
      </c>
      <c r="T767" s="246" t="str">
        <f>IF(F767="","",DSUM('2_Vehicles i maquinària'!$E$99:$S$109,"e2",$F$728:$F767)-SUM(T$729:T766))</f>
        <v/>
      </c>
      <c r="U767" s="246" t="str">
        <f>IF(F767="","",DSUM('2_Vehicles i maquinària'!$E$99:$S$109,"e3",$F$728:$F767)-SUM(U$729:U766))</f>
        <v/>
      </c>
      <c r="V767" s="246" t="str">
        <f>IF(F767="","",DSUM('2_Vehicles i maquinària'!$E$99:$S$109,"emissions",$F$728:$F767)-SUM(V$729:V766))</f>
        <v/>
      </c>
      <c r="W767" s="246" t="str">
        <f>IF(F767="","",DSUM('4_Emissions de procés'!$E$12:$M$27,"e1",$F$728:$F767)-SUM(W$729:W766))</f>
        <v/>
      </c>
      <c r="X767" s="246" t="str">
        <f>IF(F767="","",DSUM('4_Emissions de procés'!$E$12:$M$27,"e2",$F$728:$F767)-SUM(X$729:X766))</f>
        <v/>
      </c>
      <c r="Y767" s="246" t="str">
        <f>IF(F767="","",DSUM('4_Emissions de procés'!$E$12:$M$27,"e3",$F$728:$F767)-SUM(Y$729:Y766))</f>
        <v/>
      </c>
      <c r="Z767" s="246" t="str">
        <f>IF(F767="","",DSUM('4_Emissions de procés'!$E$12:$M$27,"emissions",$F$728:$F767)-SUM(Z$729:Z766))</f>
        <v/>
      </c>
      <c r="AA767" s="246"/>
    </row>
    <row r="768" spans="2:36" x14ac:dyDescent="0.25">
      <c r="B768">
        <v>40</v>
      </c>
      <c r="C768" s="246" t="str">
        <f>IF('0_Dades generals organització'!H90="","",'0_Dades generals organització'!H90)</f>
        <v/>
      </c>
      <c r="D768" s="246" t="str">
        <f>IF(C768="","",IF('0_Dades generals organització'!J90="no","",Dades!C768))</f>
        <v/>
      </c>
      <c r="E768" s="246" t="str">
        <f>IFERROR(INDEX($D$729:$D$978,MATCH(0,INDEX(COUNTIF($E$728:E767,$D$729:$D$978),),)),"")</f>
        <v/>
      </c>
      <c r="F768" s="246" t="str">
        <f t="shared" si="17"/>
        <v/>
      </c>
      <c r="G768" s="246" t="str">
        <f>IF(F768="","",DSUM('1_Instal·lacions fixes'!$E$14:$R$36,"e1",$F$728:$F768)+DSUM('1_Instal·lacions fixes'!$E$43:$L$58,"e1",$F$728:$F768)-SUM(G$729:G767))</f>
        <v/>
      </c>
      <c r="H768" s="246" t="str">
        <f>IF(F768="","",DSUM('1_Instal·lacions fixes'!$E$14:$R$36,"e2",$F$728:$F768)+DSUM('1_Instal·lacions fixes'!$E$43:$L$58,"e2",$F$728:$F768)-SUM(H$729:H767))</f>
        <v/>
      </c>
      <c r="I768" s="246" t="str">
        <f>IF(F768="","",DSUM('1_Instal·lacions fixes'!$E$14:$R$36,"e3",$F$728:$F768)+DSUM('1_Instal·lacions fixes'!$E$43:$L$58,"e3",$F$728:$F768)-SUM(I$729:I767))</f>
        <v/>
      </c>
      <c r="J768" s="246" t="str">
        <f>IF(F768="","",DSUM('1_Instal·lacions fixes'!$E$14:$R$36,"emissions",$F$728:$F768)+DSUM('1_Instal·lacions fixes'!$E$43:$L$58,"emissions",$F$728:$F768)-SUM(J$729:J767))</f>
        <v/>
      </c>
      <c r="K768" s="246" t="str">
        <f>IF(F768="","",DSUM('2_Vehicles i maquinària'!$E$22:$S$44,"e1",$F$728:$F768)+DSUM('2_Vehicles i maquinària'!$E$50:$K$70,"emissions",$F$728:$F768)-SUM(K$729:K767))</f>
        <v/>
      </c>
      <c r="L768" s="246" t="str">
        <f>IF(F768="","",DSUM('2_Vehicles i maquinària'!$E$22:$S$44,"e2",$F$728:$F768)-SUM(L$729:L767))</f>
        <v/>
      </c>
      <c r="M768" s="246" t="str">
        <f>IF(F768="","",DSUM('2_Vehicles i maquinària'!$E$22:$S$44,"e3",$F$728:$F768)-SUM(M$729:M767))</f>
        <v/>
      </c>
      <c r="N768" s="246" t="str">
        <f>IF(F768="","",DSUM('2_Vehicles i maquinària'!$E$22:$S$44,"emissions",$F$728:$F768)+DSUM('2_Vehicles i maquinària'!$E$50:$K$70,"emissions",$F$728:$F768)-SUM(N$729:N767))</f>
        <v/>
      </c>
      <c r="O768" s="246" t="str">
        <f>IF(F768="","",DSUM('2_Vehicles i maquinària'!$E$82:$S$92,"e1",$F$728:$F768)-SUM(O$729:O767))</f>
        <v/>
      </c>
      <c r="P768" s="246" t="str">
        <f>IF(F768="","",DSUM('2_Vehicles i maquinària'!$E$82:$S$92,"e2",$F$728:$F768)-SUM(P$729:P767))</f>
        <v/>
      </c>
      <c r="Q768" s="246" t="str">
        <f>IF(F768="","",DSUM('2_Vehicles i maquinària'!$E$82:$S$92,"e3",$F$728:$F768)-SUM(Q$729:Q767))</f>
        <v/>
      </c>
      <c r="R768" s="246" t="str">
        <f>IF(F768="","",DSUM('2_Vehicles i maquinària'!$E$82:$S$92,"emissions",$F$728:$F768)-SUM(R$729:R767))</f>
        <v/>
      </c>
      <c r="S768" s="246" t="str">
        <f>IF(F768="","",DSUM('2_Vehicles i maquinària'!$E$99:$S$109,"e1",$F$728:$F768)-SUM(S$729:S767))</f>
        <v/>
      </c>
      <c r="T768" s="246" t="str">
        <f>IF(F768="","",DSUM('2_Vehicles i maquinària'!$E$99:$S$109,"e2",$F$728:$F768)-SUM(T$729:T767))</f>
        <v/>
      </c>
      <c r="U768" s="246" t="str">
        <f>IF(F768="","",DSUM('2_Vehicles i maquinària'!$E$99:$S$109,"e3",$F$728:$F768)-SUM(U$729:U767))</f>
        <v/>
      </c>
      <c r="V768" s="246" t="str">
        <f>IF(F768="","",DSUM('2_Vehicles i maquinària'!$E$99:$S$109,"emissions",$F$728:$F768)-SUM(V$729:V767))</f>
        <v/>
      </c>
      <c r="W768" s="246" t="str">
        <f>IF(F768="","",DSUM('4_Emissions de procés'!$E$12:$M$27,"e1",$F$728:$F768)-SUM(W$729:W767))</f>
        <v/>
      </c>
      <c r="X768" s="246" t="str">
        <f>IF(F768="","",DSUM('4_Emissions de procés'!$E$12:$M$27,"e2",$F$728:$F768)-SUM(X$729:X767))</f>
        <v/>
      </c>
      <c r="Y768" s="246" t="str">
        <f>IF(F768="","",DSUM('4_Emissions de procés'!$E$12:$M$27,"e3",$F$728:$F768)-SUM(Y$729:Y767))</f>
        <v/>
      </c>
      <c r="Z768" s="246" t="str">
        <f>IF(F768="","",DSUM('4_Emissions de procés'!$E$12:$M$27,"emissions",$F$728:$F768)-SUM(Z$729:Z767))</f>
        <v/>
      </c>
      <c r="AA768" s="246"/>
    </row>
    <row r="769" spans="2:27" x14ac:dyDescent="0.25">
      <c r="B769">
        <v>41</v>
      </c>
      <c r="C769" s="246" t="str">
        <f>IF('0_Dades generals organització'!H91="","",'0_Dades generals organització'!H91)</f>
        <v/>
      </c>
      <c r="D769" s="246" t="str">
        <f>IF(C769="","",IF('0_Dades generals organització'!J91="no","",Dades!C769))</f>
        <v/>
      </c>
      <c r="E769" s="246" t="str">
        <f>IFERROR(INDEX($D$729:$D$978,MATCH(0,INDEX(COUNTIF($E$728:E768,$D$729:$D$978),),)),"")</f>
        <v/>
      </c>
      <c r="F769" s="246" t="str">
        <f t="shared" si="17"/>
        <v/>
      </c>
      <c r="G769" s="246" t="str">
        <f>IF(F769="","",DSUM('1_Instal·lacions fixes'!$E$14:$R$36,"e1",$F$728:$F769)+DSUM('1_Instal·lacions fixes'!$E$43:$L$58,"e1",$F$728:$F769)-SUM(G$729:G768))</f>
        <v/>
      </c>
      <c r="H769" s="246" t="str">
        <f>IF(F769="","",DSUM('1_Instal·lacions fixes'!$E$14:$R$36,"e2",$F$728:$F769)+DSUM('1_Instal·lacions fixes'!$E$43:$L$58,"e2",$F$728:$F769)-SUM(H$729:H768))</f>
        <v/>
      </c>
      <c r="I769" s="246" t="str">
        <f>IF(F769="","",DSUM('1_Instal·lacions fixes'!$E$14:$R$36,"e3",$F$728:$F769)+DSUM('1_Instal·lacions fixes'!$E$43:$L$58,"e3",$F$728:$F769)-SUM(I$729:I768))</f>
        <v/>
      </c>
      <c r="J769" s="246" t="str">
        <f>IF(F769="","",DSUM('1_Instal·lacions fixes'!$E$14:$R$36,"emissions",$F$728:$F769)+DSUM('1_Instal·lacions fixes'!$E$43:$L$58,"emissions",$F$728:$F769)-SUM(J$729:J768))</f>
        <v/>
      </c>
      <c r="K769" s="246" t="str">
        <f>IF(F769="","",DSUM('2_Vehicles i maquinària'!$E$22:$S$44,"e1",$F$728:$F769)+DSUM('2_Vehicles i maquinària'!$E$50:$K$70,"emissions",$F$728:$F769)-SUM(K$729:K768))</f>
        <v/>
      </c>
      <c r="L769" s="246" t="str">
        <f>IF(F769="","",DSUM('2_Vehicles i maquinària'!$E$22:$S$44,"e2",$F$728:$F769)-SUM(L$729:L768))</f>
        <v/>
      </c>
      <c r="M769" s="246" t="str">
        <f>IF(F769="","",DSUM('2_Vehicles i maquinària'!$E$22:$S$44,"e3",$F$728:$F769)-SUM(M$729:M768))</f>
        <v/>
      </c>
      <c r="N769" s="246" t="str">
        <f>IF(F769="","",DSUM('2_Vehicles i maquinària'!$E$22:$S$44,"emissions",$F$728:$F769)+DSUM('2_Vehicles i maquinària'!$E$50:$K$70,"emissions",$F$728:$F769)-SUM(N$729:N768))</f>
        <v/>
      </c>
      <c r="O769" s="246" t="str">
        <f>IF(F769="","",DSUM('2_Vehicles i maquinària'!$E$82:$S$92,"e1",$F$728:$F769)-SUM(O$729:O768))</f>
        <v/>
      </c>
      <c r="P769" s="246" t="str">
        <f>IF(F769="","",DSUM('2_Vehicles i maquinària'!$E$82:$S$92,"e2",$F$728:$F769)-SUM(P$729:P768))</f>
        <v/>
      </c>
      <c r="Q769" s="246" t="str">
        <f>IF(F769="","",DSUM('2_Vehicles i maquinària'!$E$82:$S$92,"e3",$F$728:$F769)-SUM(Q$729:Q768))</f>
        <v/>
      </c>
      <c r="R769" s="246" t="str">
        <f>IF(F769="","",DSUM('2_Vehicles i maquinària'!$E$82:$S$92,"emissions",$F$728:$F769)-SUM(R$729:R768))</f>
        <v/>
      </c>
      <c r="S769" s="246" t="str">
        <f>IF(F769="","",DSUM('2_Vehicles i maquinària'!$E$99:$S$109,"e1",$F$728:$F769)-SUM(S$729:S768))</f>
        <v/>
      </c>
      <c r="T769" s="246" t="str">
        <f>IF(F769="","",DSUM('2_Vehicles i maquinària'!$E$99:$S$109,"e2",$F$728:$F769)-SUM(T$729:T768))</f>
        <v/>
      </c>
      <c r="U769" s="246" t="str">
        <f>IF(F769="","",DSUM('2_Vehicles i maquinària'!$E$99:$S$109,"e3",$F$728:$F769)-SUM(U$729:U768))</f>
        <v/>
      </c>
      <c r="V769" s="246" t="str">
        <f>IF(F769="","",DSUM('2_Vehicles i maquinària'!$E$99:$S$109,"emissions",$F$728:$F769)-SUM(V$729:V768))</f>
        <v/>
      </c>
      <c r="W769" s="246" t="str">
        <f>IF(F769="","",DSUM('4_Emissions de procés'!$E$12:$M$27,"e1",$F$728:$F769)-SUM(W$729:W768))</f>
        <v/>
      </c>
      <c r="X769" s="246" t="str">
        <f>IF(F769="","",DSUM('4_Emissions de procés'!$E$12:$M$27,"e2",$F$728:$F769)-SUM(X$729:X768))</f>
        <v/>
      </c>
      <c r="Y769" s="246" t="str">
        <f>IF(F769="","",DSUM('4_Emissions de procés'!$E$12:$M$27,"e3",$F$728:$F769)-SUM(Y$729:Y768))</f>
        <v/>
      </c>
      <c r="Z769" s="246" t="str">
        <f>IF(F769="","",DSUM('4_Emissions de procés'!$E$12:$M$27,"emissions",$F$728:$F769)-SUM(Z$729:Z768))</f>
        <v/>
      </c>
      <c r="AA769" s="246"/>
    </row>
    <row r="770" spans="2:27" x14ac:dyDescent="0.25">
      <c r="B770">
        <v>42</v>
      </c>
      <c r="C770" s="246" t="str">
        <f>IF('0_Dades generals organització'!H92="","",'0_Dades generals organització'!H92)</f>
        <v/>
      </c>
      <c r="D770" s="246" t="str">
        <f>IF(C770="","",IF('0_Dades generals organització'!J92="no","",Dades!C770))</f>
        <v/>
      </c>
      <c r="E770" s="246" t="str">
        <f>IFERROR(INDEX($D$729:$D$978,MATCH(0,INDEX(COUNTIF($E$728:E769,$D$729:$D$978),),)),"")</f>
        <v/>
      </c>
      <c r="F770" s="246" t="str">
        <f t="shared" si="17"/>
        <v/>
      </c>
      <c r="G770" s="246" t="str">
        <f>IF(F770="","",DSUM('1_Instal·lacions fixes'!$E$14:$R$36,"e1",$F$728:$F770)+DSUM('1_Instal·lacions fixes'!$E$43:$L$58,"e1",$F$728:$F770)-SUM(G$729:G769))</f>
        <v/>
      </c>
      <c r="H770" s="246" t="str">
        <f>IF(F770="","",DSUM('1_Instal·lacions fixes'!$E$14:$R$36,"e2",$F$728:$F770)+DSUM('1_Instal·lacions fixes'!$E$43:$L$58,"e2",$F$728:$F770)-SUM(H$729:H769))</f>
        <v/>
      </c>
      <c r="I770" s="246" t="str">
        <f>IF(F770="","",DSUM('1_Instal·lacions fixes'!$E$14:$R$36,"e3",$F$728:$F770)+DSUM('1_Instal·lacions fixes'!$E$43:$L$58,"e3",$F$728:$F770)-SUM(I$729:I769))</f>
        <v/>
      </c>
      <c r="J770" s="246" t="str">
        <f>IF(F770="","",DSUM('1_Instal·lacions fixes'!$E$14:$R$36,"emissions",$F$728:$F770)+DSUM('1_Instal·lacions fixes'!$E$43:$L$58,"emissions",$F$728:$F770)-SUM(J$729:J769))</f>
        <v/>
      </c>
      <c r="K770" s="246" t="str">
        <f>IF(F770="","",DSUM('2_Vehicles i maquinària'!$E$22:$S$44,"e1",$F$728:$F770)+DSUM('2_Vehicles i maquinària'!$E$50:$K$70,"emissions",$F$728:$F770)-SUM(K$729:K769))</f>
        <v/>
      </c>
      <c r="L770" s="246" t="str">
        <f>IF(F770="","",DSUM('2_Vehicles i maquinària'!$E$22:$S$44,"e2",$F$728:$F770)-SUM(L$729:L769))</f>
        <v/>
      </c>
      <c r="M770" s="246" t="str">
        <f>IF(F770="","",DSUM('2_Vehicles i maquinària'!$E$22:$S$44,"e3",$F$728:$F770)-SUM(M$729:M769))</f>
        <v/>
      </c>
      <c r="N770" s="246" t="str">
        <f>IF(F770="","",DSUM('2_Vehicles i maquinària'!$E$22:$S$44,"emissions",$F$728:$F770)+DSUM('2_Vehicles i maquinària'!$E$50:$K$70,"emissions",$F$728:$F770)-SUM(N$729:N769))</f>
        <v/>
      </c>
      <c r="O770" s="246" t="str">
        <f>IF(F770="","",DSUM('2_Vehicles i maquinària'!$E$82:$S$92,"e1",$F$728:$F770)-SUM(O$729:O769))</f>
        <v/>
      </c>
      <c r="P770" s="246" t="str">
        <f>IF(F770="","",DSUM('2_Vehicles i maquinària'!$E$82:$S$92,"e2",$F$728:$F770)-SUM(P$729:P769))</f>
        <v/>
      </c>
      <c r="Q770" s="246" t="str">
        <f>IF(F770="","",DSUM('2_Vehicles i maquinària'!$E$82:$S$92,"e3",$F$728:$F770)-SUM(Q$729:Q769))</f>
        <v/>
      </c>
      <c r="R770" s="246" t="str">
        <f>IF(F770="","",DSUM('2_Vehicles i maquinària'!$E$82:$S$92,"emissions",$F$728:$F770)-SUM(R$729:R769))</f>
        <v/>
      </c>
      <c r="S770" s="246" t="str">
        <f>IF(F770="","",DSUM('2_Vehicles i maquinària'!$E$99:$S$109,"e1",$F$728:$F770)-SUM(S$729:S769))</f>
        <v/>
      </c>
      <c r="T770" s="246" t="str">
        <f>IF(F770="","",DSUM('2_Vehicles i maquinària'!$E$99:$S$109,"e2",$F$728:$F770)-SUM(T$729:T769))</f>
        <v/>
      </c>
      <c r="U770" s="246" t="str">
        <f>IF(F770="","",DSUM('2_Vehicles i maquinària'!$E$99:$S$109,"e3",$F$728:$F770)-SUM(U$729:U769))</f>
        <v/>
      </c>
      <c r="V770" s="246" t="str">
        <f>IF(F770="","",DSUM('2_Vehicles i maquinària'!$E$99:$S$109,"emissions",$F$728:$F770)-SUM(V$729:V769))</f>
        <v/>
      </c>
      <c r="W770" s="246" t="str">
        <f>IF(F770="","",DSUM('4_Emissions de procés'!$E$12:$M$27,"e1",$F$728:$F770)-SUM(W$729:W769))</f>
        <v/>
      </c>
      <c r="X770" s="246" t="str">
        <f>IF(F770="","",DSUM('4_Emissions de procés'!$E$12:$M$27,"e2",$F$728:$F770)-SUM(X$729:X769))</f>
        <v/>
      </c>
      <c r="Y770" s="246" t="str">
        <f>IF(F770="","",DSUM('4_Emissions de procés'!$E$12:$M$27,"e3",$F$728:$F770)-SUM(Y$729:Y769))</f>
        <v/>
      </c>
      <c r="Z770" s="246" t="str">
        <f>IF(F770="","",DSUM('4_Emissions de procés'!$E$12:$M$27,"emissions",$F$728:$F770)-SUM(Z$729:Z769))</f>
        <v/>
      </c>
      <c r="AA770" s="246"/>
    </row>
    <row r="771" spans="2:27" x14ac:dyDescent="0.25">
      <c r="B771">
        <v>43</v>
      </c>
      <c r="C771" s="246" t="str">
        <f>IF('0_Dades generals organització'!H93="","",'0_Dades generals organització'!H93)</f>
        <v/>
      </c>
      <c r="D771" s="246" t="str">
        <f>IF(C771="","",IF('0_Dades generals organització'!J93="no","",Dades!C771))</f>
        <v/>
      </c>
      <c r="E771" s="246" t="str">
        <f>IFERROR(INDEX($D$729:$D$978,MATCH(0,INDEX(COUNTIF($E$728:E770,$D$729:$D$978),),)),"")</f>
        <v/>
      </c>
      <c r="F771" s="246" t="str">
        <f t="shared" si="17"/>
        <v/>
      </c>
      <c r="G771" s="246" t="str">
        <f>IF(F771="","",DSUM('1_Instal·lacions fixes'!$E$14:$R$36,"e1",$F$728:$F771)+DSUM('1_Instal·lacions fixes'!$E$43:$L$58,"e1",$F$728:$F771)-SUM(G$729:G770))</f>
        <v/>
      </c>
      <c r="H771" s="246" t="str">
        <f>IF(F771="","",DSUM('1_Instal·lacions fixes'!$E$14:$R$36,"e2",$F$728:$F771)+DSUM('1_Instal·lacions fixes'!$E$43:$L$58,"e2",$F$728:$F771)-SUM(H$729:H770))</f>
        <v/>
      </c>
      <c r="I771" s="246" t="str">
        <f>IF(F771="","",DSUM('1_Instal·lacions fixes'!$E$14:$R$36,"e3",$F$728:$F771)+DSUM('1_Instal·lacions fixes'!$E$43:$L$58,"e3",$F$728:$F771)-SUM(I$729:I770))</f>
        <v/>
      </c>
      <c r="J771" s="246" t="str">
        <f>IF(F771="","",DSUM('1_Instal·lacions fixes'!$E$14:$R$36,"emissions",$F$728:$F771)+DSUM('1_Instal·lacions fixes'!$E$43:$L$58,"emissions",$F$728:$F771)-SUM(J$729:J770))</f>
        <v/>
      </c>
      <c r="K771" s="246" t="str">
        <f>IF(F771="","",DSUM('2_Vehicles i maquinària'!$E$22:$S$44,"e1",$F$728:$F771)+DSUM('2_Vehicles i maquinària'!$E$50:$K$70,"emissions",$F$728:$F771)-SUM(K$729:K770))</f>
        <v/>
      </c>
      <c r="L771" s="246" t="str">
        <f>IF(F771="","",DSUM('2_Vehicles i maquinària'!$E$22:$S$44,"e2",$F$728:$F771)-SUM(L$729:L770))</f>
        <v/>
      </c>
      <c r="M771" s="246" t="str">
        <f>IF(F771="","",DSUM('2_Vehicles i maquinària'!$E$22:$S$44,"e3",$F$728:$F771)-SUM(M$729:M770))</f>
        <v/>
      </c>
      <c r="N771" s="246" t="str">
        <f>IF(F771="","",DSUM('2_Vehicles i maquinària'!$E$22:$S$44,"emissions",$F$728:$F771)+DSUM('2_Vehicles i maquinària'!$E$50:$K$70,"emissions",$F$728:$F771)-SUM(N$729:N770))</f>
        <v/>
      </c>
      <c r="O771" s="246" t="str">
        <f>IF(F771="","",DSUM('2_Vehicles i maquinària'!$E$82:$S$92,"e1",$F$728:$F771)-SUM(O$729:O770))</f>
        <v/>
      </c>
      <c r="P771" s="246" t="str">
        <f>IF(F771="","",DSUM('2_Vehicles i maquinària'!$E$82:$S$92,"e2",$F$728:$F771)-SUM(P$729:P770))</f>
        <v/>
      </c>
      <c r="Q771" s="246" t="str">
        <f>IF(F771="","",DSUM('2_Vehicles i maquinària'!$E$82:$S$92,"e3",$F$728:$F771)-SUM(Q$729:Q770))</f>
        <v/>
      </c>
      <c r="R771" s="246" t="str">
        <f>IF(F771="","",DSUM('2_Vehicles i maquinària'!$E$82:$S$92,"emissions",$F$728:$F771)-SUM(R$729:R770))</f>
        <v/>
      </c>
      <c r="S771" s="246" t="str">
        <f>IF(F771="","",DSUM('2_Vehicles i maquinària'!$E$99:$S$109,"e1",$F$728:$F771)-SUM(S$729:S770))</f>
        <v/>
      </c>
      <c r="T771" s="246" t="str">
        <f>IF(F771="","",DSUM('2_Vehicles i maquinària'!$E$99:$S$109,"e2",$F$728:$F771)-SUM(T$729:T770))</f>
        <v/>
      </c>
      <c r="U771" s="246" t="str">
        <f>IF(F771="","",DSUM('2_Vehicles i maquinària'!$E$99:$S$109,"e3",$F$728:$F771)-SUM(U$729:U770))</f>
        <v/>
      </c>
      <c r="V771" s="246" t="str">
        <f>IF(F771="","",DSUM('2_Vehicles i maquinària'!$E$99:$S$109,"emissions",$F$728:$F771)-SUM(V$729:V770))</f>
        <v/>
      </c>
      <c r="W771" s="246" t="str">
        <f>IF(F771="","",DSUM('4_Emissions de procés'!$E$12:$M$27,"e1",$F$728:$F771)-SUM(W$729:W770))</f>
        <v/>
      </c>
      <c r="X771" s="246" t="str">
        <f>IF(F771="","",DSUM('4_Emissions de procés'!$E$12:$M$27,"e2",$F$728:$F771)-SUM(X$729:X770))</f>
        <v/>
      </c>
      <c r="Y771" s="246" t="str">
        <f>IF(F771="","",DSUM('4_Emissions de procés'!$E$12:$M$27,"e3",$F$728:$F771)-SUM(Y$729:Y770))</f>
        <v/>
      </c>
      <c r="Z771" s="246" t="str">
        <f>IF(F771="","",DSUM('4_Emissions de procés'!$E$12:$M$27,"emissions",$F$728:$F771)-SUM(Z$729:Z770))</f>
        <v/>
      </c>
      <c r="AA771" s="246"/>
    </row>
    <row r="772" spans="2:27" x14ac:dyDescent="0.25">
      <c r="B772">
        <v>44</v>
      </c>
      <c r="C772" s="246" t="str">
        <f>IF('0_Dades generals organització'!H94="","",'0_Dades generals organització'!H94)</f>
        <v/>
      </c>
      <c r="D772" s="246" t="str">
        <f>IF(C772="","",IF('0_Dades generals organització'!J94="no","",Dades!C772))</f>
        <v/>
      </c>
      <c r="E772" s="246" t="str">
        <f>IFERROR(INDEX($D$729:$D$978,MATCH(0,INDEX(COUNTIF($E$728:E771,$D$729:$D$978),),)),"")</f>
        <v/>
      </c>
      <c r="F772" s="246" t="str">
        <f t="shared" si="17"/>
        <v/>
      </c>
      <c r="G772" s="246" t="str">
        <f>IF(F772="","",DSUM('1_Instal·lacions fixes'!$E$14:$R$36,"e1",$F$728:$F772)+DSUM('1_Instal·lacions fixes'!$E$43:$L$58,"e1",$F$728:$F772)-SUM(G$729:G771))</f>
        <v/>
      </c>
      <c r="H772" s="246" t="str">
        <f>IF(F772="","",DSUM('1_Instal·lacions fixes'!$E$14:$R$36,"e2",$F$728:$F772)+DSUM('1_Instal·lacions fixes'!$E$43:$L$58,"e2",$F$728:$F772)-SUM(H$729:H771))</f>
        <v/>
      </c>
      <c r="I772" s="246" t="str">
        <f>IF(F772="","",DSUM('1_Instal·lacions fixes'!$E$14:$R$36,"e3",$F$728:$F772)+DSUM('1_Instal·lacions fixes'!$E$43:$L$58,"e3",$F$728:$F772)-SUM(I$729:I771))</f>
        <v/>
      </c>
      <c r="J772" s="246" t="str">
        <f>IF(F772="","",DSUM('1_Instal·lacions fixes'!$E$14:$R$36,"emissions",$F$728:$F772)+DSUM('1_Instal·lacions fixes'!$E$43:$L$58,"emissions",$F$728:$F772)-SUM(J$729:J771))</f>
        <v/>
      </c>
      <c r="K772" s="246" t="str">
        <f>IF(F772="","",DSUM('2_Vehicles i maquinària'!$E$22:$S$44,"e1",$F$728:$F772)+DSUM('2_Vehicles i maquinària'!$E$50:$K$70,"emissions",$F$728:$F772)-SUM(K$729:K771))</f>
        <v/>
      </c>
      <c r="L772" s="246" t="str">
        <f>IF(F772="","",DSUM('2_Vehicles i maquinària'!$E$22:$S$44,"e2",$F$728:$F772)-SUM(L$729:L771))</f>
        <v/>
      </c>
      <c r="M772" s="246" t="str">
        <f>IF(F772="","",DSUM('2_Vehicles i maquinària'!$E$22:$S$44,"e3",$F$728:$F772)-SUM(M$729:M771))</f>
        <v/>
      </c>
      <c r="N772" s="246" t="str">
        <f>IF(F772="","",DSUM('2_Vehicles i maquinària'!$E$22:$S$44,"emissions",$F$728:$F772)+DSUM('2_Vehicles i maquinària'!$E$50:$K$70,"emissions",$F$728:$F772)-SUM(N$729:N771))</f>
        <v/>
      </c>
      <c r="O772" s="246" t="str">
        <f>IF(F772="","",DSUM('2_Vehicles i maquinària'!$E$82:$S$92,"e1",$F$728:$F772)-SUM(O$729:O771))</f>
        <v/>
      </c>
      <c r="P772" s="246" t="str">
        <f>IF(F772="","",DSUM('2_Vehicles i maquinària'!$E$82:$S$92,"e2",$F$728:$F772)-SUM(P$729:P771))</f>
        <v/>
      </c>
      <c r="Q772" s="246" t="str">
        <f>IF(F772="","",DSUM('2_Vehicles i maquinària'!$E$82:$S$92,"e3",$F$728:$F772)-SUM(Q$729:Q771))</f>
        <v/>
      </c>
      <c r="R772" s="246" t="str">
        <f>IF(F772="","",DSUM('2_Vehicles i maquinària'!$E$82:$S$92,"emissions",$F$728:$F772)-SUM(R$729:R771))</f>
        <v/>
      </c>
      <c r="S772" s="246" t="str">
        <f>IF(F772="","",DSUM('2_Vehicles i maquinària'!$E$99:$S$109,"e1",$F$728:$F772)-SUM(S$729:S771))</f>
        <v/>
      </c>
      <c r="T772" s="246" t="str">
        <f>IF(F772="","",DSUM('2_Vehicles i maquinària'!$E$99:$S$109,"e2",$F$728:$F772)-SUM(T$729:T771))</f>
        <v/>
      </c>
      <c r="U772" s="246" t="str">
        <f>IF(F772="","",DSUM('2_Vehicles i maquinària'!$E$99:$S$109,"e3",$F$728:$F772)-SUM(U$729:U771))</f>
        <v/>
      </c>
      <c r="V772" s="246" t="str">
        <f>IF(F772="","",DSUM('2_Vehicles i maquinària'!$E$99:$S$109,"emissions",$F$728:$F772)-SUM(V$729:V771))</f>
        <v/>
      </c>
      <c r="W772" s="246" t="str">
        <f>IF(F772="","",DSUM('4_Emissions de procés'!$E$12:$M$27,"e1",$F$728:$F772)-SUM(W$729:W771))</f>
        <v/>
      </c>
      <c r="X772" s="246" t="str">
        <f>IF(F772="","",DSUM('4_Emissions de procés'!$E$12:$M$27,"e2",$F$728:$F772)-SUM(X$729:X771))</f>
        <v/>
      </c>
      <c r="Y772" s="246" t="str">
        <f>IF(F772="","",DSUM('4_Emissions de procés'!$E$12:$M$27,"e3",$F$728:$F772)-SUM(Y$729:Y771))</f>
        <v/>
      </c>
      <c r="Z772" s="246" t="str">
        <f>IF(F772="","",DSUM('4_Emissions de procés'!$E$12:$M$27,"emissions",$F$728:$F772)-SUM(Z$729:Z771))</f>
        <v/>
      </c>
      <c r="AA772" s="246"/>
    </row>
    <row r="773" spans="2:27" x14ac:dyDescent="0.25">
      <c r="B773">
        <v>45</v>
      </c>
      <c r="C773" s="246" t="str">
        <f>IF('0_Dades generals organització'!H95="","",'0_Dades generals organització'!H95)</f>
        <v/>
      </c>
      <c r="D773" s="246" t="str">
        <f>IF(C773="","",IF('0_Dades generals organització'!J95="no","",Dades!C773))</f>
        <v/>
      </c>
      <c r="E773" s="246" t="str">
        <f>IFERROR(INDEX($D$729:$D$978,MATCH(0,INDEX(COUNTIF($E$728:E772,$D$729:$D$978),),)),"")</f>
        <v/>
      </c>
      <c r="F773" s="246" t="str">
        <f t="shared" si="17"/>
        <v/>
      </c>
      <c r="G773" s="246" t="str">
        <f>IF(F773="","",DSUM('1_Instal·lacions fixes'!$E$14:$R$36,"e1",$F$728:$F773)+DSUM('1_Instal·lacions fixes'!$E$43:$L$58,"e1",$F$728:$F773)-SUM(G$729:G772))</f>
        <v/>
      </c>
      <c r="H773" s="246" t="str">
        <f>IF(F773="","",DSUM('1_Instal·lacions fixes'!$E$14:$R$36,"e2",$F$728:$F773)+DSUM('1_Instal·lacions fixes'!$E$43:$L$58,"e2",$F$728:$F773)-SUM(H$729:H772))</f>
        <v/>
      </c>
      <c r="I773" s="246" t="str">
        <f>IF(F773="","",DSUM('1_Instal·lacions fixes'!$E$14:$R$36,"e3",$F$728:$F773)+DSUM('1_Instal·lacions fixes'!$E$43:$L$58,"e3",$F$728:$F773)-SUM(I$729:I772))</f>
        <v/>
      </c>
      <c r="J773" s="246" t="str">
        <f>IF(F773="","",DSUM('1_Instal·lacions fixes'!$E$14:$R$36,"emissions",$F$728:$F773)+DSUM('1_Instal·lacions fixes'!$E$43:$L$58,"emissions",$F$728:$F773)-SUM(J$729:J772))</f>
        <v/>
      </c>
      <c r="K773" s="246" t="str">
        <f>IF(F773="","",DSUM('2_Vehicles i maquinària'!$E$22:$S$44,"e1",$F$728:$F773)+DSUM('2_Vehicles i maquinària'!$E$50:$K$70,"emissions",$F$728:$F773)-SUM(K$729:K772))</f>
        <v/>
      </c>
      <c r="L773" s="246" t="str">
        <f>IF(F773="","",DSUM('2_Vehicles i maquinària'!$E$22:$S$44,"e2",$F$728:$F773)-SUM(L$729:L772))</f>
        <v/>
      </c>
      <c r="M773" s="246" t="str">
        <f>IF(F773="","",DSUM('2_Vehicles i maquinària'!$E$22:$S$44,"e3",$F$728:$F773)-SUM(M$729:M772))</f>
        <v/>
      </c>
      <c r="N773" s="246" t="str">
        <f>IF(F773="","",DSUM('2_Vehicles i maquinària'!$E$22:$S$44,"emissions",$F$728:$F773)+DSUM('2_Vehicles i maquinària'!$E$50:$K$70,"emissions",$F$728:$F773)-SUM(N$729:N772))</f>
        <v/>
      </c>
      <c r="O773" s="246" t="str">
        <f>IF(F773="","",DSUM('2_Vehicles i maquinària'!$E$82:$S$92,"e1",$F$728:$F773)-SUM(O$729:O772))</f>
        <v/>
      </c>
      <c r="P773" s="246" t="str">
        <f>IF(F773="","",DSUM('2_Vehicles i maquinària'!$E$82:$S$92,"e2",$F$728:$F773)-SUM(P$729:P772))</f>
        <v/>
      </c>
      <c r="Q773" s="246" t="str">
        <f>IF(F773="","",DSUM('2_Vehicles i maquinària'!$E$82:$S$92,"e3",$F$728:$F773)-SUM(Q$729:Q772))</f>
        <v/>
      </c>
      <c r="R773" s="246" t="str">
        <f>IF(F773="","",DSUM('2_Vehicles i maquinària'!$E$82:$S$92,"emissions",$F$728:$F773)-SUM(R$729:R772))</f>
        <v/>
      </c>
      <c r="S773" s="246" t="str">
        <f>IF(F773="","",DSUM('2_Vehicles i maquinària'!$E$99:$S$109,"e1",$F$728:$F773)-SUM(S$729:S772))</f>
        <v/>
      </c>
      <c r="T773" s="246" t="str">
        <f>IF(F773="","",DSUM('2_Vehicles i maquinària'!$E$99:$S$109,"e2",$F$728:$F773)-SUM(T$729:T772))</f>
        <v/>
      </c>
      <c r="U773" s="246" t="str">
        <f>IF(F773="","",DSUM('2_Vehicles i maquinària'!$E$99:$S$109,"e3",$F$728:$F773)-SUM(U$729:U772))</f>
        <v/>
      </c>
      <c r="V773" s="246" t="str">
        <f>IF(F773="","",DSUM('2_Vehicles i maquinària'!$E$99:$S$109,"emissions",$F$728:$F773)-SUM(V$729:V772))</f>
        <v/>
      </c>
      <c r="W773" s="246" t="str">
        <f>IF(F773="","",DSUM('4_Emissions de procés'!$E$12:$M$27,"e1",$F$728:$F773)-SUM(W$729:W772))</f>
        <v/>
      </c>
      <c r="X773" s="246" t="str">
        <f>IF(F773="","",DSUM('4_Emissions de procés'!$E$12:$M$27,"e2",$F$728:$F773)-SUM(X$729:X772))</f>
        <v/>
      </c>
      <c r="Y773" s="246" t="str">
        <f>IF(F773="","",DSUM('4_Emissions de procés'!$E$12:$M$27,"e3",$F$728:$F773)-SUM(Y$729:Y772))</f>
        <v/>
      </c>
      <c r="Z773" s="246" t="str">
        <f>IF(F773="","",DSUM('4_Emissions de procés'!$E$12:$M$27,"emissions",$F$728:$F773)-SUM(Z$729:Z772))</f>
        <v/>
      </c>
      <c r="AA773" s="246"/>
    </row>
    <row r="774" spans="2:27" x14ac:dyDescent="0.25">
      <c r="B774">
        <v>46</v>
      </c>
      <c r="C774" s="246" t="str">
        <f>IF('0_Dades generals organització'!H96="","",'0_Dades generals organització'!H96)</f>
        <v/>
      </c>
      <c r="D774" s="246" t="str">
        <f>IF(C774="","",IF('0_Dades generals organització'!J96="no","",Dades!C774))</f>
        <v/>
      </c>
      <c r="E774" s="246" t="str">
        <f>IFERROR(INDEX($D$729:$D$978,MATCH(0,INDEX(COUNTIF($E$728:E773,$D$729:$D$978),),)),"")</f>
        <v/>
      </c>
      <c r="F774" s="246" t="str">
        <f t="shared" si="17"/>
        <v/>
      </c>
      <c r="G774" s="246" t="str">
        <f>IF(F774="","",DSUM('1_Instal·lacions fixes'!$E$14:$R$36,"e1",$F$728:$F774)+DSUM('1_Instal·lacions fixes'!$E$43:$L$58,"e1",$F$728:$F774)-SUM(G$729:G773))</f>
        <v/>
      </c>
      <c r="H774" s="246" t="str">
        <f>IF(F774="","",DSUM('1_Instal·lacions fixes'!$E$14:$R$36,"e2",$F$728:$F774)+DSUM('1_Instal·lacions fixes'!$E$43:$L$58,"e2",$F$728:$F774)-SUM(H$729:H773))</f>
        <v/>
      </c>
      <c r="I774" s="246" t="str">
        <f>IF(F774="","",DSUM('1_Instal·lacions fixes'!$E$14:$R$36,"e3",$F$728:$F774)+DSUM('1_Instal·lacions fixes'!$E$43:$L$58,"e3",$F$728:$F774)-SUM(I$729:I773))</f>
        <v/>
      </c>
      <c r="J774" s="246" t="str">
        <f>IF(F774="","",DSUM('1_Instal·lacions fixes'!$E$14:$R$36,"emissions",$F$728:$F774)+DSUM('1_Instal·lacions fixes'!$E$43:$L$58,"emissions",$F$728:$F774)-SUM(J$729:J773))</f>
        <v/>
      </c>
      <c r="K774" s="246" t="str">
        <f>IF(F774="","",DSUM('2_Vehicles i maquinària'!$E$22:$S$44,"e1",$F$728:$F774)+DSUM('2_Vehicles i maquinària'!$E$50:$K$70,"emissions",$F$728:$F774)-SUM(K$729:K773))</f>
        <v/>
      </c>
      <c r="L774" s="246" t="str">
        <f>IF(F774="","",DSUM('2_Vehicles i maquinària'!$E$22:$S$44,"e2",$F$728:$F774)-SUM(L$729:L773))</f>
        <v/>
      </c>
      <c r="M774" s="246" t="str">
        <f>IF(F774="","",DSUM('2_Vehicles i maquinària'!$E$22:$S$44,"e3",$F$728:$F774)-SUM(M$729:M773))</f>
        <v/>
      </c>
      <c r="N774" s="246" t="str">
        <f>IF(F774="","",DSUM('2_Vehicles i maquinària'!$E$22:$S$44,"emissions",$F$728:$F774)+DSUM('2_Vehicles i maquinària'!$E$50:$K$70,"emissions",$F$728:$F774)-SUM(N$729:N773))</f>
        <v/>
      </c>
      <c r="O774" s="246" t="str">
        <f>IF(F774="","",DSUM('2_Vehicles i maquinària'!$E$82:$S$92,"e1",$F$728:$F774)-SUM(O$729:O773))</f>
        <v/>
      </c>
      <c r="P774" s="246" t="str">
        <f>IF(F774="","",DSUM('2_Vehicles i maquinària'!$E$82:$S$92,"e2",$F$728:$F774)-SUM(P$729:P773))</f>
        <v/>
      </c>
      <c r="Q774" s="246" t="str">
        <f>IF(F774="","",DSUM('2_Vehicles i maquinària'!$E$82:$S$92,"e3",$F$728:$F774)-SUM(Q$729:Q773))</f>
        <v/>
      </c>
      <c r="R774" s="246" t="str">
        <f>IF(F774="","",DSUM('2_Vehicles i maquinària'!$E$82:$S$92,"emissions",$F$728:$F774)-SUM(R$729:R773))</f>
        <v/>
      </c>
      <c r="S774" s="246" t="str">
        <f>IF(F774="","",DSUM('2_Vehicles i maquinària'!$E$99:$S$109,"e1",$F$728:$F774)-SUM(S$729:S773))</f>
        <v/>
      </c>
      <c r="T774" s="246" t="str">
        <f>IF(F774="","",DSUM('2_Vehicles i maquinària'!$E$99:$S$109,"e2",$F$728:$F774)-SUM(T$729:T773))</f>
        <v/>
      </c>
      <c r="U774" s="246" t="str">
        <f>IF(F774="","",DSUM('2_Vehicles i maquinària'!$E$99:$S$109,"e3",$F$728:$F774)-SUM(U$729:U773))</f>
        <v/>
      </c>
      <c r="V774" s="246" t="str">
        <f>IF(F774="","",DSUM('2_Vehicles i maquinària'!$E$99:$S$109,"emissions",$F$728:$F774)-SUM(V$729:V773))</f>
        <v/>
      </c>
      <c r="W774" s="246" t="str">
        <f>IF(F774="","",DSUM('4_Emissions de procés'!$E$12:$M$27,"e1",$F$728:$F774)-SUM(W$729:W773))</f>
        <v/>
      </c>
      <c r="X774" s="246" t="str">
        <f>IF(F774="","",DSUM('4_Emissions de procés'!$E$12:$M$27,"e2",$F$728:$F774)-SUM(X$729:X773))</f>
        <v/>
      </c>
      <c r="Y774" s="246" t="str">
        <f>IF(F774="","",DSUM('4_Emissions de procés'!$E$12:$M$27,"e3",$F$728:$F774)-SUM(Y$729:Y773))</f>
        <v/>
      </c>
      <c r="Z774" s="246" t="str">
        <f>IF(F774="","",DSUM('4_Emissions de procés'!$E$12:$M$27,"emissions",$F$728:$F774)-SUM(Z$729:Z773))</f>
        <v/>
      </c>
      <c r="AA774" s="246"/>
    </row>
    <row r="775" spans="2:27" x14ac:dyDescent="0.25">
      <c r="B775">
        <v>47</v>
      </c>
      <c r="C775" s="246" t="str">
        <f>IF('0_Dades generals organització'!H97="","",'0_Dades generals organització'!H97)</f>
        <v/>
      </c>
      <c r="D775" s="246" t="str">
        <f>IF(C775="","",IF('0_Dades generals organització'!J97="no","",Dades!C775))</f>
        <v/>
      </c>
      <c r="E775" s="246" t="str">
        <f>IFERROR(INDEX($D$729:$D$978,MATCH(0,INDEX(COUNTIF($E$728:E774,$D$729:$D$978),),)),"")</f>
        <v/>
      </c>
      <c r="F775" s="246" t="str">
        <f t="shared" si="17"/>
        <v/>
      </c>
      <c r="G775" s="246" t="str">
        <f>IF(F775="","",DSUM('1_Instal·lacions fixes'!$E$14:$R$36,"e1",$F$728:$F775)+DSUM('1_Instal·lacions fixes'!$E$43:$L$58,"e1",$F$728:$F775)-SUM(G$729:G774))</f>
        <v/>
      </c>
      <c r="H775" s="246" t="str">
        <f>IF(F775="","",DSUM('1_Instal·lacions fixes'!$E$14:$R$36,"e2",$F$728:$F775)+DSUM('1_Instal·lacions fixes'!$E$43:$L$58,"e2",$F$728:$F775)-SUM(H$729:H774))</f>
        <v/>
      </c>
      <c r="I775" s="246" t="str">
        <f>IF(F775="","",DSUM('1_Instal·lacions fixes'!$E$14:$R$36,"e3",$F$728:$F775)+DSUM('1_Instal·lacions fixes'!$E$43:$L$58,"e3",$F$728:$F775)-SUM(I$729:I774))</f>
        <v/>
      </c>
      <c r="J775" s="246" t="str">
        <f>IF(F775="","",DSUM('1_Instal·lacions fixes'!$E$14:$R$36,"emissions",$F$728:$F775)+DSUM('1_Instal·lacions fixes'!$E$43:$L$58,"emissions",$F$728:$F775)-SUM(J$729:J774))</f>
        <v/>
      </c>
      <c r="K775" s="246" t="str">
        <f>IF(F775="","",DSUM('2_Vehicles i maquinària'!$E$22:$S$44,"e1",$F$728:$F775)+DSUM('2_Vehicles i maquinària'!$E$50:$K$70,"emissions",$F$728:$F775)-SUM(K$729:K774))</f>
        <v/>
      </c>
      <c r="L775" s="246" t="str">
        <f>IF(F775="","",DSUM('2_Vehicles i maquinària'!$E$22:$S$44,"e2",$F$728:$F775)-SUM(L$729:L774))</f>
        <v/>
      </c>
      <c r="M775" s="246" t="str">
        <f>IF(F775="","",DSUM('2_Vehicles i maquinària'!$E$22:$S$44,"e3",$F$728:$F775)-SUM(M$729:M774))</f>
        <v/>
      </c>
      <c r="N775" s="246" t="str">
        <f>IF(F775="","",DSUM('2_Vehicles i maquinària'!$E$22:$S$44,"emissions",$F$728:$F775)+DSUM('2_Vehicles i maquinària'!$E$50:$K$70,"emissions",$F$728:$F775)-SUM(N$729:N774))</f>
        <v/>
      </c>
      <c r="O775" s="246" t="str">
        <f>IF(F775="","",DSUM('2_Vehicles i maquinària'!$E$82:$S$92,"e1",$F$728:$F775)-SUM(O$729:O774))</f>
        <v/>
      </c>
      <c r="P775" s="246" t="str">
        <f>IF(F775="","",DSUM('2_Vehicles i maquinària'!$E$82:$S$92,"e2",$F$728:$F775)-SUM(P$729:P774))</f>
        <v/>
      </c>
      <c r="Q775" s="246" t="str">
        <f>IF(F775="","",DSUM('2_Vehicles i maquinària'!$E$82:$S$92,"e3",$F$728:$F775)-SUM(Q$729:Q774))</f>
        <v/>
      </c>
      <c r="R775" s="246" t="str">
        <f>IF(F775="","",DSUM('2_Vehicles i maquinària'!$E$82:$S$92,"emissions",$F$728:$F775)-SUM(R$729:R774))</f>
        <v/>
      </c>
      <c r="S775" s="246" t="str">
        <f>IF(F775="","",DSUM('2_Vehicles i maquinària'!$E$99:$S$109,"e1",$F$728:$F775)-SUM(S$729:S774))</f>
        <v/>
      </c>
      <c r="T775" s="246" t="str">
        <f>IF(F775="","",DSUM('2_Vehicles i maquinària'!$E$99:$S$109,"e2",$F$728:$F775)-SUM(T$729:T774))</f>
        <v/>
      </c>
      <c r="U775" s="246" t="str">
        <f>IF(F775="","",DSUM('2_Vehicles i maquinària'!$E$99:$S$109,"e3",$F$728:$F775)-SUM(U$729:U774))</f>
        <v/>
      </c>
      <c r="V775" s="246" t="str">
        <f>IF(F775="","",DSUM('2_Vehicles i maquinària'!$E$99:$S$109,"emissions",$F$728:$F775)-SUM(V$729:V774))</f>
        <v/>
      </c>
      <c r="W775" s="246" t="str">
        <f>IF(F775="","",DSUM('4_Emissions de procés'!$E$12:$M$27,"e1",$F$728:$F775)-SUM(W$729:W774))</f>
        <v/>
      </c>
      <c r="X775" s="246" t="str">
        <f>IF(F775="","",DSUM('4_Emissions de procés'!$E$12:$M$27,"e2",$F$728:$F775)-SUM(X$729:X774))</f>
        <v/>
      </c>
      <c r="Y775" s="246" t="str">
        <f>IF(F775="","",DSUM('4_Emissions de procés'!$E$12:$M$27,"e3",$F$728:$F775)-SUM(Y$729:Y774))</f>
        <v/>
      </c>
      <c r="Z775" s="246" t="str">
        <f>IF(F775="","",DSUM('4_Emissions de procés'!$E$12:$M$27,"emissions",$F$728:$F775)-SUM(Z$729:Z774))</f>
        <v/>
      </c>
      <c r="AA775" s="246"/>
    </row>
    <row r="776" spans="2:27" x14ac:dyDescent="0.25">
      <c r="B776">
        <v>48</v>
      </c>
      <c r="C776" s="246" t="str">
        <f>IF('0_Dades generals organització'!H98="","",'0_Dades generals organització'!H98)</f>
        <v/>
      </c>
      <c r="D776" s="246" t="str">
        <f>IF(C776="","",IF('0_Dades generals organització'!J98="no","",Dades!C776))</f>
        <v/>
      </c>
      <c r="E776" s="246" t="str">
        <f>IFERROR(INDEX($D$729:$D$978,MATCH(0,INDEX(COUNTIF($E$728:E775,$D$729:$D$978),),)),"")</f>
        <v/>
      </c>
      <c r="F776" s="246" t="str">
        <f t="shared" si="17"/>
        <v/>
      </c>
      <c r="G776" s="246" t="str">
        <f>IF(F776="","",DSUM('1_Instal·lacions fixes'!$E$14:$R$36,"e1",$F$728:$F776)+DSUM('1_Instal·lacions fixes'!$E$43:$L$58,"e1",$F$728:$F776)-SUM(G$729:G775))</f>
        <v/>
      </c>
      <c r="H776" s="246" t="str">
        <f>IF(F776="","",DSUM('1_Instal·lacions fixes'!$E$14:$R$36,"e2",$F$728:$F776)+DSUM('1_Instal·lacions fixes'!$E$43:$L$58,"e2",$F$728:$F776)-SUM(H$729:H775))</f>
        <v/>
      </c>
      <c r="I776" s="246" t="str">
        <f>IF(F776="","",DSUM('1_Instal·lacions fixes'!$E$14:$R$36,"e3",$F$728:$F776)+DSUM('1_Instal·lacions fixes'!$E$43:$L$58,"e3",$F$728:$F776)-SUM(I$729:I775))</f>
        <v/>
      </c>
      <c r="J776" s="246" t="str">
        <f>IF(F776="","",DSUM('1_Instal·lacions fixes'!$E$14:$R$36,"emissions",$F$728:$F776)+DSUM('1_Instal·lacions fixes'!$E$43:$L$58,"emissions",$F$728:$F776)-SUM(J$729:J775))</f>
        <v/>
      </c>
      <c r="K776" s="246" t="str">
        <f>IF(F776="","",DSUM('2_Vehicles i maquinària'!$E$22:$S$44,"e1",$F$728:$F776)+DSUM('2_Vehicles i maquinària'!$E$50:$K$70,"emissions",$F$728:$F776)-SUM(K$729:K775))</f>
        <v/>
      </c>
      <c r="L776" s="246" t="str">
        <f>IF(F776="","",DSUM('2_Vehicles i maquinària'!$E$22:$S$44,"e2",$F$728:$F776)-SUM(L$729:L775))</f>
        <v/>
      </c>
      <c r="M776" s="246" t="str">
        <f>IF(F776="","",DSUM('2_Vehicles i maquinària'!$E$22:$S$44,"e3",$F$728:$F776)-SUM(M$729:M775))</f>
        <v/>
      </c>
      <c r="N776" s="246" t="str">
        <f>IF(F776="","",DSUM('2_Vehicles i maquinària'!$E$22:$S$44,"emissions",$F$728:$F776)+DSUM('2_Vehicles i maquinària'!$E$50:$K$70,"emissions",$F$728:$F776)-SUM(N$729:N775))</f>
        <v/>
      </c>
      <c r="O776" s="246" t="str">
        <f>IF(F776="","",DSUM('2_Vehicles i maquinària'!$E$82:$S$92,"e1",$F$728:$F776)-SUM(O$729:O775))</f>
        <v/>
      </c>
      <c r="P776" s="246" t="str">
        <f>IF(F776="","",DSUM('2_Vehicles i maquinària'!$E$82:$S$92,"e2",$F$728:$F776)-SUM(P$729:P775))</f>
        <v/>
      </c>
      <c r="Q776" s="246" t="str">
        <f>IF(F776="","",DSUM('2_Vehicles i maquinària'!$E$82:$S$92,"e3",$F$728:$F776)-SUM(Q$729:Q775))</f>
        <v/>
      </c>
      <c r="R776" s="246" t="str">
        <f>IF(F776="","",DSUM('2_Vehicles i maquinària'!$E$82:$S$92,"emissions",$F$728:$F776)-SUM(R$729:R775))</f>
        <v/>
      </c>
      <c r="S776" s="246" t="str">
        <f>IF(F776="","",DSUM('2_Vehicles i maquinària'!$E$99:$S$109,"e1",$F$728:$F776)-SUM(S$729:S775))</f>
        <v/>
      </c>
      <c r="T776" s="246" t="str">
        <f>IF(F776="","",DSUM('2_Vehicles i maquinària'!$E$99:$S$109,"e2",$F$728:$F776)-SUM(T$729:T775))</f>
        <v/>
      </c>
      <c r="U776" s="246" t="str">
        <f>IF(F776="","",DSUM('2_Vehicles i maquinària'!$E$99:$S$109,"e3",$F$728:$F776)-SUM(U$729:U775))</f>
        <v/>
      </c>
      <c r="V776" s="246" t="str">
        <f>IF(F776="","",DSUM('2_Vehicles i maquinària'!$E$99:$S$109,"emissions",$F$728:$F776)-SUM(V$729:V775))</f>
        <v/>
      </c>
      <c r="W776" s="246" t="str">
        <f>IF(F776="","",DSUM('4_Emissions de procés'!$E$12:$M$27,"e1",$F$728:$F776)-SUM(W$729:W775))</f>
        <v/>
      </c>
      <c r="X776" s="246" t="str">
        <f>IF(F776="","",DSUM('4_Emissions de procés'!$E$12:$M$27,"e2",$F$728:$F776)-SUM(X$729:X775))</f>
        <v/>
      </c>
      <c r="Y776" s="246" t="str">
        <f>IF(F776="","",DSUM('4_Emissions de procés'!$E$12:$M$27,"e3",$F$728:$F776)-SUM(Y$729:Y775))</f>
        <v/>
      </c>
      <c r="Z776" s="246" t="str">
        <f>IF(F776="","",DSUM('4_Emissions de procés'!$E$12:$M$27,"emissions",$F$728:$F776)-SUM(Z$729:Z775))</f>
        <v/>
      </c>
      <c r="AA776" s="246"/>
    </row>
    <row r="777" spans="2:27" x14ac:dyDescent="0.25">
      <c r="B777">
        <v>49</v>
      </c>
      <c r="C777" s="246" t="str">
        <f>IF('0_Dades generals organització'!H99="","",'0_Dades generals organització'!H99)</f>
        <v/>
      </c>
      <c r="D777" s="246" t="str">
        <f>IF(C777="","",IF('0_Dades generals organització'!J99="no","",Dades!C777))</f>
        <v/>
      </c>
      <c r="E777" s="246" t="str">
        <f>IFERROR(INDEX($D$729:$D$978,MATCH(0,INDEX(COUNTIF($E$728:E776,$D$729:$D$978),),)),"")</f>
        <v/>
      </c>
      <c r="F777" s="246" t="str">
        <f t="shared" si="17"/>
        <v/>
      </c>
      <c r="G777" s="246" t="str">
        <f>IF(F777="","",DSUM('1_Instal·lacions fixes'!$E$14:$R$36,"e1",$F$728:$F777)+DSUM('1_Instal·lacions fixes'!$E$43:$L$58,"e1",$F$728:$F777)-SUM(G$729:G776))</f>
        <v/>
      </c>
      <c r="H777" s="246" t="str">
        <f>IF(F777="","",DSUM('1_Instal·lacions fixes'!$E$14:$R$36,"e2",$F$728:$F777)+DSUM('1_Instal·lacions fixes'!$E$43:$L$58,"e2",$F$728:$F777)-SUM(H$729:H776))</f>
        <v/>
      </c>
      <c r="I777" s="246" t="str">
        <f>IF(F777="","",DSUM('1_Instal·lacions fixes'!$E$14:$R$36,"e3",$F$728:$F777)+DSUM('1_Instal·lacions fixes'!$E$43:$L$58,"e3",$F$728:$F777)-SUM(I$729:I776))</f>
        <v/>
      </c>
      <c r="J777" s="246" t="str">
        <f>IF(F777="","",DSUM('1_Instal·lacions fixes'!$E$14:$R$36,"emissions",$F$728:$F777)+DSUM('1_Instal·lacions fixes'!$E$43:$L$58,"emissions",$F$728:$F777)-SUM(J$729:J776))</f>
        <v/>
      </c>
      <c r="K777" s="246" t="str">
        <f>IF(F777="","",DSUM('2_Vehicles i maquinària'!$E$22:$S$44,"e1",$F$728:$F777)+DSUM('2_Vehicles i maquinària'!$E$50:$K$70,"emissions",$F$728:$F777)-SUM(K$729:K776))</f>
        <v/>
      </c>
      <c r="L777" s="246" t="str">
        <f>IF(F777="","",DSUM('2_Vehicles i maquinària'!$E$22:$S$44,"e2",$F$728:$F777)-SUM(L$729:L776))</f>
        <v/>
      </c>
      <c r="M777" s="246" t="str">
        <f>IF(F777="","",DSUM('2_Vehicles i maquinària'!$E$22:$S$44,"e3",$F$728:$F777)-SUM(M$729:M776))</f>
        <v/>
      </c>
      <c r="N777" s="246" t="str">
        <f>IF(F777="","",DSUM('2_Vehicles i maquinària'!$E$22:$S$44,"emissions",$F$728:$F777)+DSUM('2_Vehicles i maquinària'!$E$50:$K$70,"emissions",$F$728:$F777)-SUM(N$729:N776))</f>
        <v/>
      </c>
      <c r="O777" s="246" t="str">
        <f>IF(F777="","",DSUM('2_Vehicles i maquinària'!$E$82:$S$92,"e1",$F$728:$F777)-SUM(O$729:O776))</f>
        <v/>
      </c>
      <c r="P777" s="246" t="str">
        <f>IF(F777="","",DSUM('2_Vehicles i maquinària'!$E$82:$S$92,"e2",$F$728:$F777)-SUM(P$729:P776))</f>
        <v/>
      </c>
      <c r="Q777" s="246" t="str">
        <f>IF(F777="","",DSUM('2_Vehicles i maquinària'!$E$82:$S$92,"e3",$F$728:$F777)-SUM(Q$729:Q776))</f>
        <v/>
      </c>
      <c r="R777" s="246" t="str">
        <f>IF(F777="","",DSUM('2_Vehicles i maquinària'!$E$82:$S$92,"emissions",$F$728:$F777)-SUM(R$729:R776))</f>
        <v/>
      </c>
      <c r="S777" s="246" t="str">
        <f>IF(F777="","",DSUM('2_Vehicles i maquinària'!$E$99:$S$109,"e1",$F$728:$F777)-SUM(S$729:S776))</f>
        <v/>
      </c>
      <c r="T777" s="246" t="str">
        <f>IF(F777="","",DSUM('2_Vehicles i maquinària'!$E$99:$S$109,"e2",$F$728:$F777)-SUM(T$729:T776))</f>
        <v/>
      </c>
      <c r="U777" s="246" t="str">
        <f>IF(F777="","",DSUM('2_Vehicles i maquinària'!$E$99:$S$109,"e3",$F$728:$F777)-SUM(U$729:U776))</f>
        <v/>
      </c>
      <c r="V777" s="246" t="str">
        <f>IF(F777="","",DSUM('2_Vehicles i maquinària'!$E$99:$S$109,"emissions",$F$728:$F777)-SUM(V$729:V776))</f>
        <v/>
      </c>
      <c r="W777" s="246" t="str">
        <f>IF(F777="","",DSUM('4_Emissions de procés'!$E$12:$M$27,"e1",$F$728:$F777)-SUM(W$729:W776))</f>
        <v/>
      </c>
      <c r="X777" s="246" t="str">
        <f>IF(F777="","",DSUM('4_Emissions de procés'!$E$12:$M$27,"e2",$F$728:$F777)-SUM(X$729:X776))</f>
        <v/>
      </c>
      <c r="Y777" s="246" t="str">
        <f>IF(F777="","",DSUM('4_Emissions de procés'!$E$12:$M$27,"e3",$F$728:$F777)-SUM(Y$729:Y776))</f>
        <v/>
      </c>
      <c r="Z777" s="246" t="str">
        <f>IF(F777="","",DSUM('4_Emissions de procés'!$E$12:$M$27,"emissions",$F$728:$F777)-SUM(Z$729:Z776))</f>
        <v/>
      </c>
      <c r="AA777" s="246"/>
    </row>
    <row r="778" spans="2:27" x14ac:dyDescent="0.25">
      <c r="B778">
        <v>50</v>
      </c>
      <c r="C778" s="246" t="str">
        <f>IF('0_Dades generals organització'!H100="","",'0_Dades generals organització'!H100)</f>
        <v/>
      </c>
      <c r="D778" s="246" t="str">
        <f>IF(C778="","",IF('0_Dades generals organització'!J100="no","",Dades!C778))</f>
        <v/>
      </c>
      <c r="E778" s="246" t="str">
        <f>IFERROR(INDEX($D$729:$D$978,MATCH(0,INDEX(COUNTIF($E$728:E777,$D$729:$D$978),),)),"")</f>
        <v/>
      </c>
      <c r="F778" s="246" t="str">
        <f t="shared" si="17"/>
        <v/>
      </c>
      <c r="G778" s="246" t="str">
        <f>IF(F778="","",DSUM('1_Instal·lacions fixes'!$E$14:$R$36,"e1",$F$728:$F778)+DSUM('1_Instal·lacions fixes'!$E$43:$L$58,"e1",$F$728:$F778)-SUM(G$729:G777))</f>
        <v/>
      </c>
      <c r="H778" s="246" t="str">
        <f>IF(F778="","",DSUM('1_Instal·lacions fixes'!$E$14:$R$36,"e2",$F$728:$F778)+DSUM('1_Instal·lacions fixes'!$E$43:$L$58,"e2",$F$728:$F778)-SUM(H$729:H777))</f>
        <v/>
      </c>
      <c r="I778" s="246" t="str">
        <f>IF(F778="","",DSUM('1_Instal·lacions fixes'!$E$14:$R$36,"e3",$F$728:$F778)+DSUM('1_Instal·lacions fixes'!$E$43:$L$58,"e3",$F$728:$F778)-SUM(I$729:I777))</f>
        <v/>
      </c>
      <c r="J778" s="246" t="str">
        <f>IF(F778="","",DSUM('1_Instal·lacions fixes'!$E$14:$R$36,"emissions",$F$728:$F778)+DSUM('1_Instal·lacions fixes'!$E$43:$L$58,"emissions",$F$728:$F778)-SUM(J$729:J777))</f>
        <v/>
      </c>
      <c r="K778" s="246" t="str">
        <f>IF(F778="","",DSUM('2_Vehicles i maquinària'!$E$22:$S$44,"e1",$F$728:$F778)+DSUM('2_Vehicles i maquinària'!$E$50:$K$70,"emissions",$F$728:$F778)-SUM(K$729:K777))</f>
        <v/>
      </c>
      <c r="L778" s="246" t="str">
        <f>IF(F778="","",DSUM('2_Vehicles i maquinària'!$E$22:$S$44,"e2",$F$728:$F778)-SUM(L$729:L777))</f>
        <v/>
      </c>
      <c r="M778" s="246" t="str">
        <f>IF(F778="","",DSUM('2_Vehicles i maquinària'!$E$22:$S$44,"e3",$F$728:$F778)-SUM(M$729:M777))</f>
        <v/>
      </c>
      <c r="N778" s="246" t="str">
        <f>IF(F778="","",DSUM('2_Vehicles i maquinària'!$E$22:$S$44,"emissions",$F$728:$F778)+DSUM('2_Vehicles i maquinària'!$E$50:$K$70,"emissions",$F$728:$F778)-SUM(N$729:N777))</f>
        <v/>
      </c>
      <c r="O778" s="246" t="str">
        <f>IF(F778="","",DSUM('2_Vehicles i maquinària'!$E$82:$S$92,"e1",$F$728:$F778)-SUM(O$729:O777))</f>
        <v/>
      </c>
      <c r="P778" s="246" t="str">
        <f>IF(F778="","",DSUM('2_Vehicles i maquinària'!$E$82:$S$92,"e2",$F$728:$F778)-SUM(P$729:P777))</f>
        <v/>
      </c>
      <c r="Q778" s="246" t="str">
        <f>IF(F778="","",DSUM('2_Vehicles i maquinària'!$E$82:$S$92,"e3",$F$728:$F778)-SUM(Q$729:Q777))</f>
        <v/>
      </c>
      <c r="R778" s="246" t="str">
        <f>IF(F778="","",DSUM('2_Vehicles i maquinària'!$E$82:$S$92,"emissions",$F$728:$F778)-SUM(R$729:R777))</f>
        <v/>
      </c>
      <c r="S778" s="246" t="str">
        <f>IF(F778="","",DSUM('2_Vehicles i maquinària'!$E$99:$S$109,"e1",$F$728:$F778)-SUM(S$729:S777))</f>
        <v/>
      </c>
      <c r="T778" s="246" t="str">
        <f>IF(F778="","",DSUM('2_Vehicles i maquinària'!$E$99:$S$109,"e2",$F$728:$F778)-SUM(T$729:T777))</f>
        <v/>
      </c>
      <c r="U778" s="246" t="str">
        <f>IF(F778="","",DSUM('2_Vehicles i maquinària'!$E$99:$S$109,"e3",$F$728:$F778)-SUM(U$729:U777))</f>
        <v/>
      </c>
      <c r="V778" s="246" t="str">
        <f>IF(F778="","",DSUM('2_Vehicles i maquinària'!$E$99:$S$109,"emissions",$F$728:$F778)-SUM(V$729:V777))</f>
        <v/>
      </c>
      <c r="W778" s="246" t="str">
        <f>IF(F778="","",DSUM('4_Emissions de procés'!$E$12:$M$27,"e1",$F$728:$F778)-SUM(W$729:W777))</f>
        <v/>
      </c>
      <c r="X778" s="246" t="str">
        <f>IF(F778="","",DSUM('4_Emissions de procés'!$E$12:$M$27,"e2",$F$728:$F778)-SUM(X$729:X777))</f>
        <v/>
      </c>
      <c r="Y778" s="246" t="str">
        <f>IF(F778="","",DSUM('4_Emissions de procés'!$E$12:$M$27,"e3",$F$728:$F778)-SUM(Y$729:Y777))</f>
        <v/>
      </c>
      <c r="Z778" s="246" t="str">
        <f>IF(F778="","",DSUM('4_Emissions de procés'!$E$12:$M$27,"emissions",$F$728:$F778)-SUM(Z$729:Z777))</f>
        <v/>
      </c>
      <c r="AA778" s="246"/>
    </row>
    <row r="779" spans="2:27" x14ac:dyDescent="0.25">
      <c r="B779">
        <v>51</v>
      </c>
      <c r="C779" s="246" t="str">
        <f>IF('0_Dades generals organització'!H101="","",'0_Dades generals organització'!H101)</f>
        <v/>
      </c>
      <c r="D779" s="246" t="str">
        <f>IF(C779="","",IF('0_Dades generals organització'!J101="no","",Dades!C779))</f>
        <v/>
      </c>
      <c r="E779" s="246" t="str">
        <f>IFERROR(INDEX($D$729:$D$978,MATCH(0,INDEX(COUNTIF($E$728:E778,$D$729:$D$978),),)),"")</f>
        <v/>
      </c>
      <c r="F779" s="246" t="str">
        <f t="shared" si="17"/>
        <v/>
      </c>
      <c r="G779" s="246" t="str">
        <f>IF(F779="","",DSUM('1_Instal·lacions fixes'!$E$14:$R$36,"e1",$F$728:$F779)+DSUM('1_Instal·lacions fixes'!$E$43:$L$58,"e1",$F$728:$F779)-SUM(G$729:G778))</f>
        <v/>
      </c>
      <c r="H779" s="246" t="str">
        <f>IF(F779="","",DSUM('1_Instal·lacions fixes'!$E$14:$R$36,"e2",$F$728:$F779)+DSUM('1_Instal·lacions fixes'!$E$43:$L$58,"e2",$F$728:$F779)-SUM(H$729:H778))</f>
        <v/>
      </c>
      <c r="I779" s="246" t="str">
        <f>IF(F779="","",DSUM('1_Instal·lacions fixes'!$E$14:$R$36,"e3",$F$728:$F779)+DSUM('1_Instal·lacions fixes'!$E$43:$L$58,"e3",$F$728:$F779)-SUM(I$729:I778))</f>
        <v/>
      </c>
      <c r="J779" s="246" t="str">
        <f>IF(F779="","",DSUM('1_Instal·lacions fixes'!$E$14:$R$36,"emissions",$F$728:$F779)+DSUM('1_Instal·lacions fixes'!$E$43:$L$58,"emissions",$F$728:$F779)-SUM(J$729:J778))</f>
        <v/>
      </c>
      <c r="K779" s="246" t="str">
        <f>IF(F779="","",DSUM('2_Vehicles i maquinària'!$E$22:$S$44,"e1",$F$728:$F779)+DSUM('2_Vehicles i maquinària'!$E$50:$K$70,"emissions",$F$728:$F779)-SUM(K$729:K778))</f>
        <v/>
      </c>
      <c r="L779" s="246" t="str">
        <f>IF(F779="","",DSUM('2_Vehicles i maquinària'!$E$22:$S$44,"e2",$F$728:$F779)-SUM(L$729:L778))</f>
        <v/>
      </c>
      <c r="M779" s="246" t="str">
        <f>IF(F779="","",DSUM('2_Vehicles i maquinària'!$E$22:$S$44,"e3",$F$728:$F779)-SUM(M$729:M778))</f>
        <v/>
      </c>
      <c r="N779" s="246" t="str">
        <f>IF(F779="","",DSUM('2_Vehicles i maquinària'!$E$22:$S$44,"emissions",$F$728:$F779)+DSUM('2_Vehicles i maquinària'!$E$50:$K$70,"emissions",$F$728:$F779)-SUM(N$729:N778))</f>
        <v/>
      </c>
      <c r="O779" s="246" t="str">
        <f>IF(F779="","",DSUM('2_Vehicles i maquinària'!$E$82:$S$92,"e1",$F$728:$F779)-SUM(O$729:O778))</f>
        <v/>
      </c>
      <c r="P779" s="246" t="str">
        <f>IF(F779="","",DSUM('2_Vehicles i maquinària'!$E$82:$S$92,"e2",$F$728:$F779)-SUM(P$729:P778))</f>
        <v/>
      </c>
      <c r="Q779" s="246" t="str">
        <f>IF(F779="","",DSUM('2_Vehicles i maquinària'!$E$82:$S$92,"e3",$F$728:$F779)-SUM(Q$729:Q778))</f>
        <v/>
      </c>
      <c r="R779" s="246" t="str">
        <f>IF(F779="","",DSUM('2_Vehicles i maquinària'!$E$82:$S$92,"emissions",$F$728:$F779)-SUM(R$729:R778))</f>
        <v/>
      </c>
      <c r="S779" s="246" t="str">
        <f>IF(F779="","",DSUM('2_Vehicles i maquinària'!$E$99:$S$109,"e1",$F$728:$F779)-SUM(S$729:S778))</f>
        <v/>
      </c>
      <c r="T779" s="246" t="str">
        <f>IF(F779="","",DSUM('2_Vehicles i maquinària'!$E$99:$S$109,"e2",$F$728:$F779)-SUM(T$729:T778))</f>
        <v/>
      </c>
      <c r="U779" s="246" t="str">
        <f>IF(F779="","",DSUM('2_Vehicles i maquinària'!$E$99:$S$109,"e3",$F$728:$F779)-SUM(U$729:U778))</f>
        <v/>
      </c>
      <c r="V779" s="246" t="str">
        <f>IF(F779="","",DSUM('2_Vehicles i maquinària'!$E$99:$S$109,"emissions",$F$728:$F779)-SUM(V$729:V778))</f>
        <v/>
      </c>
      <c r="W779" s="246" t="str">
        <f>IF(F779="","",DSUM('4_Emissions de procés'!$E$12:$M$27,"e1",$F$728:$F779)-SUM(W$729:W778))</f>
        <v/>
      </c>
      <c r="X779" s="246" t="str">
        <f>IF(F779="","",DSUM('4_Emissions de procés'!$E$12:$M$27,"e2",$F$728:$F779)-SUM(X$729:X778))</f>
        <v/>
      </c>
      <c r="Y779" s="246" t="str">
        <f>IF(F779="","",DSUM('4_Emissions de procés'!$E$12:$M$27,"e3",$F$728:$F779)-SUM(Y$729:Y778))</f>
        <v/>
      </c>
      <c r="Z779" s="246" t="str">
        <f>IF(F779="","",DSUM('4_Emissions de procés'!$E$12:$M$27,"emissions",$F$728:$F779)-SUM(Z$729:Z778))</f>
        <v/>
      </c>
      <c r="AA779" s="246"/>
    </row>
    <row r="780" spans="2:27" x14ac:dyDescent="0.25">
      <c r="B780">
        <v>52</v>
      </c>
      <c r="C780" s="246" t="str">
        <f>IF('0_Dades generals organització'!H102="","",'0_Dades generals organització'!H102)</f>
        <v/>
      </c>
      <c r="D780" s="246" t="str">
        <f>IF(C780="","",IF('0_Dades generals organització'!J102="no","",Dades!C780))</f>
        <v/>
      </c>
      <c r="E780" s="246" t="str">
        <f>IFERROR(INDEX($D$729:$D$978,MATCH(0,INDEX(COUNTIF($E$728:E779,$D$729:$D$978),),)),"")</f>
        <v/>
      </c>
      <c r="F780" s="246" t="str">
        <f t="shared" si="17"/>
        <v/>
      </c>
      <c r="G780" s="246" t="str">
        <f>IF(F780="","",DSUM('1_Instal·lacions fixes'!$E$14:$R$36,"e1",$F$728:$F780)+DSUM('1_Instal·lacions fixes'!$E$43:$L$58,"e1",$F$728:$F780)-SUM(G$729:G779))</f>
        <v/>
      </c>
      <c r="H780" s="246" t="str">
        <f>IF(F780="","",DSUM('1_Instal·lacions fixes'!$E$14:$R$36,"e2",$F$728:$F780)+DSUM('1_Instal·lacions fixes'!$E$43:$L$58,"e2",$F$728:$F780)-SUM(H$729:H779))</f>
        <v/>
      </c>
      <c r="I780" s="246" t="str">
        <f>IF(F780="","",DSUM('1_Instal·lacions fixes'!$E$14:$R$36,"e3",$F$728:$F780)+DSUM('1_Instal·lacions fixes'!$E$43:$L$58,"e3",$F$728:$F780)-SUM(I$729:I779))</f>
        <v/>
      </c>
      <c r="J780" s="246" t="str">
        <f>IF(F780="","",DSUM('1_Instal·lacions fixes'!$E$14:$R$36,"emissions",$F$728:$F780)+DSUM('1_Instal·lacions fixes'!$E$43:$L$58,"emissions",$F$728:$F780)-SUM(J$729:J779))</f>
        <v/>
      </c>
      <c r="K780" s="246" t="str">
        <f>IF(F780="","",DSUM('2_Vehicles i maquinària'!$E$22:$S$44,"e1",$F$728:$F780)+DSUM('2_Vehicles i maquinària'!$E$50:$K$70,"emissions",$F$728:$F780)-SUM(K$729:K779))</f>
        <v/>
      </c>
      <c r="L780" s="246" t="str">
        <f>IF(F780="","",DSUM('2_Vehicles i maquinària'!$E$22:$S$44,"e2",$F$728:$F780)-SUM(L$729:L779))</f>
        <v/>
      </c>
      <c r="M780" s="246" t="str">
        <f>IF(F780="","",DSUM('2_Vehicles i maquinària'!$E$22:$S$44,"e3",$F$728:$F780)-SUM(M$729:M779))</f>
        <v/>
      </c>
      <c r="N780" s="246" t="str">
        <f>IF(F780="","",DSUM('2_Vehicles i maquinària'!$E$22:$S$44,"emissions",$F$728:$F780)+DSUM('2_Vehicles i maquinària'!$E$50:$K$70,"emissions",$F$728:$F780)-SUM(N$729:N779))</f>
        <v/>
      </c>
      <c r="O780" s="246" t="str">
        <f>IF(F780="","",DSUM('2_Vehicles i maquinària'!$E$82:$S$92,"e1",$F$728:$F780)-SUM(O$729:O779))</f>
        <v/>
      </c>
      <c r="P780" s="246" t="str">
        <f>IF(F780="","",DSUM('2_Vehicles i maquinària'!$E$82:$S$92,"e2",$F$728:$F780)-SUM(P$729:P779))</f>
        <v/>
      </c>
      <c r="Q780" s="246" t="str">
        <f>IF(F780="","",DSUM('2_Vehicles i maquinària'!$E$82:$S$92,"e3",$F$728:$F780)-SUM(Q$729:Q779))</f>
        <v/>
      </c>
      <c r="R780" s="246" t="str">
        <f>IF(F780="","",DSUM('2_Vehicles i maquinària'!$E$82:$S$92,"emissions",$F$728:$F780)-SUM(R$729:R779))</f>
        <v/>
      </c>
      <c r="S780" s="246" t="str">
        <f>IF(F780="","",DSUM('2_Vehicles i maquinària'!$E$99:$S$109,"e1",$F$728:$F780)-SUM(S$729:S779))</f>
        <v/>
      </c>
      <c r="T780" s="246" t="str">
        <f>IF(F780="","",DSUM('2_Vehicles i maquinària'!$E$99:$S$109,"e2",$F$728:$F780)-SUM(T$729:T779))</f>
        <v/>
      </c>
      <c r="U780" s="246" t="str">
        <f>IF(F780="","",DSUM('2_Vehicles i maquinària'!$E$99:$S$109,"e3",$F$728:$F780)-SUM(U$729:U779))</f>
        <v/>
      </c>
      <c r="V780" s="246" t="str">
        <f>IF(F780="","",DSUM('2_Vehicles i maquinària'!$E$99:$S$109,"emissions",$F$728:$F780)-SUM(V$729:V779))</f>
        <v/>
      </c>
      <c r="W780" s="246" t="str">
        <f>IF(F780="","",DSUM('4_Emissions de procés'!$E$12:$M$27,"e1",$F$728:$F780)-SUM(W$729:W779))</f>
        <v/>
      </c>
      <c r="X780" s="246" t="str">
        <f>IF(F780="","",DSUM('4_Emissions de procés'!$E$12:$M$27,"e2",$F$728:$F780)-SUM(X$729:X779))</f>
        <v/>
      </c>
      <c r="Y780" s="246" t="str">
        <f>IF(F780="","",DSUM('4_Emissions de procés'!$E$12:$M$27,"e3",$F$728:$F780)-SUM(Y$729:Y779))</f>
        <v/>
      </c>
      <c r="Z780" s="246" t="str">
        <f>IF(F780="","",DSUM('4_Emissions de procés'!$E$12:$M$27,"emissions",$F$728:$F780)-SUM(Z$729:Z779))</f>
        <v/>
      </c>
      <c r="AA780" s="246"/>
    </row>
    <row r="781" spans="2:27" x14ac:dyDescent="0.25">
      <c r="B781">
        <v>53</v>
      </c>
      <c r="C781" s="246" t="str">
        <f>IF('0_Dades generals organització'!H103="","",'0_Dades generals organització'!H103)</f>
        <v/>
      </c>
      <c r="D781" s="246" t="str">
        <f>IF(C781="","",IF('0_Dades generals organització'!J103="no","",Dades!C781))</f>
        <v/>
      </c>
      <c r="E781" s="246" t="str">
        <f>IFERROR(INDEX($D$729:$D$978,MATCH(0,INDEX(COUNTIF($E$728:E780,$D$729:$D$978),),)),"")</f>
        <v/>
      </c>
      <c r="F781" s="246" t="str">
        <f t="shared" si="17"/>
        <v/>
      </c>
      <c r="G781" s="246" t="str">
        <f>IF(F781="","",DSUM('1_Instal·lacions fixes'!$E$14:$R$36,"e1",$F$728:$F781)+DSUM('1_Instal·lacions fixes'!$E$43:$L$58,"e1",$F$728:$F781)-SUM(G$729:G780))</f>
        <v/>
      </c>
      <c r="H781" s="246" t="str">
        <f>IF(F781="","",DSUM('1_Instal·lacions fixes'!$E$14:$R$36,"e2",$F$728:$F781)+DSUM('1_Instal·lacions fixes'!$E$43:$L$58,"e2",$F$728:$F781)-SUM(H$729:H780))</f>
        <v/>
      </c>
      <c r="I781" s="246" t="str">
        <f>IF(F781="","",DSUM('1_Instal·lacions fixes'!$E$14:$R$36,"e3",$F$728:$F781)+DSUM('1_Instal·lacions fixes'!$E$43:$L$58,"e3",$F$728:$F781)-SUM(I$729:I780))</f>
        <v/>
      </c>
      <c r="J781" s="246" t="str">
        <f>IF(F781="","",DSUM('1_Instal·lacions fixes'!$E$14:$R$36,"emissions",$F$728:$F781)+DSUM('1_Instal·lacions fixes'!$E$43:$L$58,"emissions",$F$728:$F781)-SUM(J$729:J780))</f>
        <v/>
      </c>
      <c r="K781" s="246" t="str">
        <f>IF(F781="","",DSUM('2_Vehicles i maquinària'!$E$22:$S$44,"e1",$F$728:$F781)+DSUM('2_Vehicles i maquinària'!$E$50:$K$70,"emissions",$F$728:$F781)-SUM(K$729:K780))</f>
        <v/>
      </c>
      <c r="L781" s="246" t="str">
        <f>IF(F781="","",DSUM('2_Vehicles i maquinària'!$E$22:$S$44,"e2",$F$728:$F781)-SUM(L$729:L780))</f>
        <v/>
      </c>
      <c r="M781" s="246" t="str">
        <f>IF(F781="","",DSUM('2_Vehicles i maquinària'!$E$22:$S$44,"e3",$F$728:$F781)-SUM(M$729:M780))</f>
        <v/>
      </c>
      <c r="N781" s="246" t="str">
        <f>IF(F781="","",DSUM('2_Vehicles i maquinària'!$E$22:$S$44,"emissions",$F$728:$F781)+DSUM('2_Vehicles i maquinària'!$E$50:$K$70,"emissions",$F$728:$F781)-SUM(N$729:N780))</f>
        <v/>
      </c>
      <c r="O781" s="246" t="str">
        <f>IF(F781="","",DSUM('2_Vehicles i maquinària'!$E$82:$S$92,"e1",$F$728:$F781)-SUM(O$729:O780))</f>
        <v/>
      </c>
      <c r="P781" s="246" t="str">
        <f>IF(F781="","",DSUM('2_Vehicles i maquinària'!$E$82:$S$92,"e2",$F$728:$F781)-SUM(P$729:P780))</f>
        <v/>
      </c>
      <c r="Q781" s="246" t="str">
        <f>IF(F781="","",DSUM('2_Vehicles i maquinària'!$E$82:$S$92,"e3",$F$728:$F781)-SUM(Q$729:Q780))</f>
        <v/>
      </c>
      <c r="R781" s="246" t="str">
        <f>IF(F781="","",DSUM('2_Vehicles i maquinària'!$E$82:$S$92,"emissions",$F$728:$F781)-SUM(R$729:R780))</f>
        <v/>
      </c>
      <c r="S781" s="246" t="str">
        <f>IF(F781="","",DSUM('2_Vehicles i maquinària'!$E$99:$S$109,"e1",$F$728:$F781)-SUM(S$729:S780))</f>
        <v/>
      </c>
      <c r="T781" s="246" t="str">
        <f>IF(F781="","",DSUM('2_Vehicles i maquinària'!$E$99:$S$109,"e2",$F$728:$F781)-SUM(T$729:T780))</f>
        <v/>
      </c>
      <c r="U781" s="246" t="str">
        <f>IF(F781="","",DSUM('2_Vehicles i maquinària'!$E$99:$S$109,"e3",$F$728:$F781)-SUM(U$729:U780))</f>
        <v/>
      </c>
      <c r="V781" s="246" t="str">
        <f>IF(F781="","",DSUM('2_Vehicles i maquinària'!$E$99:$S$109,"emissions",$F$728:$F781)-SUM(V$729:V780))</f>
        <v/>
      </c>
      <c r="W781" s="246" t="str">
        <f>IF(F781="","",DSUM('4_Emissions de procés'!$E$12:$M$27,"e1",$F$728:$F781)-SUM(W$729:W780))</f>
        <v/>
      </c>
      <c r="X781" s="246" t="str">
        <f>IF(F781="","",DSUM('4_Emissions de procés'!$E$12:$M$27,"e2",$F$728:$F781)-SUM(X$729:X780))</f>
        <v/>
      </c>
      <c r="Y781" s="246" t="str">
        <f>IF(F781="","",DSUM('4_Emissions de procés'!$E$12:$M$27,"e3",$F$728:$F781)-SUM(Y$729:Y780))</f>
        <v/>
      </c>
      <c r="Z781" s="246" t="str">
        <f>IF(F781="","",DSUM('4_Emissions de procés'!$E$12:$M$27,"emissions",$F$728:$F781)-SUM(Z$729:Z780))</f>
        <v/>
      </c>
      <c r="AA781" s="246"/>
    </row>
    <row r="782" spans="2:27" x14ac:dyDescent="0.25">
      <c r="B782">
        <v>54</v>
      </c>
      <c r="C782" s="246" t="str">
        <f>IF('0_Dades generals organització'!H104="","",'0_Dades generals organització'!H104)</f>
        <v/>
      </c>
      <c r="D782" s="246" t="str">
        <f>IF(C782="","",IF('0_Dades generals organització'!J104="no","",Dades!C782))</f>
        <v/>
      </c>
      <c r="E782" s="246" t="str">
        <f>IFERROR(INDEX($D$729:$D$978,MATCH(0,INDEX(COUNTIF($E$728:E781,$D$729:$D$978),),)),"")</f>
        <v/>
      </c>
      <c r="F782" s="246" t="str">
        <f t="shared" si="17"/>
        <v/>
      </c>
      <c r="G782" s="246" t="str">
        <f>IF(F782="","",DSUM('1_Instal·lacions fixes'!$E$14:$R$36,"e1",$F$728:$F782)+DSUM('1_Instal·lacions fixes'!$E$43:$L$58,"e1",$F$728:$F782)-SUM(G$729:G781))</f>
        <v/>
      </c>
      <c r="H782" s="246" t="str">
        <f>IF(F782="","",DSUM('1_Instal·lacions fixes'!$E$14:$R$36,"e2",$F$728:$F782)+DSUM('1_Instal·lacions fixes'!$E$43:$L$58,"e2",$F$728:$F782)-SUM(H$729:H781))</f>
        <v/>
      </c>
      <c r="I782" s="246" t="str">
        <f>IF(F782="","",DSUM('1_Instal·lacions fixes'!$E$14:$R$36,"e3",$F$728:$F782)+DSUM('1_Instal·lacions fixes'!$E$43:$L$58,"e3",$F$728:$F782)-SUM(I$729:I781))</f>
        <v/>
      </c>
      <c r="J782" s="246" t="str">
        <f>IF(F782="","",DSUM('1_Instal·lacions fixes'!$E$14:$R$36,"emissions",$F$728:$F782)+DSUM('1_Instal·lacions fixes'!$E$43:$L$58,"emissions",$F$728:$F782)-SUM(J$729:J781))</f>
        <v/>
      </c>
      <c r="K782" s="246" t="str">
        <f>IF(F782="","",DSUM('2_Vehicles i maquinària'!$E$22:$S$44,"e1",$F$728:$F782)+DSUM('2_Vehicles i maquinària'!$E$50:$K$70,"emissions",$F$728:$F782)-SUM(K$729:K781))</f>
        <v/>
      </c>
      <c r="L782" s="246" t="str">
        <f>IF(F782="","",DSUM('2_Vehicles i maquinària'!$E$22:$S$44,"e2",$F$728:$F782)-SUM(L$729:L781))</f>
        <v/>
      </c>
      <c r="M782" s="246" t="str">
        <f>IF(F782="","",DSUM('2_Vehicles i maquinària'!$E$22:$S$44,"e3",$F$728:$F782)-SUM(M$729:M781))</f>
        <v/>
      </c>
      <c r="N782" s="246" t="str">
        <f>IF(F782="","",DSUM('2_Vehicles i maquinària'!$E$22:$S$44,"emissions",$F$728:$F782)+DSUM('2_Vehicles i maquinària'!$E$50:$K$70,"emissions",$F$728:$F782)-SUM(N$729:N781))</f>
        <v/>
      </c>
      <c r="O782" s="246" t="str">
        <f>IF(F782="","",DSUM('2_Vehicles i maquinària'!$E$82:$S$92,"e1",$F$728:$F782)-SUM(O$729:O781))</f>
        <v/>
      </c>
      <c r="P782" s="246" t="str">
        <f>IF(F782="","",DSUM('2_Vehicles i maquinària'!$E$82:$S$92,"e2",$F$728:$F782)-SUM(P$729:P781))</f>
        <v/>
      </c>
      <c r="Q782" s="246" t="str">
        <f>IF(F782="","",DSUM('2_Vehicles i maquinària'!$E$82:$S$92,"e3",$F$728:$F782)-SUM(Q$729:Q781))</f>
        <v/>
      </c>
      <c r="R782" s="246" t="str">
        <f>IF(F782="","",DSUM('2_Vehicles i maquinària'!$E$82:$S$92,"emissions",$F$728:$F782)-SUM(R$729:R781))</f>
        <v/>
      </c>
      <c r="S782" s="246" t="str">
        <f>IF(F782="","",DSUM('2_Vehicles i maquinària'!$E$99:$S$109,"e1",$F$728:$F782)-SUM(S$729:S781))</f>
        <v/>
      </c>
      <c r="T782" s="246" t="str">
        <f>IF(F782="","",DSUM('2_Vehicles i maquinària'!$E$99:$S$109,"e2",$F$728:$F782)-SUM(T$729:T781))</f>
        <v/>
      </c>
      <c r="U782" s="246" t="str">
        <f>IF(F782="","",DSUM('2_Vehicles i maquinària'!$E$99:$S$109,"e3",$F$728:$F782)-SUM(U$729:U781))</f>
        <v/>
      </c>
      <c r="V782" s="246" t="str">
        <f>IF(F782="","",DSUM('2_Vehicles i maquinària'!$E$99:$S$109,"emissions",$F$728:$F782)-SUM(V$729:V781))</f>
        <v/>
      </c>
      <c r="W782" s="246" t="str">
        <f>IF(F782="","",DSUM('4_Emissions de procés'!$E$12:$M$27,"e1",$F$728:$F782)-SUM(W$729:W781))</f>
        <v/>
      </c>
      <c r="X782" s="246" t="str">
        <f>IF(F782="","",DSUM('4_Emissions de procés'!$E$12:$M$27,"e2",$F$728:$F782)-SUM(X$729:X781))</f>
        <v/>
      </c>
      <c r="Y782" s="246" t="str">
        <f>IF(F782="","",DSUM('4_Emissions de procés'!$E$12:$M$27,"e3",$F$728:$F782)-SUM(Y$729:Y781))</f>
        <v/>
      </c>
      <c r="Z782" s="246" t="str">
        <f>IF(F782="","",DSUM('4_Emissions de procés'!$E$12:$M$27,"emissions",$F$728:$F782)-SUM(Z$729:Z781))</f>
        <v/>
      </c>
      <c r="AA782" s="246"/>
    </row>
    <row r="783" spans="2:27" x14ac:dyDescent="0.25">
      <c r="B783">
        <v>55</v>
      </c>
      <c r="C783" s="246" t="str">
        <f>IF('0_Dades generals organització'!H105="","",'0_Dades generals organització'!H105)</f>
        <v/>
      </c>
      <c r="D783" s="246" t="str">
        <f>IF(C783="","",IF('0_Dades generals organització'!J105="no","",Dades!C783))</f>
        <v/>
      </c>
      <c r="E783" s="246" t="str">
        <f>IFERROR(INDEX($D$729:$D$978,MATCH(0,INDEX(COUNTIF($E$728:E782,$D$729:$D$978),),)),"")</f>
        <v/>
      </c>
      <c r="F783" s="246" t="str">
        <f t="shared" si="17"/>
        <v/>
      </c>
      <c r="G783" s="246" t="str">
        <f>IF(F783="","",DSUM('1_Instal·lacions fixes'!$E$14:$R$36,"e1",$F$728:$F783)+DSUM('1_Instal·lacions fixes'!$E$43:$L$58,"e1",$F$728:$F783)-SUM(G$729:G782))</f>
        <v/>
      </c>
      <c r="H783" s="246" t="str">
        <f>IF(F783="","",DSUM('1_Instal·lacions fixes'!$E$14:$R$36,"e2",$F$728:$F783)+DSUM('1_Instal·lacions fixes'!$E$43:$L$58,"e2",$F$728:$F783)-SUM(H$729:H782))</f>
        <v/>
      </c>
      <c r="I783" s="246" t="str">
        <f>IF(F783="","",DSUM('1_Instal·lacions fixes'!$E$14:$R$36,"e3",$F$728:$F783)+DSUM('1_Instal·lacions fixes'!$E$43:$L$58,"e3",$F$728:$F783)-SUM(I$729:I782))</f>
        <v/>
      </c>
      <c r="J783" s="246" t="str">
        <f>IF(F783="","",DSUM('1_Instal·lacions fixes'!$E$14:$R$36,"emissions",$F$728:$F783)+DSUM('1_Instal·lacions fixes'!$E$43:$L$58,"emissions",$F$728:$F783)-SUM(J$729:J782))</f>
        <v/>
      </c>
      <c r="K783" s="246" t="str">
        <f>IF(F783="","",DSUM('2_Vehicles i maquinària'!$E$22:$S$44,"e1",$F$728:$F783)+DSUM('2_Vehicles i maquinària'!$E$50:$K$70,"emissions",$F$728:$F783)-SUM(K$729:K782))</f>
        <v/>
      </c>
      <c r="L783" s="246" t="str">
        <f>IF(F783="","",DSUM('2_Vehicles i maquinària'!$E$22:$S$44,"e2",$F$728:$F783)-SUM(L$729:L782))</f>
        <v/>
      </c>
      <c r="M783" s="246" t="str">
        <f>IF(F783="","",DSUM('2_Vehicles i maquinària'!$E$22:$S$44,"e3",$F$728:$F783)-SUM(M$729:M782))</f>
        <v/>
      </c>
      <c r="N783" s="246" t="str">
        <f>IF(F783="","",DSUM('2_Vehicles i maquinària'!$E$22:$S$44,"emissions",$F$728:$F783)+DSUM('2_Vehicles i maquinària'!$E$50:$K$70,"emissions",$F$728:$F783)-SUM(N$729:N782))</f>
        <v/>
      </c>
      <c r="O783" s="246" t="str">
        <f>IF(F783="","",DSUM('2_Vehicles i maquinària'!$E$82:$S$92,"e1",$F$728:$F783)-SUM(O$729:O782))</f>
        <v/>
      </c>
      <c r="P783" s="246" t="str">
        <f>IF(F783="","",DSUM('2_Vehicles i maquinària'!$E$82:$S$92,"e2",$F$728:$F783)-SUM(P$729:P782))</f>
        <v/>
      </c>
      <c r="Q783" s="246" t="str">
        <f>IF(F783="","",DSUM('2_Vehicles i maquinària'!$E$82:$S$92,"e3",$F$728:$F783)-SUM(Q$729:Q782))</f>
        <v/>
      </c>
      <c r="R783" s="246" t="str">
        <f>IF(F783="","",DSUM('2_Vehicles i maquinària'!$E$82:$S$92,"emissions",$F$728:$F783)-SUM(R$729:R782))</f>
        <v/>
      </c>
      <c r="S783" s="246" t="str">
        <f>IF(F783="","",DSUM('2_Vehicles i maquinària'!$E$99:$S$109,"e1",$F$728:$F783)-SUM(S$729:S782))</f>
        <v/>
      </c>
      <c r="T783" s="246" t="str">
        <f>IF(F783="","",DSUM('2_Vehicles i maquinària'!$E$99:$S$109,"e2",$F$728:$F783)-SUM(T$729:T782))</f>
        <v/>
      </c>
      <c r="U783" s="246" t="str">
        <f>IF(F783="","",DSUM('2_Vehicles i maquinària'!$E$99:$S$109,"e3",$F$728:$F783)-SUM(U$729:U782))</f>
        <v/>
      </c>
      <c r="V783" s="246" t="str">
        <f>IF(F783="","",DSUM('2_Vehicles i maquinària'!$E$99:$S$109,"emissions",$F$728:$F783)-SUM(V$729:V782))</f>
        <v/>
      </c>
      <c r="W783" s="246" t="str">
        <f>IF(F783="","",DSUM('4_Emissions de procés'!$E$12:$M$27,"e1",$F$728:$F783)-SUM(W$729:W782))</f>
        <v/>
      </c>
      <c r="X783" s="246" t="str">
        <f>IF(F783="","",DSUM('4_Emissions de procés'!$E$12:$M$27,"e2",$F$728:$F783)-SUM(X$729:X782))</f>
        <v/>
      </c>
      <c r="Y783" s="246" t="str">
        <f>IF(F783="","",DSUM('4_Emissions de procés'!$E$12:$M$27,"e3",$F$728:$F783)-SUM(Y$729:Y782))</f>
        <v/>
      </c>
      <c r="Z783" s="246" t="str">
        <f>IF(F783="","",DSUM('4_Emissions de procés'!$E$12:$M$27,"emissions",$F$728:$F783)-SUM(Z$729:Z782))</f>
        <v/>
      </c>
      <c r="AA783" s="246"/>
    </row>
    <row r="784" spans="2:27" x14ac:dyDescent="0.25">
      <c r="B784">
        <v>56</v>
      </c>
      <c r="C784" s="246" t="str">
        <f>IF('0_Dades generals organització'!H106="","",'0_Dades generals organització'!H106)</f>
        <v/>
      </c>
      <c r="D784" s="246" t="str">
        <f>IF(C784="","",IF('0_Dades generals organització'!J106="no","",Dades!C784))</f>
        <v/>
      </c>
      <c r="E784" s="246" t="str">
        <f>IFERROR(INDEX($D$729:$D$978,MATCH(0,INDEX(COUNTIF($E$728:E783,$D$729:$D$978),),)),"")</f>
        <v/>
      </c>
      <c r="F784" s="246" t="str">
        <f t="shared" si="17"/>
        <v/>
      </c>
      <c r="G784" s="246" t="str">
        <f>IF(F784="","",DSUM('1_Instal·lacions fixes'!$E$14:$R$36,"e1",$F$728:$F784)+DSUM('1_Instal·lacions fixes'!$E$43:$L$58,"e1",$F$728:$F784)-SUM(G$729:G783))</f>
        <v/>
      </c>
      <c r="H784" s="246" t="str">
        <f>IF(F784="","",DSUM('1_Instal·lacions fixes'!$E$14:$R$36,"e2",$F$728:$F784)+DSUM('1_Instal·lacions fixes'!$E$43:$L$58,"e2",$F$728:$F784)-SUM(H$729:H783))</f>
        <v/>
      </c>
      <c r="I784" s="246" t="str">
        <f>IF(F784="","",DSUM('1_Instal·lacions fixes'!$E$14:$R$36,"e3",$F$728:$F784)+DSUM('1_Instal·lacions fixes'!$E$43:$L$58,"e3",$F$728:$F784)-SUM(I$729:I783))</f>
        <v/>
      </c>
      <c r="J784" s="246" t="str">
        <f>IF(F784="","",DSUM('1_Instal·lacions fixes'!$E$14:$R$36,"emissions",$F$728:$F784)+DSUM('1_Instal·lacions fixes'!$E$43:$L$58,"emissions",$F$728:$F784)-SUM(J$729:J783))</f>
        <v/>
      </c>
      <c r="K784" s="246" t="str">
        <f>IF(F784="","",DSUM('2_Vehicles i maquinària'!$E$22:$S$44,"e1",$F$728:$F784)+DSUM('2_Vehicles i maquinària'!$E$50:$K$70,"emissions",$F$728:$F784)-SUM(K$729:K783))</f>
        <v/>
      </c>
      <c r="L784" s="246" t="str">
        <f>IF(F784="","",DSUM('2_Vehicles i maquinària'!$E$22:$S$44,"e2",$F$728:$F784)-SUM(L$729:L783))</f>
        <v/>
      </c>
      <c r="M784" s="246" t="str">
        <f>IF(F784="","",DSUM('2_Vehicles i maquinària'!$E$22:$S$44,"e3",$F$728:$F784)-SUM(M$729:M783))</f>
        <v/>
      </c>
      <c r="N784" s="246" t="str">
        <f>IF(F784="","",DSUM('2_Vehicles i maquinària'!$E$22:$S$44,"emissions",$F$728:$F784)+DSUM('2_Vehicles i maquinària'!$E$50:$K$70,"emissions",$F$728:$F784)-SUM(N$729:N783))</f>
        <v/>
      </c>
      <c r="O784" s="246" t="str">
        <f>IF(F784="","",DSUM('2_Vehicles i maquinària'!$E$82:$S$92,"e1",$F$728:$F784)-SUM(O$729:O783))</f>
        <v/>
      </c>
      <c r="P784" s="246" t="str">
        <f>IF(F784="","",DSUM('2_Vehicles i maquinària'!$E$82:$S$92,"e2",$F$728:$F784)-SUM(P$729:P783))</f>
        <v/>
      </c>
      <c r="Q784" s="246" t="str">
        <f>IF(F784="","",DSUM('2_Vehicles i maquinària'!$E$82:$S$92,"e3",$F$728:$F784)-SUM(Q$729:Q783))</f>
        <v/>
      </c>
      <c r="R784" s="246" t="str">
        <f>IF(F784="","",DSUM('2_Vehicles i maquinària'!$E$82:$S$92,"emissions",$F$728:$F784)-SUM(R$729:R783))</f>
        <v/>
      </c>
      <c r="S784" s="246" t="str">
        <f>IF(F784="","",DSUM('2_Vehicles i maquinària'!$E$99:$S$109,"e1",$F$728:$F784)-SUM(S$729:S783))</f>
        <v/>
      </c>
      <c r="T784" s="246" t="str">
        <f>IF(F784="","",DSUM('2_Vehicles i maquinària'!$E$99:$S$109,"e2",$F$728:$F784)-SUM(T$729:T783))</f>
        <v/>
      </c>
      <c r="U784" s="246" t="str">
        <f>IF(F784="","",DSUM('2_Vehicles i maquinària'!$E$99:$S$109,"e3",$F$728:$F784)-SUM(U$729:U783))</f>
        <v/>
      </c>
      <c r="V784" s="246" t="str">
        <f>IF(F784="","",DSUM('2_Vehicles i maquinària'!$E$99:$S$109,"emissions",$F$728:$F784)-SUM(V$729:V783))</f>
        <v/>
      </c>
      <c r="W784" s="246" t="str">
        <f>IF(F784="","",DSUM('4_Emissions de procés'!$E$12:$M$27,"e1",$F$728:$F784)-SUM(W$729:W783))</f>
        <v/>
      </c>
      <c r="X784" s="246" t="str">
        <f>IF(F784="","",DSUM('4_Emissions de procés'!$E$12:$M$27,"e2",$F$728:$F784)-SUM(X$729:X783))</f>
        <v/>
      </c>
      <c r="Y784" s="246" t="str">
        <f>IF(F784="","",DSUM('4_Emissions de procés'!$E$12:$M$27,"e3",$F$728:$F784)-SUM(Y$729:Y783))</f>
        <v/>
      </c>
      <c r="Z784" s="246" t="str">
        <f>IF(F784="","",DSUM('4_Emissions de procés'!$E$12:$M$27,"emissions",$F$728:$F784)-SUM(Z$729:Z783))</f>
        <v/>
      </c>
      <c r="AA784" s="246"/>
    </row>
    <row r="785" spans="2:27" x14ac:dyDescent="0.25">
      <c r="B785">
        <v>57</v>
      </c>
      <c r="C785" s="246" t="str">
        <f>IF('0_Dades generals organització'!H107="","",'0_Dades generals organització'!H107)</f>
        <v/>
      </c>
      <c r="D785" s="246" t="str">
        <f>IF(C785="","",IF('0_Dades generals organització'!J107="no","",Dades!C785))</f>
        <v/>
      </c>
      <c r="E785" s="246" t="str">
        <f>IFERROR(INDEX($D$729:$D$978,MATCH(0,INDEX(COUNTIF($E$728:E784,$D$729:$D$978),),)),"")</f>
        <v/>
      </c>
      <c r="F785" s="246" t="str">
        <f t="shared" si="17"/>
        <v/>
      </c>
      <c r="G785" s="246" t="str">
        <f>IF(F785="","",DSUM('1_Instal·lacions fixes'!$E$14:$R$36,"e1",$F$728:$F785)+DSUM('1_Instal·lacions fixes'!$E$43:$L$58,"e1",$F$728:$F785)-SUM(G$729:G784))</f>
        <v/>
      </c>
      <c r="H785" s="246" t="str">
        <f>IF(F785="","",DSUM('1_Instal·lacions fixes'!$E$14:$R$36,"e2",$F$728:$F785)+DSUM('1_Instal·lacions fixes'!$E$43:$L$58,"e2",$F$728:$F785)-SUM(H$729:H784))</f>
        <v/>
      </c>
      <c r="I785" s="246" t="str">
        <f>IF(F785="","",DSUM('1_Instal·lacions fixes'!$E$14:$R$36,"e3",$F$728:$F785)+DSUM('1_Instal·lacions fixes'!$E$43:$L$58,"e3",$F$728:$F785)-SUM(I$729:I784))</f>
        <v/>
      </c>
      <c r="J785" s="246" t="str">
        <f>IF(F785="","",DSUM('1_Instal·lacions fixes'!$E$14:$R$36,"emissions",$F$728:$F785)+DSUM('1_Instal·lacions fixes'!$E$43:$L$58,"emissions",$F$728:$F785)-SUM(J$729:J784))</f>
        <v/>
      </c>
      <c r="K785" s="246" t="str">
        <f>IF(F785="","",DSUM('2_Vehicles i maquinària'!$E$22:$S$44,"e1",$F$728:$F785)+DSUM('2_Vehicles i maquinària'!$E$50:$K$70,"emissions",$F$728:$F785)-SUM(K$729:K784))</f>
        <v/>
      </c>
      <c r="L785" s="246" t="str">
        <f>IF(F785="","",DSUM('2_Vehicles i maquinària'!$E$22:$S$44,"e2",$F$728:$F785)-SUM(L$729:L784))</f>
        <v/>
      </c>
      <c r="M785" s="246" t="str">
        <f>IF(F785="","",DSUM('2_Vehicles i maquinària'!$E$22:$S$44,"e3",$F$728:$F785)-SUM(M$729:M784))</f>
        <v/>
      </c>
      <c r="N785" s="246" t="str">
        <f>IF(F785="","",DSUM('2_Vehicles i maquinària'!$E$22:$S$44,"emissions",$F$728:$F785)+DSUM('2_Vehicles i maquinària'!$E$50:$K$70,"emissions",$F$728:$F785)-SUM(N$729:N784))</f>
        <v/>
      </c>
      <c r="O785" s="246" t="str">
        <f>IF(F785="","",DSUM('2_Vehicles i maquinària'!$E$82:$S$92,"e1",$F$728:$F785)-SUM(O$729:O784))</f>
        <v/>
      </c>
      <c r="P785" s="246" t="str">
        <f>IF(F785="","",DSUM('2_Vehicles i maquinària'!$E$82:$S$92,"e2",$F$728:$F785)-SUM(P$729:P784))</f>
        <v/>
      </c>
      <c r="Q785" s="246" t="str">
        <f>IF(F785="","",DSUM('2_Vehicles i maquinària'!$E$82:$S$92,"e3",$F$728:$F785)-SUM(Q$729:Q784))</f>
        <v/>
      </c>
      <c r="R785" s="246" t="str">
        <f>IF(F785="","",DSUM('2_Vehicles i maquinària'!$E$82:$S$92,"emissions",$F$728:$F785)-SUM(R$729:R784))</f>
        <v/>
      </c>
      <c r="S785" s="246" t="str">
        <f>IF(F785="","",DSUM('2_Vehicles i maquinària'!$E$99:$S$109,"e1",$F$728:$F785)-SUM(S$729:S784))</f>
        <v/>
      </c>
      <c r="T785" s="246" t="str">
        <f>IF(F785="","",DSUM('2_Vehicles i maquinària'!$E$99:$S$109,"e2",$F$728:$F785)-SUM(T$729:T784))</f>
        <v/>
      </c>
      <c r="U785" s="246" t="str">
        <f>IF(F785="","",DSUM('2_Vehicles i maquinària'!$E$99:$S$109,"e3",$F$728:$F785)-SUM(U$729:U784))</f>
        <v/>
      </c>
      <c r="V785" s="246" t="str">
        <f>IF(F785="","",DSUM('2_Vehicles i maquinària'!$E$99:$S$109,"emissions",$F$728:$F785)-SUM(V$729:V784))</f>
        <v/>
      </c>
      <c r="W785" s="246" t="str">
        <f>IF(F785="","",DSUM('4_Emissions de procés'!$E$12:$M$27,"e1",$F$728:$F785)-SUM(W$729:W784))</f>
        <v/>
      </c>
      <c r="X785" s="246" t="str">
        <f>IF(F785="","",DSUM('4_Emissions de procés'!$E$12:$M$27,"e2",$F$728:$F785)-SUM(X$729:X784))</f>
        <v/>
      </c>
      <c r="Y785" s="246" t="str">
        <f>IF(F785="","",DSUM('4_Emissions de procés'!$E$12:$M$27,"e3",$F$728:$F785)-SUM(Y$729:Y784))</f>
        <v/>
      </c>
      <c r="Z785" s="246" t="str">
        <f>IF(F785="","",DSUM('4_Emissions de procés'!$E$12:$M$27,"emissions",$F$728:$F785)-SUM(Z$729:Z784))</f>
        <v/>
      </c>
      <c r="AA785" s="246"/>
    </row>
    <row r="786" spans="2:27" x14ac:dyDescent="0.25">
      <c r="B786">
        <v>58</v>
      </c>
      <c r="C786" s="246" t="str">
        <f>IF('0_Dades generals organització'!H108="","",'0_Dades generals organització'!H108)</f>
        <v/>
      </c>
      <c r="D786" s="246" t="str">
        <f>IF(C786="","",IF('0_Dades generals organització'!J108="no","",Dades!C786))</f>
        <v/>
      </c>
      <c r="E786" s="246" t="str">
        <f>IFERROR(INDEX($D$729:$D$978,MATCH(0,INDEX(COUNTIF($E$728:E785,$D$729:$D$978),),)),"")</f>
        <v/>
      </c>
      <c r="F786" s="246" t="str">
        <f t="shared" si="17"/>
        <v/>
      </c>
      <c r="G786" s="246" t="str">
        <f>IF(F786="","",DSUM('1_Instal·lacions fixes'!$E$14:$R$36,"e1",$F$728:$F786)+DSUM('1_Instal·lacions fixes'!$E$43:$L$58,"e1",$F$728:$F786)-SUM(G$729:G785))</f>
        <v/>
      </c>
      <c r="H786" s="246" t="str">
        <f>IF(F786="","",DSUM('1_Instal·lacions fixes'!$E$14:$R$36,"e2",$F$728:$F786)+DSUM('1_Instal·lacions fixes'!$E$43:$L$58,"e2",$F$728:$F786)-SUM(H$729:H785))</f>
        <v/>
      </c>
      <c r="I786" s="246" t="str">
        <f>IF(F786="","",DSUM('1_Instal·lacions fixes'!$E$14:$R$36,"e3",$F$728:$F786)+DSUM('1_Instal·lacions fixes'!$E$43:$L$58,"e3",$F$728:$F786)-SUM(I$729:I785))</f>
        <v/>
      </c>
      <c r="J786" s="246" t="str">
        <f>IF(F786="","",DSUM('1_Instal·lacions fixes'!$E$14:$R$36,"emissions",$F$728:$F786)+DSUM('1_Instal·lacions fixes'!$E$43:$L$58,"emissions",$F$728:$F786)-SUM(J$729:J785))</f>
        <v/>
      </c>
      <c r="K786" s="246" t="str">
        <f>IF(F786="","",DSUM('2_Vehicles i maquinària'!$E$22:$S$44,"e1",$F$728:$F786)+DSUM('2_Vehicles i maquinària'!$E$50:$K$70,"emissions",$F$728:$F786)-SUM(K$729:K785))</f>
        <v/>
      </c>
      <c r="L786" s="246" t="str">
        <f>IF(F786="","",DSUM('2_Vehicles i maquinària'!$E$22:$S$44,"e2",$F$728:$F786)-SUM(L$729:L785))</f>
        <v/>
      </c>
      <c r="M786" s="246" t="str">
        <f>IF(F786="","",DSUM('2_Vehicles i maquinària'!$E$22:$S$44,"e3",$F$728:$F786)-SUM(M$729:M785))</f>
        <v/>
      </c>
      <c r="N786" s="246" t="str">
        <f>IF(F786="","",DSUM('2_Vehicles i maquinària'!$E$22:$S$44,"emissions",$F$728:$F786)+DSUM('2_Vehicles i maquinària'!$E$50:$K$70,"emissions",$F$728:$F786)-SUM(N$729:N785))</f>
        <v/>
      </c>
      <c r="O786" s="246" t="str">
        <f>IF(F786="","",DSUM('2_Vehicles i maquinària'!$E$82:$S$92,"e1",$F$728:$F786)-SUM(O$729:O785))</f>
        <v/>
      </c>
      <c r="P786" s="246" t="str">
        <f>IF(F786="","",DSUM('2_Vehicles i maquinària'!$E$82:$S$92,"e2",$F$728:$F786)-SUM(P$729:P785))</f>
        <v/>
      </c>
      <c r="Q786" s="246" t="str">
        <f>IF(F786="","",DSUM('2_Vehicles i maquinària'!$E$82:$S$92,"e3",$F$728:$F786)-SUM(Q$729:Q785))</f>
        <v/>
      </c>
      <c r="R786" s="246" t="str">
        <f>IF(F786="","",DSUM('2_Vehicles i maquinària'!$E$82:$S$92,"emissions",$F$728:$F786)-SUM(R$729:R785))</f>
        <v/>
      </c>
      <c r="S786" s="246" t="str">
        <f>IF(F786="","",DSUM('2_Vehicles i maquinària'!$E$99:$S$109,"e1",$F$728:$F786)-SUM(S$729:S785))</f>
        <v/>
      </c>
      <c r="T786" s="246" t="str">
        <f>IF(F786="","",DSUM('2_Vehicles i maquinària'!$E$99:$S$109,"e2",$F$728:$F786)-SUM(T$729:T785))</f>
        <v/>
      </c>
      <c r="U786" s="246" t="str">
        <f>IF(F786="","",DSUM('2_Vehicles i maquinària'!$E$99:$S$109,"e3",$F$728:$F786)-SUM(U$729:U785))</f>
        <v/>
      </c>
      <c r="V786" s="246" t="str">
        <f>IF(F786="","",DSUM('2_Vehicles i maquinària'!$E$99:$S$109,"emissions",$F$728:$F786)-SUM(V$729:V785))</f>
        <v/>
      </c>
      <c r="W786" s="246" t="str">
        <f>IF(F786="","",DSUM('4_Emissions de procés'!$E$12:$M$27,"e1",$F$728:$F786)-SUM(W$729:W785))</f>
        <v/>
      </c>
      <c r="X786" s="246" t="str">
        <f>IF(F786="","",DSUM('4_Emissions de procés'!$E$12:$M$27,"e2",$F$728:$F786)-SUM(X$729:X785))</f>
        <v/>
      </c>
      <c r="Y786" s="246" t="str">
        <f>IF(F786="","",DSUM('4_Emissions de procés'!$E$12:$M$27,"e3",$F$728:$F786)-SUM(Y$729:Y785))</f>
        <v/>
      </c>
      <c r="Z786" s="246" t="str">
        <f>IF(F786="","",DSUM('4_Emissions de procés'!$E$12:$M$27,"emissions",$F$728:$F786)-SUM(Z$729:Z785))</f>
        <v/>
      </c>
      <c r="AA786" s="246"/>
    </row>
    <row r="787" spans="2:27" x14ac:dyDescent="0.25">
      <c r="B787">
        <v>59</v>
      </c>
      <c r="C787" s="246" t="str">
        <f>IF('0_Dades generals organització'!H109="","",'0_Dades generals organització'!H109)</f>
        <v/>
      </c>
      <c r="D787" s="246" t="str">
        <f>IF(C787="","",IF('0_Dades generals organització'!J109="no","",Dades!C787))</f>
        <v/>
      </c>
      <c r="E787" s="246" t="str">
        <f>IFERROR(INDEX($D$729:$D$978,MATCH(0,INDEX(COUNTIF($E$728:E786,$D$729:$D$978),),)),"")</f>
        <v/>
      </c>
      <c r="F787" s="246" t="str">
        <f t="shared" si="17"/>
        <v/>
      </c>
      <c r="G787" s="246" t="str">
        <f>IF(F787="","",DSUM('1_Instal·lacions fixes'!$E$14:$R$36,"e1",$F$728:$F787)+DSUM('1_Instal·lacions fixes'!$E$43:$L$58,"e1",$F$728:$F787)-SUM(G$729:G786))</f>
        <v/>
      </c>
      <c r="H787" s="246" t="str">
        <f>IF(F787="","",DSUM('1_Instal·lacions fixes'!$E$14:$R$36,"e2",$F$728:$F787)+DSUM('1_Instal·lacions fixes'!$E$43:$L$58,"e2",$F$728:$F787)-SUM(H$729:H786))</f>
        <v/>
      </c>
      <c r="I787" s="246" t="str">
        <f>IF(F787="","",DSUM('1_Instal·lacions fixes'!$E$14:$R$36,"e3",$F$728:$F787)+DSUM('1_Instal·lacions fixes'!$E$43:$L$58,"e3",$F$728:$F787)-SUM(I$729:I786))</f>
        <v/>
      </c>
      <c r="J787" s="246" t="str">
        <f>IF(F787="","",DSUM('1_Instal·lacions fixes'!$E$14:$R$36,"emissions",$F$728:$F787)+DSUM('1_Instal·lacions fixes'!$E$43:$L$58,"emissions",$F$728:$F787)-SUM(J$729:J786))</f>
        <v/>
      </c>
      <c r="K787" s="246" t="str">
        <f>IF(F787="","",DSUM('2_Vehicles i maquinària'!$E$22:$S$44,"e1",$F$728:$F787)+DSUM('2_Vehicles i maquinària'!$E$50:$K$70,"emissions",$F$728:$F787)-SUM(K$729:K786))</f>
        <v/>
      </c>
      <c r="L787" s="246" t="str">
        <f>IF(F787="","",DSUM('2_Vehicles i maquinària'!$E$22:$S$44,"e2",$F$728:$F787)-SUM(L$729:L786))</f>
        <v/>
      </c>
      <c r="M787" s="246" t="str">
        <f>IF(F787="","",DSUM('2_Vehicles i maquinària'!$E$22:$S$44,"e3",$F$728:$F787)-SUM(M$729:M786))</f>
        <v/>
      </c>
      <c r="N787" s="246" t="str">
        <f>IF(F787="","",DSUM('2_Vehicles i maquinària'!$E$22:$S$44,"emissions",$F$728:$F787)+DSUM('2_Vehicles i maquinària'!$E$50:$K$70,"emissions",$F$728:$F787)-SUM(N$729:N786))</f>
        <v/>
      </c>
      <c r="O787" s="246" t="str">
        <f>IF(F787="","",DSUM('2_Vehicles i maquinària'!$E$82:$S$92,"e1",$F$728:$F787)-SUM(O$729:O786))</f>
        <v/>
      </c>
      <c r="P787" s="246" t="str">
        <f>IF(F787="","",DSUM('2_Vehicles i maquinària'!$E$82:$S$92,"e2",$F$728:$F787)-SUM(P$729:P786))</f>
        <v/>
      </c>
      <c r="Q787" s="246" t="str">
        <f>IF(F787="","",DSUM('2_Vehicles i maquinària'!$E$82:$S$92,"e3",$F$728:$F787)-SUM(Q$729:Q786))</f>
        <v/>
      </c>
      <c r="R787" s="246" t="str">
        <f>IF(F787="","",DSUM('2_Vehicles i maquinària'!$E$82:$S$92,"emissions",$F$728:$F787)-SUM(R$729:R786))</f>
        <v/>
      </c>
      <c r="S787" s="246" t="str">
        <f>IF(F787="","",DSUM('2_Vehicles i maquinària'!$E$99:$S$109,"e1",$F$728:$F787)-SUM(S$729:S786))</f>
        <v/>
      </c>
      <c r="T787" s="246" t="str">
        <f>IF(F787="","",DSUM('2_Vehicles i maquinària'!$E$99:$S$109,"e2",$F$728:$F787)-SUM(T$729:T786))</f>
        <v/>
      </c>
      <c r="U787" s="246" t="str">
        <f>IF(F787="","",DSUM('2_Vehicles i maquinària'!$E$99:$S$109,"e3",$F$728:$F787)-SUM(U$729:U786))</f>
        <v/>
      </c>
      <c r="V787" s="246" t="str">
        <f>IF(F787="","",DSUM('2_Vehicles i maquinària'!$E$99:$S$109,"emissions",$F$728:$F787)-SUM(V$729:V786))</f>
        <v/>
      </c>
      <c r="W787" s="246" t="str">
        <f>IF(F787="","",DSUM('4_Emissions de procés'!$E$12:$M$27,"e1",$F$728:$F787)-SUM(W$729:W786))</f>
        <v/>
      </c>
      <c r="X787" s="246" t="str">
        <f>IF(F787="","",DSUM('4_Emissions de procés'!$E$12:$M$27,"e2",$F$728:$F787)-SUM(X$729:X786))</f>
        <v/>
      </c>
      <c r="Y787" s="246" t="str">
        <f>IF(F787="","",DSUM('4_Emissions de procés'!$E$12:$M$27,"e3",$F$728:$F787)-SUM(Y$729:Y786))</f>
        <v/>
      </c>
      <c r="Z787" s="246" t="str">
        <f>IF(F787="","",DSUM('4_Emissions de procés'!$E$12:$M$27,"emissions",$F$728:$F787)-SUM(Z$729:Z786))</f>
        <v/>
      </c>
      <c r="AA787" s="246"/>
    </row>
    <row r="788" spans="2:27" x14ac:dyDescent="0.25">
      <c r="B788">
        <v>60</v>
      </c>
      <c r="C788" s="246" t="str">
        <f>IF('0_Dades generals organització'!H110="","",'0_Dades generals organització'!H110)</f>
        <v/>
      </c>
      <c r="D788" s="246" t="str">
        <f>IF(C788="","",IF('0_Dades generals organització'!J110="no","",Dades!C788))</f>
        <v/>
      </c>
      <c r="E788" s="246" t="str">
        <f>IFERROR(INDEX($D$729:$D$978,MATCH(0,INDEX(COUNTIF($E$728:E787,$D$729:$D$978),),)),"")</f>
        <v/>
      </c>
      <c r="F788" s="246" t="str">
        <f t="shared" si="17"/>
        <v/>
      </c>
      <c r="G788" s="246" t="str">
        <f>IF(F788="","",DSUM('1_Instal·lacions fixes'!$E$14:$R$36,"e1",$F$728:$F788)+DSUM('1_Instal·lacions fixes'!$E$43:$L$58,"e1",$F$728:$F788)-SUM(G$729:G787))</f>
        <v/>
      </c>
      <c r="H788" s="246" t="str">
        <f>IF(F788="","",DSUM('1_Instal·lacions fixes'!$E$14:$R$36,"e2",$F$728:$F788)+DSUM('1_Instal·lacions fixes'!$E$43:$L$58,"e2",$F$728:$F788)-SUM(H$729:H787))</f>
        <v/>
      </c>
      <c r="I788" s="246" t="str">
        <f>IF(F788="","",DSUM('1_Instal·lacions fixes'!$E$14:$R$36,"e3",$F$728:$F788)+DSUM('1_Instal·lacions fixes'!$E$43:$L$58,"e3",$F$728:$F788)-SUM(I$729:I787))</f>
        <v/>
      </c>
      <c r="J788" s="246" t="str">
        <f>IF(F788="","",DSUM('1_Instal·lacions fixes'!$E$14:$R$36,"emissions",$F$728:$F788)+DSUM('1_Instal·lacions fixes'!$E$43:$L$58,"emissions",$F$728:$F788)-SUM(J$729:J787))</f>
        <v/>
      </c>
      <c r="K788" s="246" t="str">
        <f>IF(F788="","",DSUM('2_Vehicles i maquinària'!$E$22:$S$44,"e1",$F$728:$F788)+DSUM('2_Vehicles i maquinària'!$E$50:$K$70,"emissions",$F$728:$F788)-SUM(K$729:K787))</f>
        <v/>
      </c>
      <c r="L788" s="246" t="str">
        <f>IF(F788="","",DSUM('2_Vehicles i maquinària'!$E$22:$S$44,"e2",$F$728:$F788)-SUM(L$729:L787))</f>
        <v/>
      </c>
      <c r="M788" s="246" t="str">
        <f>IF(F788="","",DSUM('2_Vehicles i maquinària'!$E$22:$S$44,"e3",$F$728:$F788)-SUM(M$729:M787))</f>
        <v/>
      </c>
      <c r="N788" s="246" t="str">
        <f>IF(F788="","",DSUM('2_Vehicles i maquinària'!$E$22:$S$44,"emissions",$F$728:$F788)+DSUM('2_Vehicles i maquinària'!$E$50:$K$70,"emissions",$F$728:$F788)-SUM(N$729:N787))</f>
        <v/>
      </c>
      <c r="O788" s="246" t="str">
        <f>IF(F788="","",DSUM('2_Vehicles i maquinària'!$E$82:$S$92,"e1",$F$728:$F788)-SUM(O$729:O787))</f>
        <v/>
      </c>
      <c r="P788" s="246" t="str">
        <f>IF(F788="","",DSUM('2_Vehicles i maquinària'!$E$82:$S$92,"e2",$F$728:$F788)-SUM(P$729:P787))</f>
        <v/>
      </c>
      <c r="Q788" s="246" t="str">
        <f>IF(F788="","",DSUM('2_Vehicles i maquinària'!$E$82:$S$92,"e3",$F$728:$F788)-SUM(Q$729:Q787))</f>
        <v/>
      </c>
      <c r="R788" s="246" t="str">
        <f>IF(F788="","",DSUM('2_Vehicles i maquinària'!$E$82:$S$92,"emissions",$F$728:$F788)-SUM(R$729:R787))</f>
        <v/>
      </c>
      <c r="S788" s="246" t="str">
        <f>IF(F788="","",DSUM('2_Vehicles i maquinària'!$E$99:$S$109,"e1",$F$728:$F788)-SUM(S$729:S787))</f>
        <v/>
      </c>
      <c r="T788" s="246" t="str">
        <f>IF(F788="","",DSUM('2_Vehicles i maquinària'!$E$99:$S$109,"e2",$F$728:$F788)-SUM(T$729:T787))</f>
        <v/>
      </c>
      <c r="U788" s="246" t="str">
        <f>IF(F788="","",DSUM('2_Vehicles i maquinària'!$E$99:$S$109,"e3",$F$728:$F788)-SUM(U$729:U787))</f>
        <v/>
      </c>
      <c r="V788" s="246" t="str">
        <f>IF(F788="","",DSUM('2_Vehicles i maquinària'!$E$99:$S$109,"emissions",$F$728:$F788)-SUM(V$729:V787))</f>
        <v/>
      </c>
      <c r="W788" s="246" t="str">
        <f>IF(F788="","",DSUM('4_Emissions de procés'!$E$12:$M$27,"e1",$F$728:$F788)-SUM(W$729:W787))</f>
        <v/>
      </c>
      <c r="X788" s="246" t="str">
        <f>IF(F788="","",DSUM('4_Emissions de procés'!$E$12:$M$27,"e2",$F$728:$F788)-SUM(X$729:X787))</f>
        <v/>
      </c>
      <c r="Y788" s="246" t="str">
        <f>IF(F788="","",DSUM('4_Emissions de procés'!$E$12:$M$27,"e3",$F$728:$F788)-SUM(Y$729:Y787))</f>
        <v/>
      </c>
      <c r="Z788" s="246" t="str">
        <f>IF(F788="","",DSUM('4_Emissions de procés'!$E$12:$M$27,"emissions",$F$728:$F788)-SUM(Z$729:Z787))</f>
        <v/>
      </c>
      <c r="AA788" s="246"/>
    </row>
    <row r="789" spans="2:27" x14ac:dyDescent="0.25">
      <c r="B789">
        <v>61</v>
      </c>
      <c r="C789" s="246" t="str">
        <f>IF('0_Dades generals organització'!H111="","",'0_Dades generals organització'!H111)</f>
        <v/>
      </c>
      <c r="D789" s="246" t="str">
        <f>IF(C789="","",IF('0_Dades generals organització'!J111="no","",Dades!C789))</f>
        <v/>
      </c>
      <c r="E789" s="246" t="str">
        <f>IFERROR(INDEX($D$729:$D$978,MATCH(0,INDEX(COUNTIF($E$728:E788,$D$729:$D$978),),)),"")</f>
        <v/>
      </c>
      <c r="F789" s="246" t="str">
        <f t="shared" si="17"/>
        <v/>
      </c>
      <c r="G789" s="246" t="str">
        <f>IF(F789="","",DSUM('1_Instal·lacions fixes'!$E$14:$R$36,"e1",$F$728:$F789)+DSUM('1_Instal·lacions fixes'!$E$43:$L$58,"e1",$F$728:$F789)-SUM(G$729:G788))</f>
        <v/>
      </c>
      <c r="H789" s="246" t="str">
        <f>IF(F789="","",DSUM('1_Instal·lacions fixes'!$E$14:$R$36,"e2",$F$728:$F789)+DSUM('1_Instal·lacions fixes'!$E$43:$L$58,"e2",$F$728:$F789)-SUM(H$729:H788))</f>
        <v/>
      </c>
      <c r="I789" s="246" t="str">
        <f>IF(F789="","",DSUM('1_Instal·lacions fixes'!$E$14:$R$36,"e3",$F$728:$F789)+DSUM('1_Instal·lacions fixes'!$E$43:$L$58,"e3",$F$728:$F789)-SUM(I$729:I788))</f>
        <v/>
      </c>
      <c r="J789" s="246" t="str">
        <f>IF(F789="","",DSUM('1_Instal·lacions fixes'!$E$14:$R$36,"emissions",$F$728:$F789)+DSUM('1_Instal·lacions fixes'!$E$43:$L$58,"emissions",$F$728:$F789)-SUM(J$729:J788))</f>
        <v/>
      </c>
      <c r="K789" s="246" t="str">
        <f>IF(F789="","",DSUM('2_Vehicles i maquinària'!$E$22:$S$44,"e1",$F$728:$F789)+DSUM('2_Vehicles i maquinària'!$E$50:$K$70,"emissions",$F$728:$F789)-SUM(K$729:K788))</f>
        <v/>
      </c>
      <c r="L789" s="246" t="str">
        <f>IF(F789="","",DSUM('2_Vehicles i maquinària'!$E$22:$S$44,"e2",$F$728:$F789)-SUM(L$729:L788))</f>
        <v/>
      </c>
      <c r="M789" s="246" t="str">
        <f>IF(F789="","",DSUM('2_Vehicles i maquinària'!$E$22:$S$44,"e3",$F$728:$F789)-SUM(M$729:M788))</f>
        <v/>
      </c>
      <c r="N789" s="246" t="str">
        <f>IF(F789="","",DSUM('2_Vehicles i maquinària'!$E$22:$S$44,"emissions",$F$728:$F789)+DSUM('2_Vehicles i maquinària'!$E$50:$K$70,"emissions",$F$728:$F789)-SUM(N$729:N788))</f>
        <v/>
      </c>
      <c r="O789" s="246" t="str">
        <f>IF(F789="","",DSUM('2_Vehicles i maquinària'!$E$82:$S$92,"e1",$F$728:$F789)-SUM(O$729:O788))</f>
        <v/>
      </c>
      <c r="P789" s="246" t="str">
        <f>IF(F789="","",DSUM('2_Vehicles i maquinària'!$E$82:$S$92,"e2",$F$728:$F789)-SUM(P$729:P788))</f>
        <v/>
      </c>
      <c r="Q789" s="246" t="str">
        <f>IF(F789="","",DSUM('2_Vehicles i maquinària'!$E$82:$S$92,"e3",$F$728:$F789)-SUM(Q$729:Q788))</f>
        <v/>
      </c>
      <c r="R789" s="246" t="str">
        <f>IF(F789="","",DSUM('2_Vehicles i maquinària'!$E$82:$S$92,"emissions",$F$728:$F789)-SUM(R$729:R788))</f>
        <v/>
      </c>
      <c r="S789" s="246" t="str">
        <f>IF(F789="","",DSUM('2_Vehicles i maquinària'!$E$99:$S$109,"e1",$F$728:$F789)-SUM(S$729:S788))</f>
        <v/>
      </c>
      <c r="T789" s="246" t="str">
        <f>IF(F789="","",DSUM('2_Vehicles i maquinària'!$E$99:$S$109,"e2",$F$728:$F789)-SUM(T$729:T788))</f>
        <v/>
      </c>
      <c r="U789" s="246" t="str">
        <f>IF(F789="","",DSUM('2_Vehicles i maquinària'!$E$99:$S$109,"e3",$F$728:$F789)-SUM(U$729:U788))</f>
        <v/>
      </c>
      <c r="V789" s="246" t="str">
        <f>IF(F789="","",DSUM('2_Vehicles i maquinària'!$E$99:$S$109,"emissions",$F$728:$F789)-SUM(V$729:V788))</f>
        <v/>
      </c>
      <c r="W789" s="246" t="str">
        <f>IF(F789="","",DSUM('4_Emissions de procés'!$E$12:$M$27,"e1",$F$728:$F789)-SUM(W$729:W788))</f>
        <v/>
      </c>
      <c r="X789" s="246" t="str">
        <f>IF(F789="","",DSUM('4_Emissions de procés'!$E$12:$M$27,"e2",$F$728:$F789)-SUM(X$729:X788))</f>
        <v/>
      </c>
      <c r="Y789" s="246" t="str">
        <f>IF(F789="","",DSUM('4_Emissions de procés'!$E$12:$M$27,"e3",$F$728:$F789)-SUM(Y$729:Y788))</f>
        <v/>
      </c>
      <c r="Z789" s="246" t="str">
        <f>IF(F789="","",DSUM('4_Emissions de procés'!$E$12:$M$27,"emissions",$F$728:$F789)-SUM(Z$729:Z788))</f>
        <v/>
      </c>
      <c r="AA789" s="246"/>
    </row>
    <row r="790" spans="2:27" x14ac:dyDescent="0.25">
      <c r="B790">
        <v>62</v>
      </c>
      <c r="C790" s="246" t="str">
        <f>IF('0_Dades generals organització'!H112="","",'0_Dades generals organització'!H112)</f>
        <v/>
      </c>
      <c r="D790" s="246" t="str">
        <f>IF(C790="","",IF('0_Dades generals organització'!J112="no","",Dades!C790))</f>
        <v/>
      </c>
      <c r="E790" s="246" t="str">
        <f>IFERROR(INDEX($D$729:$D$978,MATCH(0,INDEX(COUNTIF($E$728:E789,$D$729:$D$978),),)),"")</f>
        <v/>
      </c>
      <c r="F790" s="246" t="str">
        <f t="shared" si="17"/>
        <v/>
      </c>
      <c r="G790" s="246" t="str">
        <f>IF(F790="","",DSUM('1_Instal·lacions fixes'!$E$14:$R$36,"e1",$F$728:$F790)+DSUM('1_Instal·lacions fixes'!$E$43:$L$58,"e1",$F$728:$F790)-SUM(G$729:G789))</f>
        <v/>
      </c>
      <c r="H790" s="246" t="str">
        <f>IF(F790="","",DSUM('1_Instal·lacions fixes'!$E$14:$R$36,"e2",$F$728:$F790)+DSUM('1_Instal·lacions fixes'!$E$43:$L$58,"e2",$F$728:$F790)-SUM(H$729:H789))</f>
        <v/>
      </c>
      <c r="I790" s="246" t="str">
        <f>IF(F790="","",DSUM('1_Instal·lacions fixes'!$E$14:$R$36,"e3",$F$728:$F790)+DSUM('1_Instal·lacions fixes'!$E$43:$L$58,"e3",$F$728:$F790)-SUM(I$729:I789))</f>
        <v/>
      </c>
      <c r="J790" s="246" t="str">
        <f>IF(F790="","",DSUM('1_Instal·lacions fixes'!$E$14:$R$36,"emissions",$F$728:$F790)+DSUM('1_Instal·lacions fixes'!$E$43:$L$58,"emissions",$F$728:$F790)-SUM(J$729:J789))</f>
        <v/>
      </c>
      <c r="K790" s="246" t="str">
        <f>IF(F790="","",DSUM('2_Vehicles i maquinària'!$E$22:$S$44,"e1",$F$728:$F790)+DSUM('2_Vehicles i maquinària'!$E$50:$K$70,"emissions",$F$728:$F790)-SUM(K$729:K789))</f>
        <v/>
      </c>
      <c r="L790" s="246" t="str">
        <f>IF(F790="","",DSUM('2_Vehicles i maquinària'!$E$22:$S$44,"e2",$F$728:$F790)-SUM(L$729:L789))</f>
        <v/>
      </c>
      <c r="M790" s="246" t="str">
        <f>IF(F790="","",DSUM('2_Vehicles i maquinària'!$E$22:$S$44,"e3",$F$728:$F790)-SUM(M$729:M789))</f>
        <v/>
      </c>
      <c r="N790" s="246" t="str">
        <f>IF(F790="","",DSUM('2_Vehicles i maquinària'!$E$22:$S$44,"emissions",$F$728:$F790)+DSUM('2_Vehicles i maquinària'!$E$50:$K$70,"emissions",$F$728:$F790)-SUM(N$729:N789))</f>
        <v/>
      </c>
      <c r="O790" s="246" t="str">
        <f>IF(F790="","",DSUM('2_Vehicles i maquinària'!$E$82:$S$92,"e1",$F$728:$F790)-SUM(O$729:O789))</f>
        <v/>
      </c>
      <c r="P790" s="246" t="str">
        <f>IF(F790="","",DSUM('2_Vehicles i maquinària'!$E$82:$S$92,"e2",$F$728:$F790)-SUM(P$729:P789))</f>
        <v/>
      </c>
      <c r="Q790" s="246" t="str">
        <f>IF(F790="","",DSUM('2_Vehicles i maquinària'!$E$82:$S$92,"e3",$F$728:$F790)-SUM(Q$729:Q789))</f>
        <v/>
      </c>
      <c r="R790" s="246" t="str">
        <f>IF(F790="","",DSUM('2_Vehicles i maquinària'!$E$82:$S$92,"emissions",$F$728:$F790)-SUM(R$729:R789))</f>
        <v/>
      </c>
      <c r="S790" s="246" t="str">
        <f>IF(F790="","",DSUM('2_Vehicles i maquinària'!$E$99:$S$109,"e1",$F$728:$F790)-SUM(S$729:S789))</f>
        <v/>
      </c>
      <c r="T790" s="246" t="str">
        <f>IF(F790="","",DSUM('2_Vehicles i maquinària'!$E$99:$S$109,"e2",$F$728:$F790)-SUM(T$729:T789))</f>
        <v/>
      </c>
      <c r="U790" s="246" t="str">
        <f>IF(F790="","",DSUM('2_Vehicles i maquinària'!$E$99:$S$109,"e3",$F$728:$F790)-SUM(U$729:U789))</f>
        <v/>
      </c>
      <c r="V790" s="246" t="str">
        <f>IF(F790="","",DSUM('2_Vehicles i maquinària'!$E$99:$S$109,"emissions",$F$728:$F790)-SUM(V$729:V789))</f>
        <v/>
      </c>
      <c r="W790" s="246" t="str">
        <f>IF(F790="","",DSUM('4_Emissions de procés'!$E$12:$M$27,"e1",$F$728:$F790)-SUM(W$729:W789))</f>
        <v/>
      </c>
      <c r="X790" s="246" t="str">
        <f>IF(F790="","",DSUM('4_Emissions de procés'!$E$12:$M$27,"e2",$F$728:$F790)-SUM(X$729:X789))</f>
        <v/>
      </c>
      <c r="Y790" s="246" t="str">
        <f>IF(F790="","",DSUM('4_Emissions de procés'!$E$12:$M$27,"e3",$F$728:$F790)-SUM(Y$729:Y789))</f>
        <v/>
      </c>
      <c r="Z790" s="246" t="str">
        <f>IF(F790="","",DSUM('4_Emissions de procés'!$E$12:$M$27,"emissions",$F$728:$F790)-SUM(Z$729:Z789))</f>
        <v/>
      </c>
      <c r="AA790" s="246"/>
    </row>
    <row r="791" spans="2:27" x14ac:dyDescent="0.25">
      <c r="B791">
        <v>63</v>
      </c>
      <c r="C791" s="246" t="str">
        <f>IF('0_Dades generals organització'!H113="","",'0_Dades generals organització'!H113)</f>
        <v/>
      </c>
      <c r="D791" s="246" t="str">
        <f>IF(C791="","",IF('0_Dades generals organització'!J113="no","",Dades!C791))</f>
        <v/>
      </c>
      <c r="E791" s="246" t="str">
        <f>IFERROR(INDEX($D$729:$D$978,MATCH(0,INDEX(COUNTIF($E$728:E790,$D$729:$D$978),),)),"")</f>
        <v/>
      </c>
      <c r="F791" s="246" t="str">
        <f t="shared" si="17"/>
        <v/>
      </c>
      <c r="G791" s="246" t="str">
        <f>IF(F791="","",DSUM('1_Instal·lacions fixes'!$E$14:$R$36,"e1",$F$728:$F791)+DSUM('1_Instal·lacions fixes'!$E$43:$L$58,"e1",$F$728:$F791)-SUM(G$729:G790))</f>
        <v/>
      </c>
      <c r="H791" s="246" t="str">
        <f>IF(F791="","",DSUM('1_Instal·lacions fixes'!$E$14:$R$36,"e2",$F$728:$F791)+DSUM('1_Instal·lacions fixes'!$E$43:$L$58,"e2",$F$728:$F791)-SUM(H$729:H790))</f>
        <v/>
      </c>
      <c r="I791" s="246" t="str">
        <f>IF(F791="","",DSUM('1_Instal·lacions fixes'!$E$14:$R$36,"e3",$F$728:$F791)+DSUM('1_Instal·lacions fixes'!$E$43:$L$58,"e3",$F$728:$F791)-SUM(I$729:I790))</f>
        <v/>
      </c>
      <c r="J791" s="246" t="str">
        <f>IF(F791="","",DSUM('1_Instal·lacions fixes'!$E$14:$R$36,"emissions",$F$728:$F791)+DSUM('1_Instal·lacions fixes'!$E$43:$L$58,"emissions",$F$728:$F791)-SUM(J$729:J790))</f>
        <v/>
      </c>
      <c r="K791" s="246" t="str">
        <f>IF(F791="","",DSUM('2_Vehicles i maquinària'!$E$22:$S$44,"e1",$F$728:$F791)+DSUM('2_Vehicles i maquinària'!$E$50:$K$70,"emissions",$F$728:$F791)-SUM(K$729:K790))</f>
        <v/>
      </c>
      <c r="L791" s="246" t="str">
        <f>IF(F791="","",DSUM('2_Vehicles i maquinària'!$E$22:$S$44,"e2",$F$728:$F791)-SUM(L$729:L790))</f>
        <v/>
      </c>
      <c r="M791" s="246" t="str">
        <f>IF(F791="","",DSUM('2_Vehicles i maquinària'!$E$22:$S$44,"e3",$F$728:$F791)-SUM(M$729:M790))</f>
        <v/>
      </c>
      <c r="N791" s="246" t="str">
        <f>IF(F791="","",DSUM('2_Vehicles i maquinària'!$E$22:$S$44,"emissions",$F$728:$F791)+DSUM('2_Vehicles i maquinària'!$E$50:$K$70,"emissions",$F$728:$F791)-SUM(N$729:N790))</f>
        <v/>
      </c>
      <c r="O791" s="246" t="str">
        <f>IF(F791="","",DSUM('2_Vehicles i maquinària'!$E$82:$S$92,"e1",$F$728:$F791)-SUM(O$729:O790))</f>
        <v/>
      </c>
      <c r="P791" s="246" t="str">
        <f>IF(F791="","",DSUM('2_Vehicles i maquinària'!$E$82:$S$92,"e2",$F$728:$F791)-SUM(P$729:P790))</f>
        <v/>
      </c>
      <c r="Q791" s="246" t="str">
        <f>IF(F791="","",DSUM('2_Vehicles i maquinària'!$E$82:$S$92,"e3",$F$728:$F791)-SUM(Q$729:Q790))</f>
        <v/>
      </c>
      <c r="R791" s="246" t="str">
        <f>IF(F791="","",DSUM('2_Vehicles i maquinària'!$E$82:$S$92,"emissions",$F$728:$F791)-SUM(R$729:R790))</f>
        <v/>
      </c>
      <c r="S791" s="246" t="str">
        <f>IF(F791="","",DSUM('2_Vehicles i maquinària'!$E$99:$S$109,"e1",$F$728:$F791)-SUM(S$729:S790))</f>
        <v/>
      </c>
      <c r="T791" s="246" t="str">
        <f>IF(F791="","",DSUM('2_Vehicles i maquinària'!$E$99:$S$109,"e2",$F$728:$F791)-SUM(T$729:T790))</f>
        <v/>
      </c>
      <c r="U791" s="246" t="str">
        <f>IF(F791="","",DSUM('2_Vehicles i maquinària'!$E$99:$S$109,"e3",$F$728:$F791)-SUM(U$729:U790))</f>
        <v/>
      </c>
      <c r="V791" s="246" t="str">
        <f>IF(F791="","",DSUM('2_Vehicles i maquinària'!$E$99:$S$109,"emissions",$F$728:$F791)-SUM(V$729:V790))</f>
        <v/>
      </c>
      <c r="W791" s="246" t="str">
        <f>IF(F791="","",DSUM('4_Emissions de procés'!$E$12:$M$27,"e1",$F$728:$F791)-SUM(W$729:W790))</f>
        <v/>
      </c>
      <c r="X791" s="246" t="str">
        <f>IF(F791="","",DSUM('4_Emissions de procés'!$E$12:$M$27,"e2",$F$728:$F791)-SUM(X$729:X790))</f>
        <v/>
      </c>
      <c r="Y791" s="246" t="str">
        <f>IF(F791="","",DSUM('4_Emissions de procés'!$E$12:$M$27,"e3",$F$728:$F791)-SUM(Y$729:Y790))</f>
        <v/>
      </c>
      <c r="Z791" s="246" t="str">
        <f>IF(F791="","",DSUM('4_Emissions de procés'!$E$12:$M$27,"emissions",$F$728:$F791)-SUM(Z$729:Z790))</f>
        <v/>
      </c>
      <c r="AA791" s="246"/>
    </row>
    <row r="792" spans="2:27" x14ac:dyDescent="0.25">
      <c r="B792">
        <v>64</v>
      </c>
      <c r="C792" s="246" t="str">
        <f>IF('0_Dades generals organització'!H114="","",'0_Dades generals organització'!H114)</f>
        <v/>
      </c>
      <c r="D792" s="246" t="str">
        <f>IF(C792="","",IF('0_Dades generals organització'!J114="no","",Dades!C792))</f>
        <v/>
      </c>
      <c r="E792" s="246" t="str">
        <f>IFERROR(INDEX($D$729:$D$978,MATCH(0,INDEX(COUNTIF($E$728:E791,$D$729:$D$978),),)),"")</f>
        <v/>
      </c>
      <c r="F792" s="246" t="str">
        <f t="shared" si="17"/>
        <v/>
      </c>
      <c r="G792" s="246" t="str">
        <f>IF(F792="","",DSUM('1_Instal·lacions fixes'!$E$14:$R$36,"e1",$F$728:$F792)+DSUM('1_Instal·lacions fixes'!$E$43:$L$58,"e1",$F$728:$F792)-SUM(G$729:G791))</f>
        <v/>
      </c>
      <c r="H792" s="246" t="str">
        <f>IF(F792="","",DSUM('1_Instal·lacions fixes'!$E$14:$R$36,"e2",$F$728:$F792)+DSUM('1_Instal·lacions fixes'!$E$43:$L$58,"e2",$F$728:$F792)-SUM(H$729:H791))</f>
        <v/>
      </c>
      <c r="I792" s="246" t="str">
        <f>IF(F792="","",DSUM('1_Instal·lacions fixes'!$E$14:$R$36,"e3",$F$728:$F792)+DSUM('1_Instal·lacions fixes'!$E$43:$L$58,"e3",$F$728:$F792)-SUM(I$729:I791))</f>
        <v/>
      </c>
      <c r="J792" s="246" t="str">
        <f>IF(F792="","",DSUM('1_Instal·lacions fixes'!$E$14:$R$36,"emissions",$F$728:$F792)+DSUM('1_Instal·lacions fixes'!$E$43:$L$58,"emissions",$F$728:$F792)-SUM(J$729:J791))</f>
        <v/>
      </c>
      <c r="K792" s="246" t="str">
        <f>IF(F792="","",DSUM('2_Vehicles i maquinària'!$E$22:$S$44,"e1",$F$728:$F792)+DSUM('2_Vehicles i maquinària'!$E$50:$K$70,"emissions",$F$728:$F792)-SUM(K$729:K791))</f>
        <v/>
      </c>
      <c r="L792" s="246" t="str">
        <f>IF(F792="","",DSUM('2_Vehicles i maquinària'!$E$22:$S$44,"e2",$F$728:$F792)-SUM(L$729:L791))</f>
        <v/>
      </c>
      <c r="M792" s="246" t="str">
        <f>IF(F792="","",DSUM('2_Vehicles i maquinària'!$E$22:$S$44,"e3",$F$728:$F792)-SUM(M$729:M791))</f>
        <v/>
      </c>
      <c r="N792" s="246" t="str">
        <f>IF(F792="","",DSUM('2_Vehicles i maquinària'!$E$22:$S$44,"emissions",$F$728:$F792)+DSUM('2_Vehicles i maquinària'!$E$50:$K$70,"emissions",$F$728:$F792)-SUM(N$729:N791))</f>
        <v/>
      </c>
      <c r="O792" s="246" t="str">
        <f>IF(F792="","",DSUM('2_Vehicles i maquinària'!$E$82:$S$92,"e1",$F$728:$F792)-SUM(O$729:O791))</f>
        <v/>
      </c>
      <c r="P792" s="246" t="str">
        <f>IF(F792="","",DSUM('2_Vehicles i maquinària'!$E$82:$S$92,"e2",$F$728:$F792)-SUM(P$729:P791))</f>
        <v/>
      </c>
      <c r="Q792" s="246" t="str">
        <f>IF(F792="","",DSUM('2_Vehicles i maquinària'!$E$82:$S$92,"e3",$F$728:$F792)-SUM(Q$729:Q791))</f>
        <v/>
      </c>
      <c r="R792" s="246" t="str">
        <f>IF(F792="","",DSUM('2_Vehicles i maquinària'!$E$82:$S$92,"emissions",$F$728:$F792)-SUM(R$729:R791))</f>
        <v/>
      </c>
      <c r="S792" s="246" t="str">
        <f>IF(F792="","",DSUM('2_Vehicles i maquinària'!$E$99:$S$109,"e1",$F$728:$F792)-SUM(S$729:S791))</f>
        <v/>
      </c>
      <c r="T792" s="246" t="str">
        <f>IF(F792="","",DSUM('2_Vehicles i maquinària'!$E$99:$S$109,"e2",$F$728:$F792)-SUM(T$729:T791))</f>
        <v/>
      </c>
      <c r="U792" s="246" t="str">
        <f>IF(F792="","",DSUM('2_Vehicles i maquinària'!$E$99:$S$109,"e3",$F$728:$F792)-SUM(U$729:U791))</f>
        <v/>
      </c>
      <c r="V792" s="246" t="str">
        <f>IF(F792="","",DSUM('2_Vehicles i maquinària'!$E$99:$S$109,"emissions",$F$728:$F792)-SUM(V$729:V791))</f>
        <v/>
      </c>
      <c r="W792" s="246" t="str">
        <f>IF(F792="","",DSUM('4_Emissions de procés'!$E$12:$M$27,"e1",$F$728:$F792)-SUM(W$729:W791))</f>
        <v/>
      </c>
      <c r="X792" s="246" t="str">
        <f>IF(F792="","",DSUM('4_Emissions de procés'!$E$12:$M$27,"e2",$F$728:$F792)-SUM(X$729:X791))</f>
        <v/>
      </c>
      <c r="Y792" s="246" t="str">
        <f>IF(F792="","",DSUM('4_Emissions de procés'!$E$12:$M$27,"e3",$F$728:$F792)-SUM(Y$729:Y791))</f>
        <v/>
      </c>
      <c r="Z792" s="246" t="str">
        <f>IF(F792="","",DSUM('4_Emissions de procés'!$E$12:$M$27,"emissions",$F$728:$F792)-SUM(Z$729:Z791))</f>
        <v/>
      </c>
      <c r="AA792" s="246"/>
    </row>
    <row r="793" spans="2:27" x14ac:dyDescent="0.25">
      <c r="B793">
        <v>65</v>
      </c>
      <c r="C793" s="246" t="str">
        <f>IF('0_Dades generals organització'!H115="","",'0_Dades generals organització'!H115)</f>
        <v/>
      </c>
      <c r="D793" s="246" t="str">
        <f>IF(C793="","",IF('0_Dades generals organització'!J115="no","",Dades!C793))</f>
        <v/>
      </c>
      <c r="E793" s="246" t="str">
        <f>IFERROR(INDEX($D$729:$D$978,MATCH(0,INDEX(COUNTIF($E$728:E792,$D$729:$D$978),),)),"")</f>
        <v/>
      </c>
      <c r="F793" s="246" t="str">
        <f t="shared" si="17"/>
        <v/>
      </c>
      <c r="G793" s="246" t="str">
        <f>IF(F793="","",DSUM('1_Instal·lacions fixes'!$E$14:$R$36,"e1",$F$728:$F793)+DSUM('1_Instal·lacions fixes'!$E$43:$L$58,"e1",$F$728:$F793)-SUM(G$729:G792))</f>
        <v/>
      </c>
      <c r="H793" s="246" t="str">
        <f>IF(F793="","",DSUM('1_Instal·lacions fixes'!$E$14:$R$36,"e2",$F$728:$F793)+DSUM('1_Instal·lacions fixes'!$E$43:$L$58,"e2",$F$728:$F793)-SUM(H$729:H792))</f>
        <v/>
      </c>
      <c r="I793" s="246" t="str">
        <f>IF(F793="","",DSUM('1_Instal·lacions fixes'!$E$14:$R$36,"e3",$F$728:$F793)+DSUM('1_Instal·lacions fixes'!$E$43:$L$58,"e3",$F$728:$F793)-SUM(I$729:I792))</f>
        <v/>
      </c>
      <c r="J793" s="246" t="str">
        <f>IF(F793="","",DSUM('1_Instal·lacions fixes'!$E$14:$R$36,"emissions",$F$728:$F793)+DSUM('1_Instal·lacions fixes'!$E$43:$L$58,"emissions",$F$728:$F793)-SUM(J$729:J792))</f>
        <v/>
      </c>
      <c r="K793" s="246" t="str">
        <f>IF(F793="","",DSUM('2_Vehicles i maquinària'!$E$22:$S$44,"e1",$F$728:$F793)+DSUM('2_Vehicles i maquinària'!$E$50:$K$70,"emissions",$F$728:$F793)-SUM(K$729:K792))</f>
        <v/>
      </c>
      <c r="L793" s="246" t="str">
        <f>IF(F793="","",DSUM('2_Vehicles i maquinària'!$E$22:$S$44,"e2",$F$728:$F793)-SUM(L$729:L792))</f>
        <v/>
      </c>
      <c r="M793" s="246" t="str">
        <f>IF(F793="","",DSUM('2_Vehicles i maquinària'!$E$22:$S$44,"e3",$F$728:$F793)-SUM(M$729:M792))</f>
        <v/>
      </c>
      <c r="N793" s="246" t="str">
        <f>IF(F793="","",DSUM('2_Vehicles i maquinària'!$E$22:$S$44,"emissions",$F$728:$F793)+DSUM('2_Vehicles i maquinària'!$E$50:$K$70,"emissions",$F$728:$F793)-SUM(N$729:N792))</f>
        <v/>
      </c>
      <c r="O793" s="246" t="str">
        <f>IF(F793="","",DSUM('2_Vehicles i maquinària'!$E$82:$S$92,"e1",$F$728:$F793)-SUM(O$729:O792))</f>
        <v/>
      </c>
      <c r="P793" s="246" t="str">
        <f>IF(F793="","",DSUM('2_Vehicles i maquinària'!$E$82:$S$92,"e2",$F$728:$F793)-SUM(P$729:P792))</f>
        <v/>
      </c>
      <c r="Q793" s="246" t="str">
        <f>IF(F793="","",DSUM('2_Vehicles i maquinària'!$E$82:$S$92,"e3",$F$728:$F793)-SUM(Q$729:Q792))</f>
        <v/>
      </c>
      <c r="R793" s="246" t="str">
        <f>IF(F793="","",DSUM('2_Vehicles i maquinària'!$E$82:$S$92,"emissions",$F$728:$F793)-SUM(R$729:R792))</f>
        <v/>
      </c>
      <c r="S793" s="246" t="str">
        <f>IF(F793="","",DSUM('2_Vehicles i maquinària'!$E$99:$S$109,"e1",$F$728:$F793)-SUM(S$729:S792))</f>
        <v/>
      </c>
      <c r="T793" s="246" t="str">
        <f>IF(F793="","",DSUM('2_Vehicles i maquinària'!$E$99:$S$109,"e2",$F$728:$F793)-SUM(T$729:T792))</f>
        <v/>
      </c>
      <c r="U793" s="246" t="str">
        <f>IF(F793="","",DSUM('2_Vehicles i maquinària'!$E$99:$S$109,"e3",$F$728:$F793)-SUM(U$729:U792))</f>
        <v/>
      </c>
      <c r="V793" s="246" t="str">
        <f>IF(F793="","",DSUM('2_Vehicles i maquinària'!$E$99:$S$109,"emissions",$F$728:$F793)-SUM(V$729:V792))</f>
        <v/>
      </c>
      <c r="W793" s="246" t="str">
        <f>IF(F793="","",DSUM('4_Emissions de procés'!$E$12:$M$27,"e1",$F$728:$F793)-SUM(W$729:W792))</f>
        <v/>
      </c>
      <c r="X793" s="246" t="str">
        <f>IF(F793="","",DSUM('4_Emissions de procés'!$E$12:$M$27,"e2",$F$728:$F793)-SUM(X$729:X792))</f>
        <v/>
      </c>
      <c r="Y793" s="246" t="str">
        <f>IF(F793="","",DSUM('4_Emissions de procés'!$E$12:$M$27,"e3",$F$728:$F793)-SUM(Y$729:Y792))</f>
        <v/>
      </c>
      <c r="Z793" s="246" t="str">
        <f>IF(F793="","",DSUM('4_Emissions de procés'!$E$12:$M$27,"emissions",$F$728:$F793)-SUM(Z$729:Z792))</f>
        <v/>
      </c>
      <c r="AA793" s="246"/>
    </row>
    <row r="794" spans="2:27" x14ac:dyDescent="0.25">
      <c r="B794">
        <v>66</v>
      </c>
      <c r="C794" s="246" t="str">
        <f>IF('0_Dades generals organització'!H116="","",'0_Dades generals organització'!H116)</f>
        <v/>
      </c>
      <c r="D794" s="246" t="str">
        <f>IF(C794="","",IF('0_Dades generals organització'!J116="no","",Dades!C794))</f>
        <v/>
      </c>
      <c r="E794" s="246" t="str">
        <f>IFERROR(INDEX($D$729:$D$978,MATCH(0,INDEX(COUNTIF($E$728:E793,$D$729:$D$978),),)),"")</f>
        <v/>
      </c>
      <c r="F794" s="246" t="str">
        <f t="shared" ref="F794:F857" si="18">E794</f>
        <v/>
      </c>
      <c r="G794" s="246" t="str">
        <f>IF(F794="","",DSUM('1_Instal·lacions fixes'!$E$14:$R$36,"e1",$F$728:$F794)+DSUM('1_Instal·lacions fixes'!$E$43:$L$58,"e1",$F$728:$F794)-SUM(G$729:G793))</f>
        <v/>
      </c>
      <c r="H794" s="246" t="str">
        <f>IF(F794="","",DSUM('1_Instal·lacions fixes'!$E$14:$R$36,"e2",$F$728:$F794)+DSUM('1_Instal·lacions fixes'!$E$43:$L$58,"e2",$F$728:$F794)-SUM(H$729:H793))</f>
        <v/>
      </c>
      <c r="I794" s="246" t="str">
        <f>IF(F794="","",DSUM('1_Instal·lacions fixes'!$E$14:$R$36,"e3",$F$728:$F794)+DSUM('1_Instal·lacions fixes'!$E$43:$L$58,"e3",$F$728:$F794)-SUM(I$729:I793))</f>
        <v/>
      </c>
      <c r="J794" s="246" t="str">
        <f>IF(F794="","",DSUM('1_Instal·lacions fixes'!$E$14:$R$36,"emissions",$F$728:$F794)+DSUM('1_Instal·lacions fixes'!$E$43:$L$58,"emissions",$F$728:$F794)-SUM(J$729:J793))</f>
        <v/>
      </c>
      <c r="K794" s="246" t="str">
        <f>IF(F794="","",DSUM('2_Vehicles i maquinària'!$E$22:$S$44,"e1",$F$728:$F794)+DSUM('2_Vehicles i maquinària'!$E$50:$K$70,"emissions",$F$728:$F794)-SUM(K$729:K793))</f>
        <v/>
      </c>
      <c r="L794" s="246" t="str">
        <f>IF(F794="","",DSUM('2_Vehicles i maquinària'!$E$22:$S$44,"e2",$F$728:$F794)-SUM(L$729:L793))</f>
        <v/>
      </c>
      <c r="M794" s="246" t="str">
        <f>IF(F794="","",DSUM('2_Vehicles i maquinària'!$E$22:$S$44,"e3",$F$728:$F794)-SUM(M$729:M793))</f>
        <v/>
      </c>
      <c r="N794" s="246" t="str">
        <f>IF(F794="","",DSUM('2_Vehicles i maquinària'!$E$22:$S$44,"emissions",$F$728:$F794)+DSUM('2_Vehicles i maquinària'!$E$50:$K$70,"emissions",$F$728:$F794)-SUM(N$729:N793))</f>
        <v/>
      </c>
      <c r="O794" s="246" t="str">
        <f>IF(F794="","",DSUM('2_Vehicles i maquinària'!$E$82:$S$92,"e1",$F$728:$F794)-SUM(O$729:O793))</f>
        <v/>
      </c>
      <c r="P794" s="246" t="str">
        <f>IF(F794="","",DSUM('2_Vehicles i maquinària'!$E$82:$S$92,"e2",$F$728:$F794)-SUM(P$729:P793))</f>
        <v/>
      </c>
      <c r="Q794" s="246" t="str">
        <f>IF(F794="","",DSUM('2_Vehicles i maquinària'!$E$82:$S$92,"e3",$F$728:$F794)-SUM(Q$729:Q793))</f>
        <v/>
      </c>
      <c r="R794" s="246" t="str">
        <f>IF(F794="","",DSUM('2_Vehicles i maquinària'!$E$82:$S$92,"emissions",$F$728:$F794)-SUM(R$729:R793))</f>
        <v/>
      </c>
      <c r="S794" s="246" t="str">
        <f>IF(F794="","",DSUM('2_Vehicles i maquinària'!$E$99:$S$109,"e1",$F$728:$F794)-SUM(S$729:S793))</f>
        <v/>
      </c>
      <c r="T794" s="246" t="str">
        <f>IF(F794="","",DSUM('2_Vehicles i maquinària'!$E$99:$S$109,"e2",$F$728:$F794)-SUM(T$729:T793))</f>
        <v/>
      </c>
      <c r="U794" s="246" t="str">
        <f>IF(F794="","",DSUM('2_Vehicles i maquinària'!$E$99:$S$109,"e3",$F$728:$F794)-SUM(U$729:U793))</f>
        <v/>
      </c>
      <c r="V794" s="246" t="str">
        <f>IF(F794="","",DSUM('2_Vehicles i maquinària'!$E$99:$S$109,"emissions",$F$728:$F794)-SUM(V$729:V793))</f>
        <v/>
      </c>
      <c r="W794" s="246" t="str">
        <f>IF(F794="","",DSUM('4_Emissions de procés'!$E$12:$M$27,"e1",$F$728:$F794)-SUM(W$729:W793))</f>
        <v/>
      </c>
      <c r="X794" s="246" t="str">
        <f>IF(F794="","",DSUM('4_Emissions de procés'!$E$12:$M$27,"e2",$F$728:$F794)-SUM(X$729:X793))</f>
        <v/>
      </c>
      <c r="Y794" s="246" t="str">
        <f>IF(F794="","",DSUM('4_Emissions de procés'!$E$12:$M$27,"e3",$F$728:$F794)-SUM(Y$729:Y793))</f>
        <v/>
      </c>
      <c r="Z794" s="246" t="str">
        <f>IF(F794="","",DSUM('4_Emissions de procés'!$E$12:$M$27,"emissions",$F$728:$F794)-SUM(Z$729:Z793))</f>
        <v/>
      </c>
      <c r="AA794" s="246"/>
    </row>
    <row r="795" spans="2:27" x14ac:dyDescent="0.25">
      <c r="B795">
        <v>67</v>
      </c>
      <c r="C795" s="246" t="str">
        <f>IF('0_Dades generals organització'!H117="","",'0_Dades generals organització'!H117)</f>
        <v/>
      </c>
      <c r="D795" s="246" t="str">
        <f>IF(C795="","",IF('0_Dades generals organització'!J117="no","",Dades!C795))</f>
        <v/>
      </c>
      <c r="E795" s="246" t="str">
        <f>IFERROR(INDEX($D$729:$D$978,MATCH(0,INDEX(COUNTIF($E$728:E794,$D$729:$D$978),),)),"")</f>
        <v/>
      </c>
      <c r="F795" s="246" t="str">
        <f t="shared" si="18"/>
        <v/>
      </c>
      <c r="G795" s="246" t="str">
        <f>IF(F795="","",DSUM('1_Instal·lacions fixes'!$E$14:$R$36,"e1",$F$728:$F795)+DSUM('1_Instal·lacions fixes'!$E$43:$L$58,"e1",$F$728:$F795)-SUM(G$729:G794))</f>
        <v/>
      </c>
      <c r="H795" s="246" t="str">
        <f>IF(F795="","",DSUM('1_Instal·lacions fixes'!$E$14:$R$36,"e2",$F$728:$F795)+DSUM('1_Instal·lacions fixes'!$E$43:$L$58,"e2",$F$728:$F795)-SUM(H$729:H794))</f>
        <v/>
      </c>
      <c r="I795" s="246" t="str">
        <f>IF(F795="","",DSUM('1_Instal·lacions fixes'!$E$14:$R$36,"e3",$F$728:$F795)+DSUM('1_Instal·lacions fixes'!$E$43:$L$58,"e3",$F$728:$F795)-SUM(I$729:I794))</f>
        <v/>
      </c>
      <c r="J795" s="246" t="str">
        <f>IF(F795="","",DSUM('1_Instal·lacions fixes'!$E$14:$R$36,"emissions",$F$728:$F795)+DSUM('1_Instal·lacions fixes'!$E$43:$L$58,"emissions",$F$728:$F795)-SUM(J$729:J794))</f>
        <v/>
      </c>
      <c r="K795" s="246" t="str">
        <f>IF(F795="","",DSUM('2_Vehicles i maquinària'!$E$22:$S$44,"e1",$F$728:$F795)+DSUM('2_Vehicles i maquinària'!$E$50:$K$70,"emissions",$F$728:$F795)-SUM(K$729:K794))</f>
        <v/>
      </c>
      <c r="L795" s="246" t="str">
        <f>IF(F795="","",DSUM('2_Vehicles i maquinària'!$E$22:$S$44,"e2",$F$728:$F795)-SUM(L$729:L794))</f>
        <v/>
      </c>
      <c r="M795" s="246" t="str">
        <f>IF(F795="","",DSUM('2_Vehicles i maquinària'!$E$22:$S$44,"e3",$F$728:$F795)-SUM(M$729:M794))</f>
        <v/>
      </c>
      <c r="N795" s="246" t="str">
        <f>IF(F795="","",DSUM('2_Vehicles i maquinària'!$E$22:$S$44,"emissions",$F$728:$F795)+DSUM('2_Vehicles i maquinària'!$E$50:$K$70,"emissions",$F$728:$F795)-SUM(N$729:N794))</f>
        <v/>
      </c>
      <c r="O795" s="246" t="str">
        <f>IF(F795="","",DSUM('2_Vehicles i maquinària'!$E$82:$S$92,"e1",$F$728:$F795)-SUM(O$729:O794))</f>
        <v/>
      </c>
      <c r="P795" s="246" t="str">
        <f>IF(F795="","",DSUM('2_Vehicles i maquinària'!$E$82:$S$92,"e2",$F$728:$F795)-SUM(P$729:P794))</f>
        <v/>
      </c>
      <c r="Q795" s="246" t="str">
        <f>IF(F795="","",DSUM('2_Vehicles i maquinària'!$E$82:$S$92,"e3",$F$728:$F795)-SUM(Q$729:Q794))</f>
        <v/>
      </c>
      <c r="R795" s="246" t="str">
        <f>IF(F795="","",DSUM('2_Vehicles i maquinària'!$E$82:$S$92,"emissions",$F$728:$F795)-SUM(R$729:R794))</f>
        <v/>
      </c>
      <c r="S795" s="246" t="str">
        <f>IF(F795="","",DSUM('2_Vehicles i maquinària'!$E$99:$S$109,"e1",$F$728:$F795)-SUM(S$729:S794))</f>
        <v/>
      </c>
      <c r="T795" s="246" t="str">
        <f>IF(F795="","",DSUM('2_Vehicles i maquinària'!$E$99:$S$109,"e2",$F$728:$F795)-SUM(T$729:T794))</f>
        <v/>
      </c>
      <c r="U795" s="246" t="str">
        <f>IF(F795="","",DSUM('2_Vehicles i maquinària'!$E$99:$S$109,"e3",$F$728:$F795)-SUM(U$729:U794))</f>
        <v/>
      </c>
      <c r="V795" s="246" t="str">
        <f>IF(F795="","",DSUM('2_Vehicles i maquinària'!$E$99:$S$109,"emissions",$F$728:$F795)-SUM(V$729:V794))</f>
        <v/>
      </c>
      <c r="W795" s="246" t="str">
        <f>IF(F795="","",DSUM('4_Emissions de procés'!$E$12:$M$27,"e1",$F$728:$F795)-SUM(W$729:W794))</f>
        <v/>
      </c>
      <c r="X795" s="246" t="str">
        <f>IF(F795="","",DSUM('4_Emissions de procés'!$E$12:$M$27,"e2",$F$728:$F795)-SUM(X$729:X794))</f>
        <v/>
      </c>
      <c r="Y795" s="246" t="str">
        <f>IF(F795="","",DSUM('4_Emissions de procés'!$E$12:$M$27,"e3",$F$728:$F795)-SUM(Y$729:Y794))</f>
        <v/>
      </c>
      <c r="Z795" s="246" t="str">
        <f>IF(F795="","",DSUM('4_Emissions de procés'!$E$12:$M$27,"emissions",$F$728:$F795)-SUM(Z$729:Z794))</f>
        <v/>
      </c>
      <c r="AA795" s="246"/>
    </row>
    <row r="796" spans="2:27" x14ac:dyDescent="0.25">
      <c r="B796">
        <v>68</v>
      </c>
      <c r="C796" s="246" t="str">
        <f>IF('0_Dades generals organització'!H118="","",'0_Dades generals organització'!H118)</f>
        <v/>
      </c>
      <c r="D796" s="246" t="str">
        <f>IF(C796="","",IF('0_Dades generals organització'!J118="no","",Dades!C796))</f>
        <v/>
      </c>
      <c r="E796" s="246" t="str">
        <f>IFERROR(INDEX($D$729:$D$978,MATCH(0,INDEX(COUNTIF($E$728:E795,$D$729:$D$978),),)),"")</f>
        <v/>
      </c>
      <c r="F796" s="246" t="str">
        <f t="shared" si="18"/>
        <v/>
      </c>
      <c r="G796" s="246" t="str">
        <f>IF(F796="","",DSUM('1_Instal·lacions fixes'!$E$14:$R$36,"e1",$F$728:$F796)+DSUM('1_Instal·lacions fixes'!$E$43:$L$58,"e1",$F$728:$F796)-SUM(G$729:G795))</f>
        <v/>
      </c>
      <c r="H796" s="246" t="str">
        <f>IF(F796="","",DSUM('1_Instal·lacions fixes'!$E$14:$R$36,"e2",$F$728:$F796)+DSUM('1_Instal·lacions fixes'!$E$43:$L$58,"e2",$F$728:$F796)-SUM(H$729:H795))</f>
        <v/>
      </c>
      <c r="I796" s="246" t="str">
        <f>IF(F796="","",DSUM('1_Instal·lacions fixes'!$E$14:$R$36,"e3",$F$728:$F796)+DSUM('1_Instal·lacions fixes'!$E$43:$L$58,"e3",$F$728:$F796)-SUM(I$729:I795))</f>
        <v/>
      </c>
      <c r="J796" s="246" t="str">
        <f>IF(F796="","",DSUM('1_Instal·lacions fixes'!$E$14:$R$36,"emissions",$F$728:$F796)+DSUM('1_Instal·lacions fixes'!$E$43:$L$58,"emissions",$F$728:$F796)-SUM(J$729:J795))</f>
        <v/>
      </c>
      <c r="K796" s="246" t="str">
        <f>IF(F796="","",DSUM('2_Vehicles i maquinària'!$E$22:$S$44,"e1",$F$728:$F796)+DSUM('2_Vehicles i maquinària'!$E$50:$K$70,"emissions",$F$728:$F796)-SUM(K$729:K795))</f>
        <v/>
      </c>
      <c r="L796" s="246" t="str">
        <f>IF(F796="","",DSUM('2_Vehicles i maquinària'!$E$22:$S$44,"e2",$F$728:$F796)-SUM(L$729:L795))</f>
        <v/>
      </c>
      <c r="M796" s="246" t="str">
        <f>IF(F796="","",DSUM('2_Vehicles i maquinària'!$E$22:$S$44,"e3",$F$728:$F796)-SUM(M$729:M795))</f>
        <v/>
      </c>
      <c r="N796" s="246" t="str">
        <f>IF(F796="","",DSUM('2_Vehicles i maquinària'!$E$22:$S$44,"emissions",$F$728:$F796)+DSUM('2_Vehicles i maquinària'!$E$50:$K$70,"emissions",$F$728:$F796)-SUM(N$729:N795))</f>
        <v/>
      </c>
      <c r="O796" s="246" t="str">
        <f>IF(F796="","",DSUM('2_Vehicles i maquinària'!$E$82:$S$92,"e1",$F$728:$F796)-SUM(O$729:O795))</f>
        <v/>
      </c>
      <c r="P796" s="246" t="str">
        <f>IF(F796="","",DSUM('2_Vehicles i maquinària'!$E$82:$S$92,"e2",$F$728:$F796)-SUM(P$729:P795))</f>
        <v/>
      </c>
      <c r="Q796" s="246" t="str">
        <f>IF(F796="","",DSUM('2_Vehicles i maquinària'!$E$82:$S$92,"e3",$F$728:$F796)-SUM(Q$729:Q795))</f>
        <v/>
      </c>
      <c r="R796" s="246" t="str">
        <f>IF(F796="","",DSUM('2_Vehicles i maquinària'!$E$82:$S$92,"emissions",$F$728:$F796)-SUM(R$729:R795))</f>
        <v/>
      </c>
      <c r="S796" s="246" t="str">
        <f>IF(F796="","",DSUM('2_Vehicles i maquinària'!$E$99:$S$109,"e1",$F$728:$F796)-SUM(S$729:S795))</f>
        <v/>
      </c>
      <c r="T796" s="246" t="str">
        <f>IF(F796="","",DSUM('2_Vehicles i maquinària'!$E$99:$S$109,"e2",$F$728:$F796)-SUM(T$729:T795))</f>
        <v/>
      </c>
      <c r="U796" s="246" t="str">
        <f>IF(F796="","",DSUM('2_Vehicles i maquinària'!$E$99:$S$109,"e3",$F$728:$F796)-SUM(U$729:U795))</f>
        <v/>
      </c>
      <c r="V796" s="246" t="str">
        <f>IF(F796="","",DSUM('2_Vehicles i maquinària'!$E$99:$S$109,"emissions",$F$728:$F796)-SUM(V$729:V795))</f>
        <v/>
      </c>
      <c r="W796" s="246" t="str">
        <f>IF(F796="","",DSUM('4_Emissions de procés'!$E$12:$M$27,"e1",$F$728:$F796)-SUM(W$729:W795))</f>
        <v/>
      </c>
      <c r="X796" s="246" t="str">
        <f>IF(F796="","",DSUM('4_Emissions de procés'!$E$12:$M$27,"e2",$F$728:$F796)-SUM(X$729:X795))</f>
        <v/>
      </c>
      <c r="Y796" s="246" t="str">
        <f>IF(F796="","",DSUM('4_Emissions de procés'!$E$12:$M$27,"e3",$F$728:$F796)-SUM(Y$729:Y795))</f>
        <v/>
      </c>
      <c r="Z796" s="246" t="str">
        <f>IF(F796="","",DSUM('4_Emissions de procés'!$E$12:$M$27,"emissions",$F$728:$F796)-SUM(Z$729:Z795))</f>
        <v/>
      </c>
      <c r="AA796" s="246"/>
    </row>
    <row r="797" spans="2:27" x14ac:dyDescent="0.25">
      <c r="B797">
        <v>69</v>
      </c>
      <c r="C797" s="246" t="str">
        <f>IF('0_Dades generals organització'!H119="","",'0_Dades generals organització'!H119)</f>
        <v/>
      </c>
      <c r="D797" s="246" t="str">
        <f>IF(C797="","",IF('0_Dades generals organització'!J119="no","",Dades!C797))</f>
        <v/>
      </c>
      <c r="E797" s="246" t="str">
        <f>IFERROR(INDEX($D$729:$D$978,MATCH(0,INDEX(COUNTIF($E$728:E796,$D$729:$D$978),),)),"")</f>
        <v/>
      </c>
      <c r="F797" s="246" t="str">
        <f t="shared" si="18"/>
        <v/>
      </c>
      <c r="G797" s="246" t="str">
        <f>IF(F797="","",DSUM('1_Instal·lacions fixes'!$E$14:$R$36,"e1",$F$728:$F797)+DSUM('1_Instal·lacions fixes'!$E$43:$L$58,"e1",$F$728:$F797)-SUM(G$729:G796))</f>
        <v/>
      </c>
      <c r="H797" s="246" t="str">
        <f>IF(F797="","",DSUM('1_Instal·lacions fixes'!$E$14:$R$36,"e2",$F$728:$F797)+DSUM('1_Instal·lacions fixes'!$E$43:$L$58,"e2",$F$728:$F797)-SUM(H$729:H796))</f>
        <v/>
      </c>
      <c r="I797" s="246" t="str">
        <f>IF(F797="","",DSUM('1_Instal·lacions fixes'!$E$14:$R$36,"e3",$F$728:$F797)+DSUM('1_Instal·lacions fixes'!$E$43:$L$58,"e3",$F$728:$F797)-SUM(I$729:I796))</f>
        <v/>
      </c>
      <c r="J797" s="246" t="str">
        <f>IF(F797="","",DSUM('1_Instal·lacions fixes'!$E$14:$R$36,"emissions",$F$728:$F797)+DSUM('1_Instal·lacions fixes'!$E$43:$L$58,"emissions",$F$728:$F797)-SUM(J$729:J796))</f>
        <v/>
      </c>
      <c r="K797" s="246" t="str">
        <f>IF(F797="","",DSUM('2_Vehicles i maquinària'!$E$22:$S$44,"e1",$F$728:$F797)+DSUM('2_Vehicles i maquinària'!$E$50:$K$70,"emissions",$F$728:$F797)-SUM(K$729:K796))</f>
        <v/>
      </c>
      <c r="L797" s="246" t="str">
        <f>IF(F797="","",DSUM('2_Vehicles i maquinària'!$E$22:$S$44,"e2",$F$728:$F797)-SUM(L$729:L796))</f>
        <v/>
      </c>
      <c r="M797" s="246" t="str">
        <f>IF(F797="","",DSUM('2_Vehicles i maquinària'!$E$22:$S$44,"e3",$F$728:$F797)-SUM(M$729:M796))</f>
        <v/>
      </c>
      <c r="N797" s="246" t="str">
        <f>IF(F797="","",DSUM('2_Vehicles i maquinària'!$E$22:$S$44,"emissions",$F$728:$F797)+DSUM('2_Vehicles i maquinària'!$E$50:$K$70,"emissions",$F$728:$F797)-SUM(N$729:N796))</f>
        <v/>
      </c>
      <c r="O797" s="246" t="str">
        <f>IF(F797="","",DSUM('2_Vehicles i maquinària'!$E$82:$S$92,"e1",$F$728:$F797)-SUM(O$729:O796))</f>
        <v/>
      </c>
      <c r="P797" s="246" t="str">
        <f>IF(F797="","",DSUM('2_Vehicles i maquinària'!$E$82:$S$92,"e2",$F$728:$F797)-SUM(P$729:P796))</f>
        <v/>
      </c>
      <c r="Q797" s="246" t="str">
        <f>IF(F797="","",DSUM('2_Vehicles i maquinària'!$E$82:$S$92,"e3",$F$728:$F797)-SUM(Q$729:Q796))</f>
        <v/>
      </c>
      <c r="R797" s="246" t="str">
        <f>IF(F797="","",DSUM('2_Vehicles i maquinària'!$E$82:$S$92,"emissions",$F$728:$F797)-SUM(R$729:R796))</f>
        <v/>
      </c>
      <c r="S797" s="246" t="str">
        <f>IF(F797="","",DSUM('2_Vehicles i maquinària'!$E$99:$S$109,"e1",$F$728:$F797)-SUM(S$729:S796))</f>
        <v/>
      </c>
      <c r="T797" s="246" t="str">
        <f>IF(F797="","",DSUM('2_Vehicles i maquinària'!$E$99:$S$109,"e2",$F$728:$F797)-SUM(T$729:T796))</f>
        <v/>
      </c>
      <c r="U797" s="246" t="str">
        <f>IF(F797="","",DSUM('2_Vehicles i maquinària'!$E$99:$S$109,"e3",$F$728:$F797)-SUM(U$729:U796))</f>
        <v/>
      </c>
      <c r="V797" s="246" t="str">
        <f>IF(F797="","",DSUM('2_Vehicles i maquinària'!$E$99:$S$109,"emissions",$F$728:$F797)-SUM(V$729:V796))</f>
        <v/>
      </c>
      <c r="W797" s="246" t="str">
        <f>IF(F797="","",DSUM('4_Emissions de procés'!$E$12:$M$27,"e1",$F$728:$F797)-SUM(W$729:W796))</f>
        <v/>
      </c>
      <c r="X797" s="246" t="str">
        <f>IF(F797="","",DSUM('4_Emissions de procés'!$E$12:$M$27,"e2",$F$728:$F797)-SUM(X$729:X796))</f>
        <v/>
      </c>
      <c r="Y797" s="246" t="str">
        <f>IF(F797="","",DSUM('4_Emissions de procés'!$E$12:$M$27,"e3",$F$728:$F797)-SUM(Y$729:Y796))</f>
        <v/>
      </c>
      <c r="Z797" s="246" t="str">
        <f>IF(F797="","",DSUM('4_Emissions de procés'!$E$12:$M$27,"emissions",$F$728:$F797)-SUM(Z$729:Z796))</f>
        <v/>
      </c>
      <c r="AA797" s="246"/>
    </row>
    <row r="798" spans="2:27" x14ac:dyDescent="0.25">
      <c r="B798">
        <v>70</v>
      </c>
      <c r="C798" s="246" t="str">
        <f>IF('0_Dades generals organització'!H120="","",'0_Dades generals organització'!H120)</f>
        <v/>
      </c>
      <c r="D798" s="246" t="str">
        <f>IF(C798="","",IF('0_Dades generals organització'!J120="no","",Dades!C798))</f>
        <v/>
      </c>
      <c r="E798" s="246" t="str">
        <f>IFERROR(INDEX($D$729:$D$978,MATCH(0,INDEX(COUNTIF($E$728:E797,$D$729:$D$978),),)),"")</f>
        <v/>
      </c>
      <c r="F798" s="246" t="str">
        <f t="shared" si="18"/>
        <v/>
      </c>
      <c r="G798" s="246" t="str">
        <f>IF(F798="","",DSUM('1_Instal·lacions fixes'!$E$14:$R$36,"e1",$F$728:$F798)+DSUM('1_Instal·lacions fixes'!$E$43:$L$58,"e1",$F$728:$F798)-SUM(G$729:G797))</f>
        <v/>
      </c>
      <c r="H798" s="246" t="str">
        <f>IF(F798="","",DSUM('1_Instal·lacions fixes'!$E$14:$R$36,"e2",$F$728:$F798)+DSUM('1_Instal·lacions fixes'!$E$43:$L$58,"e2",$F$728:$F798)-SUM(H$729:H797))</f>
        <v/>
      </c>
      <c r="I798" s="246" t="str">
        <f>IF(F798="","",DSUM('1_Instal·lacions fixes'!$E$14:$R$36,"e3",$F$728:$F798)+DSUM('1_Instal·lacions fixes'!$E$43:$L$58,"e3",$F$728:$F798)-SUM(I$729:I797))</f>
        <v/>
      </c>
      <c r="J798" s="246" t="str">
        <f>IF(F798="","",DSUM('1_Instal·lacions fixes'!$E$14:$R$36,"emissions",$F$728:$F798)+DSUM('1_Instal·lacions fixes'!$E$43:$L$58,"emissions",$F$728:$F798)-SUM(J$729:J797))</f>
        <v/>
      </c>
      <c r="K798" s="246" t="str">
        <f>IF(F798="","",DSUM('2_Vehicles i maquinària'!$E$22:$S$44,"e1",$F$728:$F798)+DSUM('2_Vehicles i maquinària'!$E$50:$K$70,"emissions",$F$728:$F798)-SUM(K$729:K797))</f>
        <v/>
      </c>
      <c r="L798" s="246" t="str">
        <f>IF(F798="","",DSUM('2_Vehicles i maquinària'!$E$22:$S$44,"e2",$F$728:$F798)-SUM(L$729:L797))</f>
        <v/>
      </c>
      <c r="M798" s="246" t="str">
        <f>IF(F798="","",DSUM('2_Vehicles i maquinària'!$E$22:$S$44,"e3",$F$728:$F798)-SUM(M$729:M797))</f>
        <v/>
      </c>
      <c r="N798" s="246" t="str">
        <f>IF(F798="","",DSUM('2_Vehicles i maquinària'!$E$22:$S$44,"emissions",$F$728:$F798)+DSUM('2_Vehicles i maquinària'!$E$50:$K$70,"emissions",$F$728:$F798)-SUM(N$729:N797))</f>
        <v/>
      </c>
      <c r="O798" s="246" t="str">
        <f>IF(F798="","",DSUM('2_Vehicles i maquinària'!$E$82:$S$92,"e1",$F$728:$F798)-SUM(O$729:O797))</f>
        <v/>
      </c>
      <c r="P798" s="246" t="str">
        <f>IF(F798="","",DSUM('2_Vehicles i maquinària'!$E$82:$S$92,"e2",$F$728:$F798)-SUM(P$729:P797))</f>
        <v/>
      </c>
      <c r="Q798" s="246" t="str">
        <f>IF(F798="","",DSUM('2_Vehicles i maquinària'!$E$82:$S$92,"e3",$F$728:$F798)-SUM(Q$729:Q797))</f>
        <v/>
      </c>
      <c r="R798" s="246" t="str">
        <f>IF(F798="","",DSUM('2_Vehicles i maquinària'!$E$82:$S$92,"emissions",$F$728:$F798)-SUM(R$729:R797))</f>
        <v/>
      </c>
      <c r="S798" s="246" t="str">
        <f>IF(F798="","",DSUM('2_Vehicles i maquinària'!$E$99:$S$109,"e1",$F$728:$F798)-SUM(S$729:S797))</f>
        <v/>
      </c>
      <c r="T798" s="246" t="str">
        <f>IF(F798="","",DSUM('2_Vehicles i maquinària'!$E$99:$S$109,"e2",$F$728:$F798)-SUM(T$729:T797))</f>
        <v/>
      </c>
      <c r="U798" s="246" t="str">
        <f>IF(F798="","",DSUM('2_Vehicles i maquinària'!$E$99:$S$109,"e3",$F$728:$F798)-SUM(U$729:U797))</f>
        <v/>
      </c>
      <c r="V798" s="246" t="str">
        <f>IF(F798="","",DSUM('2_Vehicles i maquinària'!$E$99:$S$109,"emissions",$F$728:$F798)-SUM(V$729:V797))</f>
        <v/>
      </c>
      <c r="W798" s="246" t="str">
        <f>IF(F798="","",DSUM('4_Emissions de procés'!$E$12:$M$27,"e1",$F$728:$F798)-SUM(W$729:W797))</f>
        <v/>
      </c>
      <c r="X798" s="246" t="str">
        <f>IF(F798="","",DSUM('4_Emissions de procés'!$E$12:$M$27,"e2",$F$728:$F798)-SUM(X$729:X797))</f>
        <v/>
      </c>
      <c r="Y798" s="246" t="str">
        <f>IF(F798="","",DSUM('4_Emissions de procés'!$E$12:$M$27,"e3",$F$728:$F798)-SUM(Y$729:Y797))</f>
        <v/>
      </c>
      <c r="Z798" s="246" t="str">
        <f>IF(F798="","",DSUM('4_Emissions de procés'!$E$12:$M$27,"emissions",$F$728:$F798)-SUM(Z$729:Z797))</f>
        <v/>
      </c>
      <c r="AA798" s="246"/>
    </row>
    <row r="799" spans="2:27" x14ac:dyDescent="0.25">
      <c r="B799">
        <v>71</v>
      </c>
      <c r="C799" s="246" t="str">
        <f>IF('0_Dades generals organització'!H121="","",'0_Dades generals organització'!H121)</f>
        <v/>
      </c>
      <c r="D799" s="246" t="str">
        <f>IF(C799="","",IF('0_Dades generals organització'!J121="no","",Dades!C799))</f>
        <v/>
      </c>
      <c r="E799" s="246" t="str">
        <f>IFERROR(INDEX($D$729:$D$978,MATCH(0,INDEX(COUNTIF($E$728:E798,$D$729:$D$978),),)),"")</f>
        <v/>
      </c>
      <c r="F799" s="246" t="str">
        <f t="shared" si="18"/>
        <v/>
      </c>
      <c r="G799" s="246" t="str">
        <f>IF(F799="","",DSUM('1_Instal·lacions fixes'!$E$14:$R$36,"e1",$F$728:$F799)+DSUM('1_Instal·lacions fixes'!$E$43:$L$58,"e1",$F$728:$F799)-SUM(G$729:G798))</f>
        <v/>
      </c>
      <c r="H799" s="246" t="str">
        <f>IF(F799="","",DSUM('1_Instal·lacions fixes'!$E$14:$R$36,"e2",$F$728:$F799)+DSUM('1_Instal·lacions fixes'!$E$43:$L$58,"e2",$F$728:$F799)-SUM(H$729:H798))</f>
        <v/>
      </c>
      <c r="I799" s="246" t="str">
        <f>IF(F799="","",DSUM('1_Instal·lacions fixes'!$E$14:$R$36,"e3",$F$728:$F799)+DSUM('1_Instal·lacions fixes'!$E$43:$L$58,"e3",$F$728:$F799)-SUM(I$729:I798))</f>
        <v/>
      </c>
      <c r="J799" s="246" t="str">
        <f>IF(F799="","",DSUM('1_Instal·lacions fixes'!$E$14:$R$36,"emissions",$F$728:$F799)+DSUM('1_Instal·lacions fixes'!$E$43:$L$58,"emissions",$F$728:$F799)-SUM(J$729:J798))</f>
        <v/>
      </c>
      <c r="K799" s="246" t="str">
        <f>IF(F799="","",DSUM('2_Vehicles i maquinària'!$E$22:$S$44,"e1",$F$728:$F799)+DSUM('2_Vehicles i maquinària'!$E$50:$K$70,"emissions",$F$728:$F799)-SUM(K$729:K798))</f>
        <v/>
      </c>
      <c r="L799" s="246" t="str">
        <f>IF(F799="","",DSUM('2_Vehicles i maquinària'!$E$22:$S$44,"e2",$F$728:$F799)-SUM(L$729:L798))</f>
        <v/>
      </c>
      <c r="M799" s="246" t="str">
        <f>IF(F799="","",DSUM('2_Vehicles i maquinària'!$E$22:$S$44,"e3",$F$728:$F799)-SUM(M$729:M798))</f>
        <v/>
      </c>
      <c r="N799" s="246" t="str">
        <f>IF(F799="","",DSUM('2_Vehicles i maquinària'!$E$22:$S$44,"emissions",$F$728:$F799)+DSUM('2_Vehicles i maquinària'!$E$50:$K$70,"emissions",$F$728:$F799)-SUM(N$729:N798))</f>
        <v/>
      </c>
      <c r="O799" s="246" t="str">
        <f>IF(F799="","",DSUM('2_Vehicles i maquinària'!$E$82:$S$92,"e1",$F$728:$F799)-SUM(O$729:O798))</f>
        <v/>
      </c>
      <c r="P799" s="246" t="str">
        <f>IF(F799="","",DSUM('2_Vehicles i maquinària'!$E$82:$S$92,"e2",$F$728:$F799)-SUM(P$729:P798))</f>
        <v/>
      </c>
      <c r="Q799" s="246" t="str">
        <f>IF(F799="","",DSUM('2_Vehicles i maquinària'!$E$82:$S$92,"e3",$F$728:$F799)-SUM(Q$729:Q798))</f>
        <v/>
      </c>
      <c r="R799" s="246" t="str">
        <f>IF(F799="","",DSUM('2_Vehicles i maquinària'!$E$82:$S$92,"emissions",$F$728:$F799)-SUM(R$729:R798))</f>
        <v/>
      </c>
      <c r="S799" s="246" t="str">
        <f>IF(F799="","",DSUM('2_Vehicles i maquinària'!$E$99:$S$109,"e1",$F$728:$F799)-SUM(S$729:S798))</f>
        <v/>
      </c>
      <c r="T799" s="246" t="str">
        <f>IF(F799="","",DSUM('2_Vehicles i maquinària'!$E$99:$S$109,"e2",$F$728:$F799)-SUM(T$729:T798))</f>
        <v/>
      </c>
      <c r="U799" s="246" t="str">
        <f>IF(F799="","",DSUM('2_Vehicles i maquinària'!$E$99:$S$109,"e3",$F$728:$F799)-SUM(U$729:U798))</f>
        <v/>
      </c>
      <c r="V799" s="246" t="str">
        <f>IF(F799="","",DSUM('2_Vehicles i maquinària'!$E$99:$S$109,"emissions",$F$728:$F799)-SUM(V$729:V798))</f>
        <v/>
      </c>
      <c r="W799" s="246" t="str">
        <f>IF(F799="","",DSUM('4_Emissions de procés'!$E$12:$M$27,"e1",$F$728:$F799)-SUM(W$729:W798))</f>
        <v/>
      </c>
      <c r="X799" s="246" t="str">
        <f>IF(F799="","",DSUM('4_Emissions de procés'!$E$12:$M$27,"e2",$F$728:$F799)-SUM(X$729:X798))</f>
        <v/>
      </c>
      <c r="Y799" s="246" t="str">
        <f>IF(F799="","",DSUM('4_Emissions de procés'!$E$12:$M$27,"e3",$F$728:$F799)-SUM(Y$729:Y798))</f>
        <v/>
      </c>
      <c r="Z799" s="246" t="str">
        <f>IF(F799="","",DSUM('4_Emissions de procés'!$E$12:$M$27,"emissions",$F$728:$F799)-SUM(Z$729:Z798))</f>
        <v/>
      </c>
      <c r="AA799" s="246"/>
    </row>
    <row r="800" spans="2:27" x14ac:dyDescent="0.25">
      <c r="B800">
        <v>72</v>
      </c>
      <c r="C800" s="246" t="str">
        <f>IF('0_Dades generals organització'!H122="","",'0_Dades generals organització'!H122)</f>
        <v/>
      </c>
      <c r="D800" s="246" t="str">
        <f>IF(C800="","",IF('0_Dades generals organització'!J122="no","",Dades!C800))</f>
        <v/>
      </c>
      <c r="E800" s="246" t="str">
        <f>IFERROR(INDEX($D$729:$D$978,MATCH(0,INDEX(COUNTIF($E$728:E799,$D$729:$D$978),),)),"")</f>
        <v/>
      </c>
      <c r="F800" s="246" t="str">
        <f t="shared" si="18"/>
        <v/>
      </c>
      <c r="G800" s="246" t="str">
        <f>IF(F800="","",DSUM('1_Instal·lacions fixes'!$E$14:$R$36,"e1",$F$728:$F800)+DSUM('1_Instal·lacions fixes'!$E$43:$L$58,"e1",$F$728:$F800)-SUM(G$729:G799))</f>
        <v/>
      </c>
      <c r="H800" s="246" t="str">
        <f>IF(F800="","",DSUM('1_Instal·lacions fixes'!$E$14:$R$36,"e2",$F$728:$F800)+DSUM('1_Instal·lacions fixes'!$E$43:$L$58,"e2",$F$728:$F800)-SUM(H$729:H799))</f>
        <v/>
      </c>
      <c r="I800" s="246" t="str">
        <f>IF(F800="","",DSUM('1_Instal·lacions fixes'!$E$14:$R$36,"e3",$F$728:$F800)+DSUM('1_Instal·lacions fixes'!$E$43:$L$58,"e3",$F$728:$F800)-SUM(I$729:I799))</f>
        <v/>
      </c>
      <c r="J800" s="246" t="str">
        <f>IF(F800="","",DSUM('1_Instal·lacions fixes'!$E$14:$R$36,"emissions",$F$728:$F800)+DSUM('1_Instal·lacions fixes'!$E$43:$L$58,"emissions",$F$728:$F800)-SUM(J$729:J799))</f>
        <v/>
      </c>
      <c r="K800" s="246" t="str">
        <f>IF(F800="","",DSUM('2_Vehicles i maquinària'!$E$22:$S$44,"e1",$F$728:$F800)+DSUM('2_Vehicles i maquinària'!$E$50:$K$70,"emissions",$F$728:$F800)-SUM(K$729:K799))</f>
        <v/>
      </c>
      <c r="L800" s="246" t="str">
        <f>IF(F800="","",DSUM('2_Vehicles i maquinària'!$E$22:$S$44,"e2",$F$728:$F800)-SUM(L$729:L799))</f>
        <v/>
      </c>
      <c r="M800" s="246" t="str">
        <f>IF(F800="","",DSUM('2_Vehicles i maquinària'!$E$22:$S$44,"e3",$F$728:$F800)-SUM(M$729:M799))</f>
        <v/>
      </c>
      <c r="N800" s="246" t="str">
        <f>IF(F800="","",DSUM('2_Vehicles i maquinària'!$E$22:$S$44,"emissions",$F$728:$F800)+DSUM('2_Vehicles i maquinària'!$E$50:$K$70,"emissions",$F$728:$F800)-SUM(N$729:N799))</f>
        <v/>
      </c>
      <c r="O800" s="246" t="str">
        <f>IF(F800="","",DSUM('2_Vehicles i maquinària'!$E$82:$S$92,"e1",$F$728:$F800)-SUM(O$729:O799))</f>
        <v/>
      </c>
      <c r="P800" s="246" t="str">
        <f>IF(F800="","",DSUM('2_Vehicles i maquinària'!$E$82:$S$92,"e2",$F$728:$F800)-SUM(P$729:P799))</f>
        <v/>
      </c>
      <c r="Q800" s="246" t="str">
        <f>IF(F800="","",DSUM('2_Vehicles i maquinària'!$E$82:$S$92,"e3",$F$728:$F800)-SUM(Q$729:Q799))</f>
        <v/>
      </c>
      <c r="R800" s="246" t="str">
        <f>IF(F800="","",DSUM('2_Vehicles i maquinària'!$E$82:$S$92,"emissions",$F$728:$F800)-SUM(R$729:R799))</f>
        <v/>
      </c>
      <c r="S800" s="246" t="str">
        <f>IF(F800="","",DSUM('2_Vehicles i maquinària'!$E$99:$S$109,"e1",$F$728:$F800)-SUM(S$729:S799))</f>
        <v/>
      </c>
      <c r="T800" s="246" t="str">
        <f>IF(F800="","",DSUM('2_Vehicles i maquinària'!$E$99:$S$109,"e2",$F$728:$F800)-SUM(T$729:T799))</f>
        <v/>
      </c>
      <c r="U800" s="246" t="str">
        <f>IF(F800="","",DSUM('2_Vehicles i maquinària'!$E$99:$S$109,"e3",$F$728:$F800)-SUM(U$729:U799))</f>
        <v/>
      </c>
      <c r="V800" s="246" t="str">
        <f>IF(F800="","",DSUM('2_Vehicles i maquinària'!$E$99:$S$109,"emissions",$F$728:$F800)-SUM(V$729:V799))</f>
        <v/>
      </c>
      <c r="W800" s="246" t="str">
        <f>IF(F800="","",DSUM('4_Emissions de procés'!$E$12:$M$27,"e1",$F$728:$F800)-SUM(W$729:W799))</f>
        <v/>
      </c>
      <c r="X800" s="246" t="str">
        <f>IF(F800="","",DSUM('4_Emissions de procés'!$E$12:$M$27,"e2",$F$728:$F800)-SUM(X$729:X799))</f>
        <v/>
      </c>
      <c r="Y800" s="246" t="str">
        <f>IF(F800="","",DSUM('4_Emissions de procés'!$E$12:$M$27,"e3",$F$728:$F800)-SUM(Y$729:Y799))</f>
        <v/>
      </c>
      <c r="Z800" s="246" t="str">
        <f>IF(F800="","",DSUM('4_Emissions de procés'!$E$12:$M$27,"emissions",$F$728:$F800)-SUM(Z$729:Z799))</f>
        <v/>
      </c>
      <c r="AA800" s="246"/>
    </row>
    <row r="801" spans="2:27" x14ac:dyDescent="0.25">
      <c r="B801">
        <v>73</v>
      </c>
      <c r="C801" s="246" t="str">
        <f>IF('0_Dades generals organització'!H123="","",'0_Dades generals organització'!H123)</f>
        <v/>
      </c>
      <c r="D801" s="246" t="str">
        <f>IF(C801="","",IF('0_Dades generals organització'!J123="no","",Dades!C801))</f>
        <v/>
      </c>
      <c r="E801" s="246" t="str">
        <f>IFERROR(INDEX($D$729:$D$978,MATCH(0,INDEX(COUNTIF($E$728:E800,$D$729:$D$978),),)),"")</f>
        <v/>
      </c>
      <c r="F801" s="246" t="str">
        <f t="shared" si="18"/>
        <v/>
      </c>
      <c r="G801" s="246" t="str">
        <f>IF(F801="","",DSUM('1_Instal·lacions fixes'!$E$14:$R$36,"e1",$F$728:$F801)+DSUM('1_Instal·lacions fixes'!$E$43:$L$58,"e1",$F$728:$F801)-SUM(G$729:G800))</f>
        <v/>
      </c>
      <c r="H801" s="246" t="str">
        <f>IF(F801="","",DSUM('1_Instal·lacions fixes'!$E$14:$R$36,"e2",$F$728:$F801)+DSUM('1_Instal·lacions fixes'!$E$43:$L$58,"e2",$F$728:$F801)-SUM(H$729:H800))</f>
        <v/>
      </c>
      <c r="I801" s="246" t="str">
        <f>IF(F801="","",DSUM('1_Instal·lacions fixes'!$E$14:$R$36,"e3",$F$728:$F801)+DSUM('1_Instal·lacions fixes'!$E$43:$L$58,"e3",$F$728:$F801)-SUM(I$729:I800))</f>
        <v/>
      </c>
      <c r="J801" s="246" t="str">
        <f>IF(F801="","",DSUM('1_Instal·lacions fixes'!$E$14:$R$36,"emissions",$F$728:$F801)+DSUM('1_Instal·lacions fixes'!$E$43:$L$58,"emissions",$F$728:$F801)-SUM(J$729:J800))</f>
        <v/>
      </c>
      <c r="K801" s="246" t="str">
        <f>IF(F801="","",DSUM('2_Vehicles i maquinària'!$E$22:$S$44,"e1",$F$728:$F801)+DSUM('2_Vehicles i maquinària'!$E$50:$K$70,"emissions",$F$728:$F801)-SUM(K$729:K800))</f>
        <v/>
      </c>
      <c r="L801" s="246" t="str">
        <f>IF(F801="","",DSUM('2_Vehicles i maquinària'!$E$22:$S$44,"e2",$F$728:$F801)-SUM(L$729:L800))</f>
        <v/>
      </c>
      <c r="M801" s="246" t="str">
        <f>IF(F801="","",DSUM('2_Vehicles i maquinària'!$E$22:$S$44,"e3",$F$728:$F801)-SUM(M$729:M800))</f>
        <v/>
      </c>
      <c r="N801" s="246" t="str">
        <f>IF(F801="","",DSUM('2_Vehicles i maquinària'!$E$22:$S$44,"emissions",$F$728:$F801)+DSUM('2_Vehicles i maquinària'!$E$50:$K$70,"emissions",$F$728:$F801)-SUM(N$729:N800))</f>
        <v/>
      </c>
      <c r="O801" s="246" t="str">
        <f>IF(F801="","",DSUM('2_Vehicles i maquinària'!$E$82:$S$92,"e1",$F$728:$F801)-SUM(O$729:O800))</f>
        <v/>
      </c>
      <c r="P801" s="246" t="str">
        <f>IF(F801="","",DSUM('2_Vehicles i maquinària'!$E$82:$S$92,"e2",$F$728:$F801)-SUM(P$729:P800))</f>
        <v/>
      </c>
      <c r="Q801" s="246" t="str">
        <f>IF(F801="","",DSUM('2_Vehicles i maquinària'!$E$82:$S$92,"e3",$F$728:$F801)-SUM(Q$729:Q800))</f>
        <v/>
      </c>
      <c r="R801" s="246" t="str">
        <f>IF(F801="","",DSUM('2_Vehicles i maquinària'!$E$82:$S$92,"emissions",$F$728:$F801)-SUM(R$729:R800))</f>
        <v/>
      </c>
      <c r="S801" s="246" t="str">
        <f>IF(F801="","",DSUM('2_Vehicles i maquinària'!$E$99:$S$109,"e1",$F$728:$F801)-SUM(S$729:S800))</f>
        <v/>
      </c>
      <c r="T801" s="246" t="str">
        <f>IF(F801="","",DSUM('2_Vehicles i maquinària'!$E$99:$S$109,"e2",$F$728:$F801)-SUM(T$729:T800))</f>
        <v/>
      </c>
      <c r="U801" s="246" t="str">
        <f>IF(F801="","",DSUM('2_Vehicles i maquinària'!$E$99:$S$109,"e3",$F$728:$F801)-SUM(U$729:U800))</f>
        <v/>
      </c>
      <c r="V801" s="246" t="str">
        <f>IF(F801="","",DSUM('2_Vehicles i maquinària'!$E$99:$S$109,"emissions",$F$728:$F801)-SUM(V$729:V800))</f>
        <v/>
      </c>
      <c r="W801" s="246" t="str">
        <f>IF(F801="","",DSUM('4_Emissions de procés'!$E$12:$M$27,"e1",$F$728:$F801)-SUM(W$729:W800))</f>
        <v/>
      </c>
      <c r="X801" s="246" t="str">
        <f>IF(F801="","",DSUM('4_Emissions de procés'!$E$12:$M$27,"e2",$F$728:$F801)-SUM(X$729:X800))</f>
        <v/>
      </c>
      <c r="Y801" s="246" t="str">
        <f>IF(F801="","",DSUM('4_Emissions de procés'!$E$12:$M$27,"e3",$F$728:$F801)-SUM(Y$729:Y800))</f>
        <v/>
      </c>
      <c r="Z801" s="246" t="str">
        <f>IF(F801="","",DSUM('4_Emissions de procés'!$E$12:$M$27,"emissions",$F$728:$F801)-SUM(Z$729:Z800))</f>
        <v/>
      </c>
      <c r="AA801" s="246"/>
    </row>
    <row r="802" spans="2:27" x14ac:dyDescent="0.25">
      <c r="B802">
        <v>74</v>
      </c>
      <c r="C802" s="246" t="str">
        <f>IF('0_Dades generals organització'!H124="","",'0_Dades generals organització'!H124)</f>
        <v/>
      </c>
      <c r="D802" s="246" t="str">
        <f>IF(C802="","",IF('0_Dades generals organització'!J124="no","",Dades!C802))</f>
        <v/>
      </c>
      <c r="E802" s="246" t="str">
        <f>IFERROR(INDEX($D$729:$D$978,MATCH(0,INDEX(COUNTIF($E$728:E801,$D$729:$D$978),),)),"")</f>
        <v/>
      </c>
      <c r="F802" s="246" t="str">
        <f t="shared" si="18"/>
        <v/>
      </c>
      <c r="G802" s="246" t="str">
        <f>IF(F802="","",DSUM('1_Instal·lacions fixes'!$E$14:$R$36,"e1",$F$728:$F802)+DSUM('1_Instal·lacions fixes'!$E$43:$L$58,"e1",$F$728:$F802)-SUM(G$729:G801))</f>
        <v/>
      </c>
      <c r="H802" s="246" t="str">
        <f>IF(F802="","",DSUM('1_Instal·lacions fixes'!$E$14:$R$36,"e2",$F$728:$F802)+DSUM('1_Instal·lacions fixes'!$E$43:$L$58,"e2",$F$728:$F802)-SUM(H$729:H801))</f>
        <v/>
      </c>
      <c r="I802" s="246" t="str">
        <f>IF(F802="","",DSUM('1_Instal·lacions fixes'!$E$14:$R$36,"e3",$F$728:$F802)+DSUM('1_Instal·lacions fixes'!$E$43:$L$58,"e3",$F$728:$F802)-SUM(I$729:I801))</f>
        <v/>
      </c>
      <c r="J802" s="246" t="str">
        <f>IF(F802="","",DSUM('1_Instal·lacions fixes'!$E$14:$R$36,"emissions",$F$728:$F802)+DSUM('1_Instal·lacions fixes'!$E$43:$L$58,"emissions",$F$728:$F802)-SUM(J$729:J801))</f>
        <v/>
      </c>
      <c r="K802" s="246" t="str">
        <f>IF(F802="","",DSUM('2_Vehicles i maquinària'!$E$22:$S$44,"e1",$F$728:$F802)+DSUM('2_Vehicles i maquinària'!$E$50:$K$70,"emissions",$F$728:$F802)-SUM(K$729:K801))</f>
        <v/>
      </c>
      <c r="L802" s="246" t="str">
        <f>IF(F802="","",DSUM('2_Vehicles i maquinària'!$E$22:$S$44,"e2",$F$728:$F802)-SUM(L$729:L801))</f>
        <v/>
      </c>
      <c r="M802" s="246" t="str">
        <f>IF(F802="","",DSUM('2_Vehicles i maquinària'!$E$22:$S$44,"e3",$F$728:$F802)-SUM(M$729:M801))</f>
        <v/>
      </c>
      <c r="N802" s="246" t="str">
        <f>IF(F802="","",DSUM('2_Vehicles i maquinària'!$E$22:$S$44,"emissions",$F$728:$F802)+DSUM('2_Vehicles i maquinària'!$E$50:$K$70,"emissions",$F$728:$F802)-SUM(N$729:N801))</f>
        <v/>
      </c>
      <c r="O802" s="246" t="str">
        <f>IF(F802="","",DSUM('2_Vehicles i maquinària'!$E$82:$S$92,"e1",$F$728:$F802)-SUM(O$729:O801))</f>
        <v/>
      </c>
      <c r="P802" s="246" t="str">
        <f>IF(F802="","",DSUM('2_Vehicles i maquinària'!$E$82:$S$92,"e2",$F$728:$F802)-SUM(P$729:P801))</f>
        <v/>
      </c>
      <c r="Q802" s="246" t="str">
        <f>IF(F802="","",DSUM('2_Vehicles i maquinària'!$E$82:$S$92,"e3",$F$728:$F802)-SUM(Q$729:Q801))</f>
        <v/>
      </c>
      <c r="R802" s="246" t="str">
        <f>IF(F802="","",DSUM('2_Vehicles i maquinària'!$E$82:$S$92,"emissions",$F$728:$F802)-SUM(R$729:R801))</f>
        <v/>
      </c>
      <c r="S802" s="246" t="str">
        <f>IF(F802="","",DSUM('2_Vehicles i maquinària'!$E$99:$S$109,"e1",$F$728:$F802)-SUM(S$729:S801))</f>
        <v/>
      </c>
      <c r="T802" s="246" t="str">
        <f>IF(F802="","",DSUM('2_Vehicles i maquinària'!$E$99:$S$109,"e2",$F$728:$F802)-SUM(T$729:T801))</f>
        <v/>
      </c>
      <c r="U802" s="246" t="str">
        <f>IF(F802="","",DSUM('2_Vehicles i maquinària'!$E$99:$S$109,"e3",$F$728:$F802)-SUM(U$729:U801))</f>
        <v/>
      </c>
      <c r="V802" s="246" t="str">
        <f>IF(F802="","",DSUM('2_Vehicles i maquinària'!$E$99:$S$109,"emissions",$F$728:$F802)-SUM(V$729:V801))</f>
        <v/>
      </c>
      <c r="W802" s="246" t="str">
        <f>IF(F802="","",DSUM('4_Emissions de procés'!$E$12:$M$27,"e1",$F$728:$F802)-SUM(W$729:W801))</f>
        <v/>
      </c>
      <c r="X802" s="246" t="str">
        <f>IF(F802="","",DSUM('4_Emissions de procés'!$E$12:$M$27,"e2",$F$728:$F802)-SUM(X$729:X801))</f>
        <v/>
      </c>
      <c r="Y802" s="246" t="str">
        <f>IF(F802="","",DSUM('4_Emissions de procés'!$E$12:$M$27,"e3",$F$728:$F802)-SUM(Y$729:Y801))</f>
        <v/>
      </c>
      <c r="Z802" s="246" t="str">
        <f>IF(F802="","",DSUM('4_Emissions de procés'!$E$12:$M$27,"emissions",$F$728:$F802)-SUM(Z$729:Z801))</f>
        <v/>
      </c>
      <c r="AA802" s="246"/>
    </row>
    <row r="803" spans="2:27" x14ac:dyDescent="0.25">
      <c r="B803">
        <v>75</v>
      </c>
      <c r="C803" s="246" t="str">
        <f>IF('0_Dades generals organització'!H125="","",'0_Dades generals organització'!H125)</f>
        <v/>
      </c>
      <c r="D803" s="246" t="str">
        <f>IF(C803="","",IF('0_Dades generals organització'!J125="no","",Dades!C803))</f>
        <v/>
      </c>
      <c r="E803" s="246" t="str">
        <f>IFERROR(INDEX($D$729:$D$978,MATCH(0,INDEX(COUNTIF($E$728:E802,$D$729:$D$978),),)),"")</f>
        <v/>
      </c>
      <c r="F803" s="246" t="str">
        <f t="shared" si="18"/>
        <v/>
      </c>
      <c r="G803" s="246" t="str">
        <f>IF(F803="","",DSUM('1_Instal·lacions fixes'!$E$14:$R$36,"e1",$F$728:$F803)+DSUM('1_Instal·lacions fixes'!$E$43:$L$58,"e1",$F$728:$F803)-SUM(G$729:G802))</f>
        <v/>
      </c>
      <c r="H803" s="246" t="str">
        <f>IF(F803="","",DSUM('1_Instal·lacions fixes'!$E$14:$R$36,"e2",$F$728:$F803)+DSUM('1_Instal·lacions fixes'!$E$43:$L$58,"e2",$F$728:$F803)-SUM(H$729:H802))</f>
        <v/>
      </c>
      <c r="I803" s="246" t="str">
        <f>IF(F803="","",DSUM('1_Instal·lacions fixes'!$E$14:$R$36,"e3",$F$728:$F803)+DSUM('1_Instal·lacions fixes'!$E$43:$L$58,"e3",$F$728:$F803)-SUM(I$729:I802))</f>
        <v/>
      </c>
      <c r="J803" s="246" t="str">
        <f>IF(F803="","",DSUM('1_Instal·lacions fixes'!$E$14:$R$36,"emissions",$F$728:$F803)+DSUM('1_Instal·lacions fixes'!$E$43:$L$58,"emissions",$F$728:$F803)-SUM(J$729:J802))</f>
        <v/>
      </c>
      <c r="K803" s="246" t="str">
        <f>IF(F803="","",DSUM('2_Vehicles i maquinària'!$E$22:$S$44,"e1",$F$728:$F803)+DSUM('2_Vehicles i maquinària'!$E$50:$K$70,"emissions",$F$728:$F803)-SUM(K$729:K802))</f>
        <v/>
      </c>
      <c r="L803" s="246" t="str">
        <f>IF(F803="","",DSUM('2_Vehicles i maquinària'!$E$22:$S$44,"e2",$F$728:$F803)-SUM(L$729:L802))</f>
        <v/>
      </c>
      <c r="M803" s="246" t="str">
        <f>IF(F803="","",DSUM('2_Vehicles i maquinària'!$E$22:$S$44,"e3",$F$728:$F803)-SUM(M$729:M802))</f>
        <v/>
      </c>
      <c r="N803" s="246" t="str">
        <f>IF(F803="","",DSUM('2_Vehicles i maquinària'!$E$22:$S$44,"emissions",$F$728:$F803)+DSUM('2_Vehicles i maquinària'!$E$50:$K$70,"emissions",$F$728:$F803)-SUM(N$729:N802))</f>
        <v/>
      </c>
      <c r="O803" s="246" t="str">
        <f>IF(F803="","",DSUM('2_Vehicles i maquinària'!$E$82:$S$92,"e1",$F$728:$F803)-SUM(O$729:O802))</f>
        <v/>
      </c>
      <c r="P803" s="246" t="str">
        <f>IF(F803="","",DSUM('2_Vehicles i maquinària'!$E$82:$S$92,"e2",$F$728:$F803)-SUM(P$729:P802))</f>
        <v/>
      </c>
      <c r="Q803" s="246" t="str">
        <f>IF(F803="","",DSUM('2_Vehicles i maquinària'!$E$82:$S$92,"e3",$F$728:$F803)-SUM(Q$729:Q802))</f>
        <v/>
      </c>
      <c r="R803" s="246" t="str">
        <f>IF(F803="","",DSUM('2_Vehicles i maquinària'!$E$82:$S$92,"emissions",$F$728:$F803)-SUM(R$729:R802))</f>
        <v/>
      </c>
      <c r="S803" s="246" t="str">
        <f>IF(F803="","",DSUM('2_Vehicles i maquinària'!$E$99:$S$109,"e1",$F$728:$F803)-SUM(S$729:S802))</f>
        <v/>
      </c>
      <c r="T803" s="246" t="str">
        <f>IF(F803="","",DSUM('2_Vehicles i maquinària'!$E$99:$S$109,"e2",$F$728:$F803)-SUM(T$729:T802))</f>
        <v/>
      </c>
      <c r="U803" s="246" t="str">
        <f>IF(F803="","",DSUM('2_Vehicles i maquinària'!$E$99:$S$109,"e3",$F$728:$F803)-SUM(U$729:U802))</f>
        <v/>
      </c>
      <c r="V803" s="246" t="str">
        <f>IF(F803="","",DSUM('2_Vehicles i maquinària'!$E$99:$S$109,"emissions",$F$728:$F803)-SUM(V$729:V802))</f>
        <v/>
      </c>
      <c r="W803" s="246" t="str">
        <f>IF(F803="","",DSUM('4_Emissions de procés'!$E$12:$M$27,"e1",$F$728:$F803)-SUM(W$729:W802))</f>
        <v/>
      </c>
      <c r="X803" s="246" t="str">
        <f>IF(F803="","",DSUM('4_Emissions de procés'!$E$12:$M$27,"e2",$F$728:$F803)-SUM(X$729:X802))</f>
        <v/>
      </c>
      <c r="Y803" s="246" t="str">
        <f>IF(F803="","",DSUM('4_Emissions de procés'!$E$12:$M$27,"e3",$F$728:$F803)-SUM(Y$729:Y802))</f>
        <v/>
      </c>
      <c r="Z803" s="246" t="str">
        <f>IF(F803="","",DSUM('4_Emissions de procés'!$E$12:$M$27,"emissions",$F$728:$F803)-SUM(Z$729:Z802))</f>
        <v/>
      </c>
      <c r="AA803" s="246"/>
    </row>
    <row r="804" spans="2:27" x14ac:dyDescent="0.25">
      <c r="B804">
        <v>76</v>
      </c>
      <c r="C804" s="246" t="str">
        <f>IF('0_Dades generals organització'!H126="","",'0_Dades generals organització'!H126)</f>
        <v/>
      </c>
      <c r="D804" s="246" t="str">
        <f>IF(C804="","",IF('0_Dades generals organització'!J126="no","",Dades!C804))</f>
        <v/>
      </c>
      <c r="E804" s="246" t="str">
        <f>IFERROR(INDEX($D$729:$D$978,MATCH(0,INDEX(COUNTIF($E$728:E803,$D$729:$D$978),),)),"")</f>
        <v/>
      </c>
      <c r="F804" s="246" t="str">
        <f t="shared" si="18"/>
        <v/>
      </c>
      <c r="G804" s="246" t="str">
        <f>IF(F804="","",DSUM('1_Instal·lacions fixes'!$E$14:$R$36,"e1",$F$728:$F804)+DSUM('1_Instal·lacions fixes'!$E$43:$L$58,"e1",$F$728:$F804)-SUM(G$729:G803))</f>
        <v/>
      </c>
      <c r="H804" s="246" t="str">
        <f>IF(F804="","",DSUM('1_Instal·lacions fixes'!$E$14:$R$36,"e2",$F$728:$F804)+DSUM('1_Instal·lacions fixes'!$E$43:$L$58,"e2",$F$728:$F804)-SUM(H$729:H803))</f>
        <v/>
      </c>
      <c r="I804" s="246" t="str">
        <f>IF(F804="","",DSUM('1_Instal·lacions fixes'!$E$14:$R$36,"e3",$F$728:$F804)+DSUM('1_Instal·lacions fixes'!$E$43:$L$58,"e3",$F$728:$F804)-SUM(I$729:I803))</f>
        <v/>
      </c>
      <c r="J804" s="246" t="str">
        <f>IF(F804="","",DSUM('1_Instal·lacions fixes'!$E$14:$R$36,"emissions",$F$728:$F804)+DSUM('1_Instal·lacions fixes'!$E$43:$L$58,"emissions",$F$728:$F804)-SUM(J$729:J803))</f>
        <v/>
      </c>
      <c r="K804" s="246" t="str">
        <f>IF(F804="","",DSUM('2_Vehicles i maquinària'!$E$22:$S$44,"e1",$F$728:$F804)+DSUM('2_Vehicles i maquinària'!$E$50:$K$70,"emissions",$F$728:$F804)-SUM(K$729:K803))</f>
        <v/>
      </c>
      <c r="L804" s="246" t="str">
        <f>IF(F804="","",DSUM('2_Vehicles i maquinària'!$E$22:$S$44,"e2",$F$728:$F804)-SUM(L$729:L803))</f>
        <v/>
      </c>
      <c r="M804" s="246" t="str">
        <f>IF(F804="","",DSUM('2_Vehicles i maquinària'!$E$22:$S$44,"e3",$F$728:$F804)-SUM(M$729:M803))</f>
        <v/>
      </c>
      <c r="N804" s="246" t="str">
        <f>IF(F804="","",DSUM('2_Vehicles i maquinària'!$E$22:$S$44,"emissions",$F$728:$F804)+DSUM('2_Vehicles i maquinària'!$E$50:$K$70,"emissions",$F$728:$F804)-SUM(N$729:N803))</f>
        <v/>
      </c>
      <c r="O804" s="246" t="str">
        <f>IF(F804="","",DSUM('2_Vehicles i maquinària'!$E$82:$S$92,"e1",$F$728:$F804)-SUM(O$729:O803))</f>
        <v/>
      </c>
      <c r="P804" s="246" t="str">
        <f>IF(F804="","",DSUM('2_Vehicles i maquinària'!$E$82:$S$92,"e2",$F$728:$F804)-SUM(P$729:P803))</f>
        <v/>
      </c>
      <c r="Q804" s="246" t="str">
        <f>IF(F804="","",DSUM('2_Vehicles i maquinària'!$E$82:$S$92,"e3",$F$728:$F804)-SUM(Q$729:Q803))</f>
        <v/>
      </c>
      <c r="R804" s="246" t="str">
        <f>IF(F804="","",DSUM('2_Vehicles i maquinària'!$E$82:$S$92,"emissions",$F$728:$F804)-SUM(R$729:R803))</f>
        <v/>
      </c>
      <c r="S804" s="246" t="str">
        <f>IF(F804="","",DSUM('2_Vehicles i maquinària'!$E$99:$S$109,"e1",$F$728:$F804)-SUM(S$729:S803))</f>
        <v/>
      </c>
      <c r="T804" s="246" t="str">
        <f>IF(F804="","",DSUM('2_Vehicles i maquinària'!$E$99:$S$109,"e2",$F$728:$F804)-SUM(T$729:T803))</f>
        <v/>
      </c>
      <c r="U804" s="246" t="str">
        <f>IF(F804="","",DSUM('2_Vehicles i maquinària'!$E$99:$S$109,"e3",$F$728:$F804)-SUM(U$729:U803))</f>
        <v/>
      </c>
      <c r="V804" s="246" t="str">
        <f>IF(F804="","",DSUM('2_Vehicles i maquinària'!$E$99:$S$109,"emissions",$F$728:$F804)-SUM(V$729:V803))</f>
        <v/>
      </c>
      <c r="W804" s="246" t="str">
        <f>IF(F804="","",DSUM('4_Emissions de procés'!$E$12:$M$27,"e1",$F$728:$F804)-SUM(W$729:W803))</f>
        <v/>
      </c>
      <c r="X804" s="246" t="str">
        <f>IF(F804="","",DSUM('4_Emissions de procés'!$E$12:$M$27,"e2",$F$728:$F804)-SUM(X$729:X803))</f>
        <v/>
      </c>
      <c r="Y804" s="246" t="str">
        <f>IF(F804="","",DSUM('4_Emissions de procés'!$E$12:$M$27,"e3",$F$728:$F804)-SUM(Y$729:Y803))</f>
        <v/>
      </c>
      <c r="Z804" s="246" t="str">
        <f>IF(F804="","",DSUM('4_Emissions de procés'!$E$12:$M$27,"emissions",$F$728:$F804)-SUM(Z$729:Z803))</f>
        <v/>
      </c>
      <c r="AA804" s="246"/>
    </row>
    <row r="805" spans="2:27" x14ac:dyDescent="0.25">
      <c r="B805">
        <v>77</v>
      </c>
      <c r="C805" s="246" t="str">
        <f>IF('0_Dades generals organització'!H127="","",'0_Dades generals organització'!H127)</f>
        <v/>
      </c>
      <c r="D805" s="246" t="str">
        <f>IF(C805="","",IF('0_Dades generals organització'!J127="no","",Dades!C805))</f>
        <v/>
      </c>
      <c r="E805" s="246" t="str">
        <f>IFERROR(INDEX($D$729:$D$978,MATCH(0,INDEX(COUNTIF($E$728:E804,$D$729:$D$978),),)),"")</f>
        <v/>
      </c>
      <c r="F805" s="246" t="str">
        <f t="shared" si="18"/>
        <v/>
      </c>
      <c r="G805" s="246" t="str">
        <f>IF(F805="","",DSUM('1_Instal·lacions fixes'!$E$14:$R$36,"e1",$F$728:$F805)+DSUM('1_Instal·lacions fixes'!$E$43:$L$58,"e1",$F$728:$F805)-SUM(G$729:G804))</f>
        <v/>
      </c>
      <c r="H805" s="246" t="str">
        <f>IF(F805="","",DSUM('1_Instal·lacions fixes'!$E$14:$R$36,"e2",$F$728:$F805)+DSUM('1_Instal·lacions fixes'!$E$43:$L$58,"e2",$F$728:$F805)-SUM(H$729:H804))</f>
        <v/>
      </c>
      <c r="I805" s="246" t="str">
        <f>IF(F805="","",DSUM('1_Instal·lacions fixes'!$E$14:$R$36,"e3",$F$728:$F805)+DSUM('1_Instal·lacions fixes'!$E$43:$L$58,"e3",$F$728:$F805)-SUM(I$729:I804))</f>
        <v/>
      </c>
      <c r="J805" s="246" t="str">
        <f>IF(F805="","",DSUM('1_Instal·lacions fixes'!$E$14:$R$36,"emissions",$F$728:$F805)+DSUM('1_Instal·lacions fixes'!$E$43:$L$58,"emissions",$F$728:$F805)-SUM(J$729:J804))</f>
        <v/>
      </c>
      <c r="K805" s="246" t="str">
        <f>IF(F805="","",DSUM('2_Vehicles i maquinària'!$E$22:$S$44,"e1",$F$728:$F805)+DSUM('2_Vehicles i maquinària'!$E$50:$K$70,"emissions",$F$728:$F805)-SUM(K$729:K804))</f>
        <v/>
      </c>
      <c r="L805" s="246" t="str">
        <f>IF(F805="","",DSUM('2_Vehicles i maquinària'!$E$22:$S$44,"e2",$F$728:$F805)-SUM(L$729:L804))</f>
        <v/>
      </c>
      <c r="M805" s="246" t="str">
        <f>IF(F805="","",DSUM('2_Vehicles i maquinària'!$E$22:$S$44,"e3",$F$728:$F805)-SUM(M$729:M804))</f>
        <v/>
      </c>
      <c r="N805" s="246" t="str">
        <f>IF(F805="","",DSUM('2_Vehicles i maquinària'!$E$22:$S$44,"emissions",$F$728:$F805)+DSUM('2_Vehicles i maquinària'!$E$50:$K$70,"emissions",$F$728:$F805)-SUM(N$729:N804))</f>
        <v/>
      </c>
      <c r="O805" s="246" t="str">
        <f>IF(F805="","",DSUM('2_Vehicles i maquinària'!$E$82:$S$92,"e1",$F$728:$F805)-SUM(O$729:O804))</f>
        <v/>
      </c>
      <c r="P805" s="246" t="str">
        <f>IF(F805="","",DSUM('2_Vehicles i maquinària'!$E$82:$S$92,"e2",$F$728:$F805)-SUM(P$729:P804))</f>
        <v/>
      </c>
      <c r="Q805" s="246" t="str">
        <f>IF(F805="","",DSUM('2_Vehicles i maquinària'!$E$82:$S$92,"e3",$F$728:$F805)-SUM(Q$729:Q804))</f>
        <v/>
      </c>
      <c r="R805" s="246" t="str">
        <f>IF(F805="","",DSUM('2_Vehicles i maquinària'!$E$82:$S$92,"emissions",$F$728:$F805)-SUM(R$729:R804))</f>
        <v/>
      </c>
      <c r="S805" s="246" t="str">
        <f>IF(F805="","",DSUM('2_Vehicles i maquinària'!$E$99:$S$109,"e1",$F$728:$F805)-SUM(S$729:S804))</f>
        <v/>
      </c>
      <c r="T805" s="246" t="str">
        <f>IF(F805="","",DSUM('2_Vehicles i maquinària'!$E$99:$S$109,"e2",$F$728:$F805)-SUM(T$729:T804))</f>
        <v/>
      </c>
      <c r="U805" s="246" t="str">
        <f>IF(F805="","",DSUM('2_Vehicles i maquinària'!$E$99:$S$109,"e3",$F$728:$F805)-SUM(U$729:U804))</f>
        <v/>
      </c>
      <c r="V805" s="246" t="str">
        <f>IF(F805="","",DSUM('2_Vehicles i maquinària'!$E$99:$S$109,"emissions",$F$728:$F805)-SUM(V$729:V804))</f>
        <v/>
      </c>
      <c r="W805" s="246" t="str">
        <f>IF(F805="","",DSUM('4_Emissions de procés'!$E$12:$M$27,"e1",$F$728:$F805)-SUM(W$729:W804))</f>
        <v/>
      </c>
      <c r="X805" s="246" t="str">
        <f>IF(F805="","",DSUM('4_Emissions de procés'!$E$12:$M$27,"e2",$F$728:$F805)-SUM(X$729:X804))</f>
        <v/>
      </c>
      <c r="Y805" s="246" t="str">
        <f>IF(F805="","",DSUM('4_Emissions de procés'!$E$12:$M$27,"e3",$F$728:$F805)-SUM(Y$729:Y804))</f>
        <v/>
      </c>
      <c r="Z805" s="246" t="str">
        <f>IF(F805="","",DSUM('4_Emissions de procés'!$E$12:$M$27,"emissions",$F$728:$F805)-SUM(Z$729:Z804))</f>
        <v/>
      </c>
      <c r="AA805" s="246"/>
    </row>
    <row r="806" spans="2:27" x14ac:dyDescent="0.25">
      <c r="B806">
        <v>78</v>
      </c>
      <c r="C806" s="246" t="str">
        <f>IF('0_Dades generals organització'!H128="","",'0_Dades generals organització'!H128)</f>
        <v/>
      </c>
      <c r="D806" s="246" t="str">
        <f>IF(C806="","",IF('0_Dades generals organització'!J128="no","",Dades!C806))</f>
        <v/>
      </c>
      <c r="E806" s="246" t="str">
        <f>IFERROR(INDEX($D$729:$D$978,MATCH(0,INDEX(COUNTIF($E$728:E805,$D$729:$D$978),),)),"")</f>
        <v/>
      </c>
      <c r="F806" s="246" t="str">
        <f t="shared" si="18"/>
        <v/>
      </c>
      <c r="G806" s="246" t="str">
        <f>IF(F806="","",DSUM('1_Instal·lacions fixes'!$E$14:$R$36,"e1",$F$728:$F806)+DSUM('1_Instal·lacions fixes'!$E$43:$L$58,"e1",$F$728:$F806)-SUM(G$729:G805))</f>
        <v/>
      </c>
      <c r="H806" s="246" t="str">
        <f>IF(F806="","",DSUM('1_Instal·lacions fixes'!$E$14:$R$36,"e2",$F$728:$F806)+DSUM('1_Instal·lacions fixes'!$E$43:$L$58,"e2",$F$728:$F806)-SUM(H$729:H805))</f>
        <v/>
      </c>
      <c r="I806" s="246" t="str">
        <f>IF(F806="","",DSUM('1_Instal·lacions fixes'!$E$14:$R$36,"e3",$F$728:$F806)+DSUM('1_Instal·lacions fixes'!$E$43:$L$58,"e3",$F$728:$F806)-SUM(I$729:I805))</f>
        <v/>
      </c>
      <c r="J806" s="246" t="str">
        <f>IF(F806="","",DSUM('1_Instal·lacions fixes'!$E$14:$R$36,"emissions",$F$728:$F806)+DSUM('1_Instal·lacions fixes'!$E$43:$L$58,"emissions",$F$728:$F806)-SUM(J$729:J805))</f>
        <v/>
      </c>
      <c r="K806" s="246" t="str">
        <f>IF(F806="","",DSUM('2_Vehicles i maquinària'!$E$22:$S$44,"e1",$F$728:$F806)+DSUM('2_Vehicles i maquinària'!$E$50:$K$70,"emissions",$F$728:$F806)-SUM(K$729:K805))</f>
        <v/>
      </c>
      <c r="L806" s="246" t="str">
        <f>IF(F806="","",DSUM('2_Vehicles i maquinària'!$E$22:$S$44,"e2",$F$728:$F806)-SUM(L$729:L805))</f>
        <v/>
      </c>
      <c r="M806" s="246" t="str">
        <f>IF(F806="","",DSUM('2_Vehicles i maquinària'!$E$22:$S$44,"e3",$F$728:$F806)-SUM(M$729:M805))</f>
        <v/>
      </c>
      <c r="N806" s="246" t="str">
        <f>IF(F806="","",DSUM('2_Vehicles i maquinària'!$E$22:$S$44,"emissions",$F$728:$F806)+DSUM('2_Vehicles i maquinària'!$E$50:$K$70,"emissions",$F$728:$F806)-SUM(N$729:N805))</f>
        <v/>
      </c>
      <c r="O806" s="246" t="str">
        <f>IF(F806="","",DSUM('2_Vehicles i maquinària'!$E$82:$S$92,"e1",$F$728:$F806)-SUM(O$729:O805))</f>
        <v/>
      </c>
      <c r="P806" s="246" t="str">
        <f>IF(F806="","",DSUM('2_Vehicles i maquinària'!$E$82:$S$92,"e2",$F$728:$F806)-SUM(P$729:P805))</f>
        <v/>
      </c>
      <c r="Q806" s="246" t="str">
        <f>IF(F806="","",DSUM('2_Vehicles i maquinària'!$E$82:$S$92,"e3",$F$728:$F806)-SUM(Q$729:Q805))</f>
        <v/>
      </c>
      <c r="R806" s="246" t="str">
        <f>IF(F806="","",DSUM('2_Vehicles i maquinària'!$E$82:$S$92,"emissions",$F$728:$F806)-SUM(R$729:R805))</f>
        <v/>
      </c>
      <c r="S806" s="246" t="str">
        <f>IF(F806="","",DSUM('2_Vehicles i maquinària'!$E$99:$S$109,"e1",$F$728:$F806)-SUM(S$729:S805))</f>
        <v/>
      </c>
      <c r="T806" s="246" t="str">
        <f>IF(F806="","",DSUM('2_Vehicles i maquinària'!$E$99:$S$109,"e2",$F$728:$F806)-SUM(T$729:T805))</f>
        <v/>
      </c>
      <c r="U806" s="246" t="str">
        <f>IF(F806="","",DSUM('2_Vehicles i maquinària'!$E$99:$S$109,"e3",$F$728:$F806)-SUM(U$729:U805))</f>
        <v/>
      </c>
      <c r="V806" s="246" t="str">
        <f>IF(F806="","",DSUM('2_Vehicles i maquinària'!$E$99:$S$109,"emissions",$F$728:$F806)-SUM(V$729:V805))</f>
        <v/>
      </c>
      <c r="W806" s="246" t="str">
        <f>IF(F806="","",DSUM('4_Emissions de procés'!$E$12:$M$27,"e1",$F$728:$F806)-SUM(W$729:W805))</f>
        <v/>
      </c>
      <c r="X806" s="246" t="str">
        <f>IF(F806="","",DSUM('4_Emissions de procés'!$E$12:$M$27,"e2",$F$728:$F806)-SUM(X$729:X805))</f>
        <v/>
      </c>
      <c r="Y806" s="246" t="str">
        <f>IF(F806="","",DSUM('4_Emissions de procés'!$E$12:$M$27,"e3",$F$728:$F806)-SUM(Y$729:Y805))</f>
        <v/>
      </c>
      <c r="Z806" s="246" t="str">
        <f>IF(F806="","",DSUM('4_Emissions de procés'!$E$12:$M$27,"emissions",$F$728:$F806)-SUM(Z$729:Z805))</f>
        <v/>
      </c>
      <c r="AA806" s="246"/>
    </row>
    <row r="807" spans="2:27" x14ac:dyDescent="0.25">
      <c r="B807">
        <v>79</v>
      </c>
      <c r="C807" s="246" t="str">
        <f>IF('0_Dades generals organització'!H129="","",'0_Dades generals organització'!H129)</f>
        <v/>
      </c>
      <c r="D807" s="246" t="str">
        <f>IF(C807="","",IF('0_Dades generals organització'!J129="no","",Dades!C807))</f>
        <v/>
      </c>
      <c r="E807" s="246" t="str">
        <f>IFERROR(INDEX($D$729:$D$978,MATCH(0,INDEX(COUNTIF($E$728:E806,$D$729:$D$978),),)),"")</f>
        <v/>
      </c>
      <c r="F807" s="246" t="str">
        <f t="shared" si="18"/>
        <v/>
      </c>
      <c r="G807" s="246" t="str">
        <f>IF(F807="","",DSUM('1_Instal·lacions fixes'!$E$14:$R$36,"e1",$F$728:$F807)+DSUM('1_Instal·lacions fixes'!$E$43:$L$58,"e1",$F$728:$F807)-SUM(G$729:G806))</f>
        <v/>
      </c>
      <c r="H807" s="246" t="str">
        <f>IF(F807="","",DSUM('1_Instal·lacions fixes'!$E$14:$R$36,"e2",$F$728:$F807)+DSUM('1_Instal·lacions fixes'!$E$43:$L$58,"e2",$F$728:$F807)-SUM(H$729:H806))</f>
        <v/>
      </c>
      <c r="I807" s="246" t="str">
        <f>IF(F807="","",DSUM('1_Instal·lacions fixes'!$E$14:$R$36,"e3",$F$728:$F807)+DSUM('1_Instal·lacions fixes'!$E$43:$L$58,"e3",$F$728:$F807)-SUM(I$729:I806))</f>
        <v/>
      </c>
      <c r="J807" s="246" t="str">
        <f>IF(F807="","",DSUM('1_Instal·lacions fixes'!$E$14:$R$36,"emissions",$F$728:$F807)+DSUM('1_Instal·lacions fixes'!$E$43:$L$58,"emissions",$F$728:$F807)-SUM(J$729:J806))</f>
        <v/>
      </c>
      <c r="K807" s="246" t="str">
        <f>IF(F807="","",DSUM('2_Vehicles i maquinària'!$E$22:$S$44,"e1",$F$728:$F807)+DSUM('2_Vehicles i maquinària'!$E$50:$K$70,"emissions",$F$728:$F807)-SUM(K$729:K806))</f>
        <v/>
      </c>
      <c r="L807" s="246" t="str">
        <f>IF(F807="","",DSUM('2_Vehicles i maquinària'!$E$22:$S$44,"e2",$F$728:$F807)-SUM(L$729:L806))</f>
        <v/>
      </c>
      <c r="M807" s="246" t="str">
        <f>IF(F807="","",DSUM('2_Vehicles i maquinària'!$E$22:$S$44,"e3",$F$728:$F807)-SUM(M$729:M806))</f>
        <v/>
      </c>
      <c r="N807" s="246" t="str">
        <f>IF(F807="","",DSUM('2_Vehicles i maquinària'!$E$22:$S$44,"emissions",$F$728:$F807)+DSUM('2_Vehicles i maquinària'!$E$50:$K$70,"emissions",$F$728:$F807)-SUM(N$729:N806))</f>
        <v/>
      </c>
      <c r="O807" s="246" t="str">
        <f>IF(F807="","",DSUM('2_Vehicles i maquinària'!$E$82:$S$92,"e1",$F$728:$F807)-SUM(O$729:O806))</f>
        <v/>
      </c>
      <c r="P807" s="246" t="str">
        <f>IF(F807="","",DSUM('2_Vehicles i maquinària'!$E$82:$S$92,"e2",$F$728:$F807)-SUM(P$729:P806))</f>
        <v/>
      </c>
      <c r="Q807" s="246" t="str">
        <f>IF(F807="","",DSUM('2_Vehicles i maquinària'!$E$82:$S$92,"e3",$F$728:$F807)-SUM(Q$729:Q806))</f>
        <v/>
      </c>
      <c r="R807" s="246" t="str">
        <f>IF(F807="","",DSUM('2_Vehicles i maquinària'!$E$82:$S$92,"emissions",$F$728:$F807)-SUM(R$729:R806))</f>
        <v/>
      </c>
      <c r="S807" s="246" t="str">
        <f>IF(F807="","",DSUM('2_Vehicles i maquinària'!$E$99:$S$109,"e1",$F$728:$F807)-SUM(S$729:S806))</f>
        <v/>
      </c>
      <c r="T807" s="246" t="str">
        <f>IF(F807="","",DSUM('2_Vehicles i maquinària'!$E$99:$S$109,"e2",$F$728:$F807)-SUM(T$729:T806))</f>
        <v/>
      </c>
      <c r="U807" s="246" t="str">
        <f>IF(F807="","",DSUM('2_Vehicles i maquinària'!$E$99:$S$109,"e3",$F$728:$F807)-SUM(U$729:U806))</f>
        <v/>
      </c>
      <c r="V807" s="246" t="str">
        <f>IF(F807="","",DSUM('2_Vehicles i maquinària'!$E$99:$S$109,"emissions",$F$728:$F807)-SUM(V$729:V806))</f>
        <v/>
      </c>
      <c r="W807" s="246" t="str">
        <f>IF(F807="","",DSUM('4_Emissions de procés'!$E$12:$M$27,"e1",$F$728:$F807)-SUM(W$729:W806))</f>
        <v/>
      </c>
      <c r="X807" s="246" t="str">
        <f>IF(F807="","",DSUM('4_Emissions de procés'!$E$12:$M$27,"e2",$F$728:$F807)-SUM(X$729:X806))</f>
        <v/>
      </c>
      <c r="Y807" s="246" t="str">
        <f>IF(F807="","",DSUM('4_Emissions de procés'!$E$12:$M$27,"e3",$F$728:$F807)-SUM(Y$729:Y806))</f>
        <v/>
      </c>
      <c r="Z807" s="246" t="str">
        <f>IF(F807="","",DSUM('4_Emissions de procés'!$E$12:$M$27,"emissions",$F$728:$F807)-SUM(Z$729:Z806))</f>
        <v/>
      </c>
      <c r="AA807" s="246"/>
    </row>
    <row r="808" spans="2:27" x14ac:dyDescent="0.25">
      <c r="B808">
        <v>80</v>
      </c>
      <c r="C808" s="246" t="str">
        <f>IF('0_Dades generals organització'!H130="","",'0_Dades generals organització'!H130)</f>
        <v/>
      </c>
      <c r="D808" s="246" t="str">
        <f>IF(C808="","",IF('0_Dades generals organització'!J130="no","",Dades!C808))</f>
        <v/>
      </c>
      <c r="E808" s="246" t="str">
        <f>IFERROR(INDEX($D$729:$D$978,MATCH(0,INDEX(COUNTIF($E$728:E807,$D$729:$D$978),),)),"")</f>
        <v/>
      </c>
      <c r="F808" s="246" t="str">
        <f t="shared" si="18"/>
        <v/>
      </c>
      <c r="G808" s="246" t="str">
        <f>IF(F808="","",DSUM('1_Instal·lacions fixes'!$E$14:$R$36,"e1",$F$728:$F808)+DSUM('1_Instal·lacions fixes'!$E$43:$L$58,"e1",$F$728:$F808)-SUM(G$729:G807))</f>
        <v/>
      </c>
      <c r="H808" s="246" t="str">
        <f>IF(F808="","",DSUM('1_Instal·lacions fixes'!$E$14:$R$36,"e2",$F$728:$F808)+DSUM('1_Instal·lacions fixes'!$E$43:$L$58,"e2",$F$728:$F808)-SUM(H$729:H807))</f>
        <v/>
      </c>
      <c r="I808" s="246" t="str">
        <f>IF(F808="","",DSUM('1_Instal·lacions fixes'!$E$14:$R$36,"e3",$F$728:$F808)+DSUM('1_Instal·lacions fixes'!$E$43:$L$58,"e3",$F$728:$F808)-SUM(I$729:I807))</f>
        <v/>
      </c>
      <c r="J808" s="246" t="str">
        <f>IF(F808="","",DSUM('1_Instal·lacions fixes'!$E$14:$R$36,"emissions",$F$728:$F808)+DSUM('1_Instal·lacions fixes'!$E$43:$L$58,"emissions",$F$728:$F808)-SUM(J$729:J807))</f>
        <v/>
      </c>
      <c r="K808" s="246" t="str">
        <f>IF(F808="","",DSUM('2_Vehicles i maquinària'!$E$22:$S$44,"e1",$F$728:$F808)+DSUM('2_Vehicles i maquinària'!$E$50:$K$70,"emissions",$F$728:$F808)-SUM(K$729:K807))</f>
        <v/>
      </c>
      <c r="L808" s="246" t="str">
        <f>IF(F808="","",DSUM('2_Vehicles i maquinària'!$E$22:$S$44,"e2",$F$728:$F808)-SUM(L$729:L807))</f>
        <v/>
      </c>
      <c r="M808" s="246" t="str">
        <f>IF(F808="","",DSUM('2_Vehicles i maquinària'!$E$22:$S$44,"e3",$F$728:$F808)-SUM(M$729:M807))</f>
        <v/>
      </c>
      <c r="N808" s="246" t="str">
        <f>IF(F808="","",DSUM('2_Vehicles i maquinària'!$E$22:$S$44,"emissions",$F$728:$F808)+DSUM('2_Vehicles i maquinària'!$E$50:$K$70,"emissions",$F$728:$F808)-SUM(N$729:N807))</f>
        <v/>
      </c>
      <c r="O808" s="246" t="str">
        <f>IF(F808="","",DSUM('2_Vehicles i maquinària'!$E$82:$S$92,"e1",$F$728:$F808)-SUM(O$729:O807))</f>
        <v/>
      </c>
      <c r="P808" s="246" t="str">
        <f>IF(F808="","",DSUM('2_Vehicles i maquinària'!$E$82:$S$92,"e2",$F$728:$F808)-SUM(P$729:P807))</f>
        <v/>
      </c>
      <c r="Q808" s="246" t="str">
        <f>IF(F808="","",DSUM('2_Vehicles i maquinària'!$E$82:$S$92,"e3",$F$728:$F808)-SUM(Q$729:Q807))</f>
        <v/>
      </c>
      <c r="R808" s="246" t="str">
        <f>IF(F808="","",DSUM('2_Vehicles i maquinària'!$E$82:$S$92,"emissions",$F$728:$F808)-SUM(R$729:R807))</f>
        <v/>
      </c>
      <c r="S808" s="246" t="str">
        <f>IF(F808="","",DSUM('2_Vehicles i maquinària'!$E$99:$S$109,"e1",$F$728:$F808)-SUM(S$729:S807))</f>
        <v/>
      </c>
      <c r="T808" s="246" t="str">
        <f>IF(F808="","",DSUM('2_Vehicles i maquinària'!$E$99:$S$109,"e2",$F$728:$F808)-SUM(T$729:T807))</f>
        <v/>
      </c>
      <c r="U808" s="246" t="str">
        <f>IF(F808="","",DSUM('2_Vehicles i maquinària'!$E$99:$S$109,"e3",$F$728:$F808)-SUM(U$729:U807))</f>
        <v/>
      </c>
      <c r="V808" s="246" t="str">
        <f>IF(F808="","",DSUM('2_Vehicles i maquinària'!$E$99:$S$109,"emissions",$F$728:$F808)-SUM(V$729:V807))</f>
        <v/>
      </c>
      <c r="W808" s="246" t="str">
        <f>IF(F808="","",DSUM('4_Emissions de procés'!$E$12:$M$27,"e1",$F$728:$F808)-SUM(W$729:W807))</f>
        <v/>
      </c>
      <c r="X808" s="246" t="str">
        <f>IF(F808="","",DSUM('4_Emissions de procés'!$E$12:$M$27,"e2",$F$728:$F808)-SUM(X$729:X807))</f>
        <v/>
      </c>
      <c r="Y808" s="246" t="str">
        <f>IF(F808="","",DSUM('4_Emissions de procés'!$E$12:$M$27,"e3",$F$728:$F808)-SUM(Y$729:Y807))</f>
        <v/>
      </c>
      <c r="Z808" s="246" t="str">
        <f>IF(F808="","",DSUM('4_Emissions de procés'!$E$12:$M$27,"emissions",$F$728:$F808)-SUM(Z$729:Z807))</f>
        <v/>
      </c>
      <c r="AA808" s="246"/>
    </row>
    <row r="809" spans="2:27" x14ac:dyDescent="0.25">
      <c r="B809">
        <v>81</v>
      </c>
      <c r="C809" s="246" t="str">
        <f>IF('0_Dades generals organització'!H131="","",'0_Dades generals organització'!H131)</f>
        <v/>
      </c>
      <c r="D809" s="246" t="str">
        <f>IF(C809="","",IF('0_Dades generals organització'!J131="no","",Dades!C809))</f>
        <v/>
      </c>
      <c r="E809" s="246" t="str">
        <f>IFERROR(INDEX($D$729:$D$978,MATCH(0,INDEX(COUNTIF($E$728:E808,$D$729:$D$978),),)),"")</f>
        <v/>
      </c>
      <c r="F809" s="246" t="str">
        <f t="shared" si="18"/>
        <v/>
      </c>
      <c r="G809" s="246" t="str">
        <f>IF(F809="","",DSUM('1_Instal·lacions fixes'!$E$14:$R$36,"e1",$F$728:$F809)+DSUM('1_Instal·lacions fixes'!$E$43:$L$58,"e1",$F$728:$F809)-SUM(G$729:G808))</f>
        <v/>
      </c>
      <c r="H809" s="246" t="str">
        <f>IF(F809="","",DSUM('1_Instal·lacions fixes'!$E$14:$R$36,"e2",$F$728:$F809)+DSUM('1_Instal·lacions fixes'!$E$43:$L$58,"e2",$F$728:$F809)-SUM(H$729:H808))</f>
        <v/>
      </c>
      <c r="I809" s="246" t="str">
        <f>IF(F809="","",DSUM('1_Instal·lacions fixes'!$E$14:$R$36,"e3",$F$728:$F809)+DSUM('1_Instal·lacions fixes'!$E$43:$L$58,"e3",$F$728:$F809)-SUM(I$729:I808))</f>
        <v/>
      </c>
      <c r="J809" s="246" t="str">
        <f>IF(F809="","",DSUM('1_Instal·lacions fixes'!$E$14:$R$36,"emissions",$F$728:$F809)+DSUM('1_Instal·lacions fixes'!$E$43:$L$58,"emissions",$F$728:$F809)-SUM(J$729:J808))</f>
        <v/>
      </c>
      <c r="K809" s="246" t="str">
        <f>IF(F809="","",DSUM('2_Vehicles i maquinària'!$E$22:$S$44,"e1",$F$728:$F809)+DSUM('2_Vehicles i maquinària'!$E$50:$K$70,"emissions",$F$728:$F809)-SUM(K$729:K808))</f>
        <v/>
      </c>
      <c r="L809" s="246" t="str">
        <f>IF(F809="","",DSUM('2_Vehicles i maquinària'!$E$22:$S$44,"e2",$F$728:$F809)-SUM(L$729:L808))</f>
        <v/>
      </c>
      <c r="M809" s="246" t="str">
        <f>IF(F809="","",DSUM('2_Vehicles i maquinària'!$E$22:$S$44,"e3",$F$728:$F809)-SUM(M$729:M808))</f>
        <v/>
      </c>
      <c r="N809" s="246" t="str">
        <f>IF(F809="","",DSUM('2_Vehicles i maquinària'!$E$22:$S$44,"emissions",$F$728:$F809)+DSUM('2_Vehicles i maquinària'!$E$50:$K$70,"emissions",$F$728:$F809)-SUM(N$729:N808))</f>
        <v/>
      </c>
      <c r="O809" s="246" t="str">
        <f>IF(F809="","",DSUM('2_Vehicles i maquinària'!$E$82:$S$92,"e1",$F$728:$F809)-SUM(O$729:O808))</f>
        <v/>
      </c>
      <c r="P809" s="246" t="str">
        <f>IF(F809="","",DSUM('2_Vehicles i maquinària'!$E$82:$S$92,"e2",$F$728:$F809)-SUM(P$729:P808))</f>
        <v/>
      </c>
      <c r="Q809" s="246" t="str">
        <f>IF(F809="","",DSUM('2_Vehicles i maquinària'!$E$82:$S$92,"e3",$F$728:$F809)-SUM(Q$729:Q808))</f>
        <v/>
      </c>
      <c r="R809" s="246" t="str">
        <f>IF(F809="","",DSUM('2_Vehicles i maquinària'!$E$82:$S$92,"emissions",$F$728:$F809)-SUM(R$729:R808))</f>
        <v/>
      </c>
      <c r="S809" s="246" t="str">
        <f>IF(F809="","",DSUM('2_Vehicles i maquinària'!$E$99:$S$109,"e1",$F$728:$F809)-SUM(S$729:S808))</f>
        <v/>
      </c>
      <c r="T809" s="246" t="str">
        <f>IF(F809="","",DSUM('2_Vehicles i maquinària'!$E$99:$S$109,"e2",$F$728:$F809)-SUM(T$729:T808))</f>
        <v/>
      </c>
      <c r="U809" s="246" t="str">
        <f>IF(F809="","",DSUM('2_Vehicles i maquinària'!$E$99:$S$109,"e3",$F$728:$F809)-SUM(U$729:U808))</f>
        <v/>
      </c>
      <c r="V809" s="246" t="str">
        <f>IF(F809="","",DSUM('2_Vehicles i maquinària'!$E$99:$S$109,"emissions",$F$728:$F809)-SUM(V$729:V808))</f>
        <v/>
      </c>
      <c r="W809" s="246" t="str">
        <f>IF(F809="","",DSUM('4_Emissions de procés'!$E$12:$M$27,"e1",$F$728:$F809)-SUM(W$729:W808))</f>
        <v/>
      </c>
      <c r="X809" s="246" t="str">
        <f>IF(F809="","",DSUM('4_Emissions de procés'!$E$12:$M$27,"e2",$F$728:$F809)-SUM(X$729:X808))</f>
        <v/>
      </c>
      <c r="Y809" s="246" t="str">
        <f>IF(F809="","",DSUM('4_Emissions de procés'!$E$12:$M$27,"e3",$F$728:$F809)-SUM(Y$729:Y808))</f>
        <v/>
      </c>
      <c r="Z809" s="246" t="str">
        <f>IF(F809="","",DSUM('4_Emissions de procés'!$E$12:$M$27,"emissions",$F$728:$F809)-SUM(Z$729:Z808))</f>
        <v/>
      </c>
      <c r="AA809" s="246"/>
    </row>
    <row r="810" spans="2:27" x14ac:dyDescent="0.25">
      <c r="B810">
        <v>82</v>
      </c>
      <c r="C810" s="246" t="str">
        <f>IF('0_Dades generals organització'!H132="","",'0_Dades generals organització'!H132)</f>
        <v/>
      </c>
      <c r="D810" s="246" t="str">
        <f>IF(C810="","",IF('0_Dades generals organització'!J132="no","",Dades!C810))</f>
        <v/>
      </c>
      <c r="E810" s="246" t="str">
        <f>IFERROR(INDEX($D$729:$D$978,MATCH(0,INDEX(COUNTIF($E$728:E809,$D$729:$D$978),),)),"")</f>
        <v/>
      </c>
      <c r="F810" s="246" t="str">
        <f t="shared" si="18"/>
        <v/>
      </c>
      <c r="G810" s="246" t="str">
        <f>IF(F810="","",DSUM('1_Instal·lacions fixes'!$E$14:$R$36,"e1",$F$728:$F810)+DSUM('1_Instal·lacions fixes'!$E$43:$L$58,"e1",$F$728:$F810)-SUM(G$729:G809))</f>
        <v/>
      </c>
      <c r="H810" s="246" t="str">
        <f>IF(F810="","",DSUM('1_Instal·lacions fixes'!$E$14:$R$36,"e2",$F$728:$F810)+DSUM('1_Instal·lacions fixes'!$E$43:$L$58,"e2",$F$728:$F810)-SUM(H$729:H809))</f>
        <v/>
      </c>
      <c r="I810" s="246" t="str">
        <f>IF(F810="","",DSUM('1_Instal·lacions fixes'!$E$14:$R$36,"e3",$F$728:$F810)+DSUM('1_Instal·lacions fixes'!$E$43:$L$58,"e3",$F$728:$F810)-SUM(I$729:I809))</f>
        <v/>
      </c>
      <c r="J810" s="246" t="str">
        <f>IF(F810="","",DSUM('1_Instal·lacions fixes'!$E$14:$R$36,"emissions",$F$728:$F810)+DSUM('1_Instal·lacions fixes'!$E$43:$L$58,"emissions",$F$728:$F810)-SUM(J$729:J809))</f>
        <v/>
      </c>
      <c r="K810" s="246" t="str">
        <f>IF(F810="","",DSUM('2_Vehicles i maquinària'!$E$22:$S$44,"e1",$F$728:$F810)+DSUM('2_Vehicles i maquinària'!$E$50:$K$70,"emissions",$F$728:$F810)-SUM(K$729:K809))</f>
        <v/>
      </c>
      <c r="L810" s="246" t="str">
        <f>IF(F810="","",DSUM('2_Vehicles i maquinària'!$E$22:$S$44,"e2",$F$728:$F810)-SUM(L$729:L809))</f>
        <v/>
      </c>
      <c r="M810" s="246" t="str">
        <f>IF(F810="","",DSUM('2_Vehicles i maquinària'!$E$22:$S$44,"e3",$F$728:$F810)-SUM(M$729:M809))</f>
        <v/>
      </c>
      <c r="N810" s="246" t="str">
        <f>IF(F810="","",DSUM('2_Vehicles i maquinària'!$E$22:$S$44,"emissions",$F$728:$F810)+DSUM('2_Vehicles i maquinària'!$E$50:$K$70,"emissions",$F$728:$F810)-SUM(N$729:N809))</f>
        <v/>
      </c>
      <c r="O810" s="246" t="str">
        <f>IF(F810="","",DSUM('2_Vehicles i maquinària'!$E$82:$S$92,"e1",$F$728:$F810)-SUM(O$729:O809))</f>
        <v/>
      </c>
      <c r="P810" s="246" t="str">
        <f>IF(F810="","",DSUM('2_Vehicles i maquinària'!$E$82:$S$92,"e2",$F$728:$F810)-SUM(P$729:P809))</f>
        <v/>
      </c>
      <c r="Q810" s="246" t="str">
        <f>IF(F810="","",DSUM('2_Vehicles i maquinària'!$E$82:$S$92,"e3",$F$728:$F810)-SUM(Q$729:Q809))</f>
        <v/>
      </c>
      <c r="R810" s="246" t="str">
        <f>IF(F810="","",DSUM('2_Vehicles i maquinària'!$E$82:$S$92,"emissions",$F$728:$F810)-SUM(R$729:R809))</f>
        <v/>
      </c>
      <c r="S810" s="246" t="str">
        <f>IF(F810="","",DSUM('2_Vehicles i maquinària'!$E$99:$S$109,"e1",$F$728:$F810)-SUM(S$729:S809))</f>
        <v/>
      </c>
      <c r="T810" s="246" t="str">
        <f>IF(F810="","",DSUM('2_Vehicles i maquinària'!$E$99:$S$109,"e2",$F$728:$F810)-SUM(T$729:T809))</f>
        <v/>
      </c>
      <c r="U810" s="246" t="str">
        <f>IF(F810="","",DSUM('2_Vehicles i maquinària'!$E$99:$S$109,"e3",$F$728:$F810)-SUM(U$729:U809))</f>
        <v/>
      </c>
      <c r="V810" s="246" t="str">
        <f>IF(F810="","",DSUM('2_Vehicles i maquinària'!$E$99:$S$109,"emissions",$F$728:$F810)-SUM(V$729:V809))</f>
        <v/>
      </c>
      <c r="W810" s="246" t="str">
        <f>IF(F810="","",DSUM('4_Emissions de procés'!$E$12:$M$27,"e1",$F$728:$F810)-SUM(W$729:W809))</f>
        <v/>
      </c>
      <c r="X810" s="246" t="str">
        <f>IF(F810="","",DSUM('4_Emissions de procés'!$E$12:$M$27,"e2",$F$728:$F810)-SUM(X$729:X809))</f>
        <v/>
      </c>
      <c r="Y810" s="246" t="str">
        <f>IF(F810="","",DSUM('4_Emissions de procés'!$E$12:$M$27,"e3",$F$728:$F810)-SUM(Y$729:Y809))</f>
        <v/>
      </c>
      <c r="Z810" s="246" t="str">
        <f>IF(F810="","",DSUM('4_Emissions de procés'!$E$12:$M$27,"emissions",$F$728:$F810)-SUM(Z$729:Z809))</f>
        <v/>
      </c>
      <c r="AA810" s="246"/>
    </row>
    <row r="811" spans="2:27" x14ac:dyDescent="0.25">
      <c r="B811">
        <v>83</v>
      </c>
      <c r="C811" s="246" t="str">
        <f>IF('0_Dades generals organització'!H133="","",'0_Dades generals organització'!H133)</f>
        <v/>
      </c>
      <c r="D811" s="246" t="str">
        <f>IF(C811="","",IF('0_Dades generals organització'!J133="no","",Dades!C811))</f>
        <v/>
      </c>
      <c r="E811" s="246" t="str">
        <f>IFERROR(INDEX($D$729:$D$978,MATCH(0,INDEX(COUNTIF($E$728:E810,$D$729:$D$978),),)),"")</f>
        <v/>
      </c>
      <c r="F811" s="246" t="str">
        <f t="shared" si="18"/>
        <v/>
      </c>
      <c r="G811" s="246" t="str">
        <f>IF(F811="","",DSUM('1_Instal·lacions fixes'!$E$14:$R$36,"e1",$F$728:$F811)+DSUM('1_Instal·lacions fixes'!$E$43:$L$58,"e1",$F$728:$F811)-SUM(G$729:G810))</f>
        <v/>
      </c>
      <c r="H811" s="246" t="str">
        <f>IF(F811="","",DSUM('1_Instal·lacions fixes'!$E$14:$R$36,"e2",$F$728:$F811)+DSUM('1_Instal·lacions fixes'!$E$43:$L$58,"e2",$F$728:$F811)-SUM(H$729:H810))</f>
        <v/>
      </c>
      <c r="I811" s="246" t="str">
        <f>IF(F811="","",DSUM('1_Instal·lacions fixes'!$E$14:$R$36,"e3",$F$728:$F811)+DSUM('1_Instal·lacions fixes'!$E$43:$L$58,"e3",$F$728:$F811)-SUM(I$729:I810))</f>
        <v/>
      </c>
      <c r="J811" s="246" t="str">
        <f>IF(F811="","",DSUM('1_Instal·lacions fixes'!$E$14:$R$36,"emissions",$F$728:$F811)+DSUM('1_Instal·lacions fixes'!$E$43:$L$58,"emissions",$F$728:$F811)-SUM(J$729:J810))</f>
        <v/>
      </c>
      <c r="K811" s="246" t="str">
        <f>IF(F811="","",DSUM('2_Vehicles i maquinària'!$E$22:$S$44,"e1",$F$728:$F811)+DSUM('2_Vehicles i maquinària'!$E$50:$K$70,"emissions",$F$728:$F811)-SUM(K$729:K810))</f>
        <v/>
      </c>
      <c r="L811" s="246" t="str">
        <f>IF(F811="","",DSUM('2_Vehicles i maquinària'!$E$22:$S$44,"e2",$F$728:$F811)-SUM(L$729:L810))</f>
        <v/>
      </c>
      <c r="M811" s="246" t="str">
        <f>IF(F811="","",DSUM('2_Vehicles i maquinària'!$E$22:$S$44,"e3",$F$728:$F811)-SUM(M$729:M810))</f>
        <v/>
      </c>
      <c r="N811" s="246" t="str">
        <f>IF(F811="","",DSUM('2_Vehicles i maquinària'!$E$22:$S$44,"emissions",$F$728:$F811)+DSUM('2_Vehicles i maquinària'!$E$50:$K$70,"emissions",$F$728:$F811)-SUM(N$729:N810))</f>
        <v/>
      </c>
      <c r="O811" s="246" t="str">
        <f>IF(F811="","",DSUM('2_Vehicles i maquinària'!$E$82:$S$92,"e1",$F$728:$F811)-SUM(O$729:O810))</f>
        <v/>
      </c>
      <c r="P811" s="246" t="str">
        <f>IF(F811="","",DSUM('2_Vehicles i maquinària'!$E$82:$S$92,"e2",$F$728:$F811)-SUM(P$729:P810))</f>
        <v/>
      </c>
      <c r="Q811" s="246" t="str">
        <f>IF(F811="","",DSUM('2_Vehicles i maquinària'!$E$82:$S$92,"e3",$F$728:$F811)-SUM(Q$729:Q810))</f>
        <v/>
      </c>
      <c r="R811" s="246" t="str">
        <f>IF(F811="","",DSUM('2_Vehicles i maquinària'!$E$82:$S$92,"emissions",$F$728:$F811)-SUM(R$729:R810))</f>
        <v/>
      </c>
      <c r="S811" s="246" t="str">
        <f>IF(F811="","",DSUM('2_Vehicles i maquinària'!$E$99:$S$109,"e1",$F$728:$F811)-SUM(S$729:S810))</f>
        <v/>
      </c>
      <c r="T811" s="246" t="str">
        <f>IF(F811="","",DSUM('2_Vehicles i maquinària'!$E$99:$S$109,"e2",$F$728:$F811)-SUM(T$729:T810))</f>
        <v/>
      </c>
      <c r="U811" s="246" t="str">
        <f>IF(F811="","",DSUM('2_Vehicles i maquinària'!$E$99:$S$109,"e3",$F$728:$F811)-SUM(U$729:U810))</f>
        <v/>
      </c>
      <c r="V811" s="246" t="str">
        <f>IF(F811="","",DSUM('2_Vehicles i maquinària'!$E$99:$S$109,"emissions",$F$728:$F811)-SUM(V$729:V810))</f>
        <v/>
      </c>
      <c r="W811" s="246" t="str">
        <f>IF(F811="","",DSUM('4_Emissions de procés'!$E$12:$M$27,"e1",$F$728:$F811)-SUM(W$729:W810))</f>
        <v/>
      </c>
      <c r="X811" s="246" t="str">
        <f>IF(F811="","",DSUM('4_Emissions de procés'!$E$12:$M$27,"e2",$F$728:$F811)-SUM(X$729:X810))</f>
        <v/>
      </c>
      <c r="Y811" s="246" t="str">
        <f>IF(F811="","",DSUM('4_Emissions de procés'!$E$12:$M$27,"e3",$F$728:$F811)-SUM(Y$729:Y810))</f>
        <v/>
      </c>
      <c r="Z811" s="246" t="str">
        <f>IF(F811="","",DSUM('4_Emissions de procés'!$E$12:$M$27,"emissions",$F$728:$F811)-SUM(Z$729:Z810))</f>
        <v/>
      </c>
      <c r="AA811" s="246"/>
    </row>
    <row r="812" spans="2:27" x14ac:dyDescent="0.25">
      <c r="B812">
        <v>84</v>
      </c>
      <c r="C812" s="246" t="str">
        <f>IF('0_Dades generals organització'!H134="","",'0_Dades generals organització'!H134)</f>
        <v/>
      </c>
      <c r="D812" s="246" t="str">
        <f>IF(C812="","",IF('0_Dades generals organització'!J134="no","",Dades!C812))</f>
        <v/>
      </c>
      <c r="E812" s="246" t="str">
        <f>IFERROR(INDEX($D$729:$D$978,MATCH(0,INDEX(COUNTIF($E$728:E811,$D$729:$D$978),),)),"")</f>
        <v/>
      </c>
      <c r="F812" s="246" t="str">
        <f t="shared" si="18"/>
        <v/>
      </c>
      <c r="G812" s="246" t="str">
        <f>IF(F812="","",DSUM('1_Instal·lacions fixes'!$E$14:$R$36,"e1",$F$728:$F812)+DSUM('1_Instal·lacions fixes'!$E$43:$L$58,"e1",$F$728:$F812)-SUM(G$729:G811))</f>
        <v/>
      </c>
      <c r="H812" s="246" t="str">
        <f>IF(F812="","",DSUM('1_Instal·lacions fixes'!$E$14:$R$36,"e2",$F$728:$F812)+DSUM('1_Instal·lacions fixes'!$E$43:$L$58,"e2",$F$728:$F812)-SUM(H$729:H811))</f>
        <v/>
      </c>
      <c r="I812" s="246" t="str">
        <f>IF(F812="","",DSUM('1_Instal·lacions fixes'!$E$14:$R$36,"e3",$F$728:$F812)+DSUM('1_Instal·lacions fixes'!$E$43:$L$58,"e3",$F$728:$F812)-SUM(I$729:I811))</f>
        <v/>
      </c>
      <c r="J812" s="246" t="str">
        <f>IF(F812="","",DSUM('1_Instal·lacions fixes'!$E$14:$R$36,"emissions",$F$728:$F812)+DSUM('1_Instal·lacions fixes'!$E$43:$L$58,"emissions",$F$728:$F812)-SUM(J$729:J811))</f>
        <v/>
      </c>
      <c r="K812" s="246" t="str">
        <f>IF(F812="","",DSUM('2_Vehicles i maquinària'!$E$22:$S$44,"e1",$F$728:$F812)+DSUM('2_Vehicles i maquinària'!$E$50:$K$70,"emissions",$F$728:$F812)-SUM(K$729:K811))</f>
        <v/>
      </c>
      <c r="L812" s="246" t="str">
        <f>IF(F812="","",DSUM('2_Vehicles i maquinària'!$E$22:$S$44,"e2",$F$728:$F812)-SUM(L$729:L811))</f>
        <v/>
      </c>
      <c r="M812" s="246" t="str">
        <f>IF(F812="","",DSUM('2_Vehicles i maquinària'!$E$22:$S$44,"e3",$F$728:$F812)-SUM(M$729:M811))</f>
        <v/>
      </c>
      <c r="N812" s="246" t="str">
        <f>IF(F812="","",DSUM('2_Vehicles i maquinària'!$E$22:$S$44,"emissions",$F$728:$F812)+DSUM('2_Vehicles i maquinària'!$E$50:$K$70,"emissions",$F$728:$F812)-SUM(N$729:N811))</f>
        <v/>
      </c>
      <c r="O812" s="246" t="str">
        <f>IF(F812="","",DSUM('2_Vehicles i maquinària'!$E$82:$S$92,"e1",$F$728:$F812)-SUM(O$729:O811))</f>
        <v/>
      </c>
      <c r="P812" s="246" t="str">
        <f>IF(F812="","",DSUM('2_Vehicles i maquinària'!$E$82:$S$92,"e2",$F$728:$F812)-SUM(P$729:P811))</f>
        <v/>
      </c>
      <c r="Q812" s="246" t="str">
        <f>IF(F812="","",DSUM('2_Vehicles i maquinària'!$E$82:$S$92,"e3",$F$728:$F812)-SUM(Q$729:Q811))</f>
        <v/>
      </c>
      <c r="R812" s="246" t="str">
        <f>IF(F812="","",DSUM('2_Vehicles i maquinària'!$E$82:$S$92,"emissions",$F$728:$F812)-SUM(R$729:R811))</f>
        <v/>
      </c>
      <c r="S812" s="246" t="str">
        <f>IF(F812="","",DSUM('2_Vehicles i maquinària'!$E$99:$S$109,"e1",$F$728:$F812)-SUM(S$729:S811))</f>
        <v/>
      </c>
      <c r="T812" s="246" t="str">
        <f>IF(F812="","",DSUM('2_Vehicles i maquinària'!$E$99:$S$109,"e2",$F$728:$F812)-SUM(T$729:T811))</f>
        <v/>
      </c>
      <c r="U812" s="246" t="str">
        <f>IF(F812="","",DSUM('2_Vehicles i maquinària'!$E$99:$S$109,"e3",$F$728:$F812)-SUM(U$729:U811))</f>
        <v/>
      </c>
      <c r="V812" s="246" t="str">
        <f>IF(F812="","",DSUM('2_Vehicles i maquinària'!$E$99:$S$109,"emissions",$F$728:$F812)-SUM(V$729:V811))</f>
        <v/>
      </c>
      <c r="W812" s="246" t="str">
        <f>IF(F812="","",DSUM('4_Emissions de procés'!$E$12:$M$27,"e1",$F$728:$F812)-SUM(W$729:W811))</f>
        <v/>
      </c>
      <c r="X812" s="246" t="str">
        <f>IF(F812="","",DSUM('4_Emissions de procés'!$E$12:$M$27,"e2",$F$728:$F812)-SUM(X$729:X811))</f>
        <v/>
      </c>
      <c r="Y812" s="246" t="str">
        <f>IF(F812="","",DSUM('4_Emissions de procés'!$E$12:$M$27,"e3",$F$728:$F812)-SUM(Y$729:Y811))</f>
        <v/>
      </c>
      <c r="Z812" s="246" t="str">
        <f>IF(F812="","",DSUM('4_Emissions de procés'!$E$12:$M$27,"emissions",$F$728:$F812)-SUM(Z$729:Z811))</f>
        <v/>
      </c>
      <c r="AA812" s="246"/>
    </row>
    <row r="813" spans="2:27" x14ac:dyDescent="0.25">
      <c r="B813">
        <v>85</v>
      </c>
      <c r="C813" s="246" t="str">
        <f>IF('0_Dades generals organització'!H135="","",'0_Dades generals organització'!H135)</f>
        <v/>
      </c>
      <c r="D813" s="246" t="str">
        <f>IF(C813="","",IF('0_Dades generals organització'!J135="no","",Dades!C813))</f>
        <v/>
      </c>
      <c r="E813" s="246" t="str">
        <f>IFERROR(INDEX($D$729:$D$978,MATCH(0,INDEX(COUNTIF($E$728:E812,$D$729:$D$978),),)),"")</f>
        <v/>
      </c>
      <c r="F813" s="246" t="str">
        <f t="shared" si="18"/>
        <v/>
      </c>
      <c r="G813" s="246" t="str">
        <f>IF(F813="","",DSUM('1_Instal·lacions fixes'!$E$14:$R$36,"e1",$F$728:$F813)+DSUM('1_Instal·lacions fixes'!$E$43:$L$58,"e1",$F$728:$F813)-SUM(G$729:G812))</f>
        <v/>
      </c>
      <c r="H813" s="246" t="str">
        <f>IF(F813="","",DSUM('1_Instal·lacions fixes'!$E$14:$R$36,"e2",$F$728:$F813)+DSUM('1_Instal·lacions fixes'!$E$43:$L$58,"e2",$F$728:$F813)-SUM(H$729:H812))</f>
        <v/>
      </c>
      <c r="I813" s="246" t="str">
        <f>IF(F813="","",DSUM('1_Instal·lacions fixes'!$E$14:$R$36,"e3",$F$728:$F813)+DSUM('1_Instal·lacions fixes'!$E$43:$L$58,"e3",$F$728:$F813)-SUM(I$729:I812))</f>
        <v/>
      </c>
      <c r="J813" s="246" t="str">
        <f>IF(F813="","",DSUM('1_Instal·lacions fixes'!$E$14:$R$36,"emissions",$F$728:$F813)+DSUM('1_Instal·lacions fixes'!$E$43:$L$58,"emissions",$F$728:$F813)-SUM(J$729:J812))</f>
        <v/>
      </c>
      <c r="K813" s="246" t="str">
        <f>IF(F813="","",DSUM('2_Vehicles i maquinària'!$E$22:$S$44,"e1",$F$728:$F813)+DSUM('2_Vehicles i maquinària'!$E$50:$K$70,"emissions",$F$728:$F813)-SUM(K$729:K812))</f>
        <v/>
      </c>
      <c r="L813" s="246" t="str">
        <f>IF(F813="","",DSUM('2_Vehicles i maquinària'!$E$22:$S$44,"e2",$F$728:$F813)-SUM(L$729:L812))</f>
        <v/>
      </c>
      <c r="M813" s="246" t="str">
        <f>IF(F813="","",DSUM('2_Vehicles i maquinària'!$E$22:$S$44,"e3",$F$728:$F813)-SUM(M$729:M812))</f>
        <v/>
      </c>
      <c r="N813" s="246" t="str">
        <f>IF(F813="","",DSUM('2_Vehicles i maquinària'!$E$22:$S$44,"emissions",$F$728:$F813)+DSUM('2_Vehicles i maquinària'!$E$50:$K$70,"emissions",$F$728:$F813)-SUM(N$729:N812))</f>
        <v/>
      </c>
      <c r="O813" s="246" t="str">
        <f>IF(F813="","",DSUM('2_Vehicles i maquinària'!$E$82:$S$92,"e1",$F$728:$F813)-SUM(O$729:O812))</f>
        <v/>
      </c>
      <c r="P813" s="246" t="str">
        <f>IF(F813="","",DSUM('2_Vehicles i maquinària'!$E$82:$S$92,"e2",$F$728:$F813)-SUM(P$729:P812))</f>
        <v/>
      </c>
      <c r="Q813" s="246" t="str">
        <f>IF(F813="","",DSUM('2_Vehicles i maquinària'!$E$82:$S$92,"e3",$F$728:$F813)-SUM(Q$729:Q812))</f>
        <v/>
      </c>
      <c r="R813" s="246" t="str">
        <f>IF(F813="","",DSUM('2_Vehicles i maquinària'!$E$82:$S$92,"emissions",$F$728:$F813)-SUM(R$729:R812))</f>
        <v/>
      </c>
      <c r="S813" s="246" t="str">
        <f>IF(F813="","",DSUM('2_Vehicles i maquinària'!$E$99:$S$109,"e1",$F$728:$F813)-SUM(S$729:S812))</f>
        <v/>
      </c>
      <c r="T813" s="246" t="str">
        <f>IF(F813="","",DSUM('2_Vehicles i maquinària'!$E$99:$S$109,"e2",$F$728:$F813)-SUM(T$729:T812))</f>
        <v/>
      </c>
      <c r="U813" s="246" t="str">
        <f>IF(F813="","",DSUM('2_Vehicles i maquinària'!$E$99:$S$109,"e3",$F$728:$F813)-SUM(U$729:U812))</f>
        <v/>
      </c>
      <c r="V813" s="246" t="str">
        <f>IF(F813="","",DSUM('2_Vehicles i maquinària'!$E$99:$S$109,"emissions",$F$728:$F813)-SUM(V$729:V812))</f>
        <v/>
      </c>
      <c r="W813" s="246" t="str">
        <f>IF(F813="","",DSUM('4_Emissions de procés'!$E$12:$M$27,"e1",$F$728:$F813)-SUM(W$729:W812))</f>
        <v/>
      </c>
      <c r="X813" s="246" t="str">
        <f>IF(F813="","",DSUM('4_Emissions de procés'!$E$12:$M$27,"e2",$F$728:$F813)-SUM(X$729:X812))</f>
        <v/>
      </c>
      <c r="Y813" s="246" t="str">
        <f>IF(F813="","",DSUM('4_Emissions de procés'!$E$12:$M$27,"e3",$F$728:$F813)-SUM(Y$729:Y812))</f>
        <v/>
      </c>
      <c r="Z813" s="246" t="str">
        <f>IF(F813="","",DSUM('4_Emissions de procés'!$E$12:$M$27,"emissions",$F$728:$F813)-SUM(Z$729:Z812))</f>
        <v/>
      </c>
      <c r="AA813" s="246"/>
    </row>
    <row r="814" spans="2:27" x14ac:dyDescent="0.25">
      <c r="B814">
        <v>86</v>
      </c>
      <c r="C814" s="246" t="str">
        <f>IF('0_Dades generals organització'!H136="","",'0_Dades generals organització'!H136)</f>
        <v/>
      </c>
      <c r="D814" s="246" t="str">
        <f>IF(C814="","",IF('0_Dades generals organització'!J136="no","",Dades!C814))</f>
        <v/>
      </c>
      <c r="E814" s="246" t="str">
        <f>IFERROR(INDEX($D$729:$D$978,MATCH(0,INDEX(COUNTIF($E$728:E813,$D$729:$D$978),),)),"")</f>
        <v/>
      </c>
      <c r="F814" s="246" t="str">
        <f t="shared" si="18"/>
        <v/>
      </c>
      <c r="G814" s="246" t="str">
        <f>IF(F814="","",DSUM('1_Instal·lacions fixes'!$E$14:$R$36,"e1",$F$728:$F814)+DSUM('1_Instal·lacions fixes'!$E$43:$L$58,"e1",$F$728:$F814)-SUM(G$729:G813))</f>
        <v/>
      </c>
      <c r="H814" s="246" t="str">
        <f>IF(F814="","",DSUM('1_Instal·lacions fixes'!$E$14:$R$36,"e2",$F$728:$F814)+DSUM('1_Instal·lacions fixes'!$E$43:$L$58,"e2",$F$728:$F814)-SUM(H$729:H813))</f>
        <v/>
      </c>
      <c r="I814" s="246" t="str">
        <f>IF(F814="","",DSUM('1_Instal·lacions fixes'!$E$14:$R$36,"e3",$F$728:$F814)+DSUM('1_Instal·lacions fixes'!$E$43:$L$58,"e3",$F$728:$F814)-SUM(I$729:I813))</f>
        <v/>
      </c>
      <c r="J814" s="246" t="str">
        <f>IF(F814="","",DSUM('1_Instal·lacions fixes'!$E$14:$R$36,"emissions",$F$728:$F814)+DSUM('1_Instal·lacions fixes'!$E$43:$L$58,"emissions",$F$728:$F814)-SUM(J$729:J813))</f>
        <v/>
      </c>
      <c r="K814" s="246" t="str">
        <f>IF(F814="","",DSUM('2_Vehicles i maquinària'!$E$22:$S$44,"e1",$F$728:$F814)+DSUM('2_Vehicles i maquinària'!$E$50:$K$70,"emissions",$F$728:$F814)-SUM(K$729:K813))</f>
        <v/>
      </c>
      <c r="L814" s="246" t="str">
        <f>IF(F814="","",DSUM('2_Vehicles i maquinària'!$E$22:$S$44,"e2",$F$728:$F814)-SUM(L$729:L813))</f>
        <v/>
      </c>
      <c r="M814" s="246" t="str">
        <f>IF(F814="","",DSUM('2_Vehicles i maquinària'!$E$22:$S$44,"e3",$F$728:$F814)-SUM(M$729:M813))</f>
        <v/>
      </c>
      <c r="N814" s="246" t="str">
        <f>IF(F814="","",DSUM('2_Vehicles i maquinària'!$E$22:$S$44,"emissions",$F$728:$F814)+DSUM('2_Vehicles i maquinària'!$E$50:$K$70,"emissions",$F$728:$F814)-SUM(N$729:N813))</f>
        <v/>
      </c>
      <c r="O814" s="246" t="str">
        <f>IF(F814="","",DSUM('2_Vehicles i maquinària'!$E$82:$S$92,"e1",$F$728:$F814)-SUM(O$729:O813))</f>
        <v/>
      </c>
      <c r="P814" s="246" t="str">
        <f>IF(F814="","",DSUM('2_Vehicles i maquinària'!$E$82:$S$92,"e2",$F$728:$F814)-SUM(P$729:P813))</f>
        <v/>
      </c>
      <c r="Q814" s="246" t="str">
        <f>IF(F814="","",DSUM('2_Vehicles i maquinària'!$E$82:$S$92,"e3",$F$728:$F814)-SUM(Q$729:Q813))</f>
        <v/>
      </c>
      <c r="R814" s="246" t="str">
        <f>IF(F814="","",DSUM('2_Vehicles i maquinària'!$E$82:$S$92,"emissions",$F$728:$F814)-SUM(R$729:R813))</f>
        <v/>
      </c>
      <c r="S814" s="246" t="str">
        <f>IF(F814="","",DSUM('2_Vehicles i maquinària'!$E$99:$S$109,"e1",$F$728:$F814)-SUM(S$729:S813))</f>
        <v/>
      </c>
      <c r="T814" s="246" t="str">
        <f>IF(F814="","",DSUM('2_Vehicles i maquinària'!$E$99:$S$109,"e2",$F$728:$F814)-SUM(T$729:T813))</f>
        <v/>
      </c>
      <c r="U814" s="246" t="str">
        <f>IF(F814="","",DSUM('2_Vehicles i maquinària'!$E$99:$S$109,"e3",$F$728:$F814)-SUM(U$729:U813))</f>
        <v/>
      </c>
      <c r="V814" s="246" t="str">
        <f>IF(F814="","",DSUM('2_Vehicles i maquinària'!$E$99:$S$109,"emissions",$F$728:$F814)-SUM(V$729:V813))</f>
        <v/>
      </c>
      <c r="W814" s="246" t="str">
        <f>IF(F814="","",DSUM('4_Emissions de procés'!$E$12:$M$27,"e1",$F$728:$F814)-SUM(W$729:W813))</f>
        <v/>
      </c>
      <c r="X814" s="246" t="str">
        <f>IF(F814="","",DSUM('4_Emissions de procés'!$E$12:$M$27,"e2",$F$728:$F814)-SUM(X$729:X813))</f>
        <v/>
      </c>
      <c r="Y814" s="246" t="str">
        <f>IF(F814="","",DSUM('4_Emissions de procés'!$E$12:$M$27,"e3",$F$728:$F814)-SUM(Y$729:Y813))</f>
        <v/>
      </c>
      <c r="Z814" s="246" t="str">
        <f>IF(F814="","",DSUM('4_Emissions de procés'!$E$12:$M$27,"emissions",$F$728:$F814)-SUM(Z$729:Z813))</f>
        <v/>
      </c>
      <c r="AA814" s="246"/>
    </row>
    <row r="815" spans="2:27" x14ac:dyDescent="0.25">
      <c r="B815">
        <v>87</v>
      </c>
      <c r="C815" s="246" t="str">
        <f>IF('0_Dades generals organització'!H137="","",'0_Dades generals organització'!H137)</f>
        <v/>
      </c>
      <c r="D815" s="246" t="str">
        <f>IF(C815="","",IF('0_Dades generals organització'!J137="no","",Dades!C815))</f>
        <v/>
      </c>
      <c r="E815" s="246" t="str">
        <f>IFERROR(INDEX($D$729:$D$978,MATCH(0,INDEX(COUNTIF($E$728:E814,$D$729:$D$978),),)),"")</f>
        <v/>
      </c>
      <c r="F815" s="246" t="str">
        <f t="shared" si="18"/>
        <v/>
      </c>
      <c r="G815" s="246" t="str">
        <f>IF(F815="","",DSUM('1_Instal·lacions fixes'!$E$14:$R$36,"e1",$F$728:$F815)+DSUM('1_Instal·lacions fixes'!$E$43:$L$58,"e1",$F$728:$F815)-SUM(G$729:G814))</f>
        <v/>
      </c>
      <c r="H815" s="246" t="str">
        <f>IF(F815="","",DSUM('1_Instal·lacions fixes'!$E$14:$R$36,"e2",$F$728:$F815)+DSUM('1_Instal·lacions fixes'!$E$43:$L$58,"e2",$F$728:$F815)-SUM(H$729:H814))</f>
        <v/>
      </c>
      <c r="I815" s="246" t="str">
        <f>IF(F815="","",DSUM('1_Instal·lacions fixes'!$E$14:$R$36,"e3",$F$728:$F815)+DSUM('1_Instal·lacions fixes'!$E$43:$L$58,"e3",$F$728:$F815)-SUM(I$729:I814))</f>
        <v/>
      </c>
      <c r="J815" s="246" t="str">
        <f>IF(F815="","",DSUM('1_Instal·lacions fixes'!$E$14:$R$36,"emissions",$F$728:$F815)+DSUM('1_Instal·lacions fixes'!$E$43:$L$58,"emissions",$F$728:$F815)-SUM(J$729:J814))</f>
        <v/>
      </c>
      <c r="K815" s="246" t="str">
        <f>IF(F815="","",DSUM('2_Vehicles i maquinària'!$E$22:$S$44,"e1",$F$728:$F815)+DSUM('2_Vehicles i maquinària'!$E$50:$K$70,"emissions",$F$728:$F815)-SUM(K$729:K814))</f>
        <v/>
      </c>
      <c r="L815" s="246" t="str">
        <f>IF(F815="","",DSUM('2_Vehicles i maquinària'!$E$22:$S$44,"e2",$F$728:$F815)-SUM(L$729:L814))</f>
        <v/>
      </c>
      <c r="M815" s="246" t="str">
        <f>IF(F815="","",DSUM('2_Vehicles i maquinària'!$E$22:$S$44,"e3",$F$728:$F815)-SUM(M$729:M814))</f>
        <v/>
      </c>
      <c r="N815" s="246" t="str">
        <f>IF(F815="","",DSUM('2_Vehicles i maquinària'!$E$22:$S$44,"emissions",$F$728:$F815)+DSUM('2_Vehicles i maquinària'!$E$50:$K$70,"emissions",$F$728:$F815)-SUM(N$729:N814))</f>
        <v/>
      </c>
      <c r="O815" s="246" t="str">
        <f>IF(F815="","",DSUM('2_Vehicles i maquinària'!$E$82:$S$92,"e1",$F$728:$F815)-SUM(O$729:O814))</f>
        <v/>
      </c>
      <c r="P815" s="246" t="str">
        <f>IF(F815="","",DSUM('2_Vehicles i maquinària'!$E$82:$S$92,"e2",$F$728:$F815)-SUM(P$729:P814))</f>
        <v/>
      </c>
      <c r="Q815" s="246" t="str">
        <f>IF(F815="","",DSUM('2_Vehicles i maquinària'!$E$82:$S$92,"e3",$F$728:$F815)-SUM(Q$729:Q814))</f>
        <v/>
      </c>
      <c r="R815" s="246" t="str">
        <f>IF(F815="","",DSUM('2_Vehicles i maquinària'!$E$82:$S$92,"emissions",$F$728:$F815)-SUM(R$729:R814))</f>
        <v/>
      </c>
      <c r="S815" s="246" t="str">
        <f>IF(F815="","",DSUM('2_Vehicles i maquinària'!$E$99:$S$109,"e1",$F$728:$F815)-SUM(S$729:S814))</f>
        <v/>
      </c>
      <c r="T815" s="246" t="str">
        <f>IF(F815="","",DSUM('2_Vehicles i maquinària'!$E$99:$S$109,"e2",$F$728:$F815)-SUM(T$729:T814))</f>
        <v/>
      </c>
      <c r="U815" s="246" t="str">
        <f>IF(F815="","",DSUM('2_Vehicles i maquinària'!$E$99:$S$109,"e3",$F$728:$F815)-SUM(U$729:U814))</f>
        <v/>
      </c>
      <c r="V815" s="246" t="str">
        <f>IF(F815="","",DSUM('2_Vehicles i maquinària'!$E$99:$S$109,"emissions",$F$728:$F815)-SUM(V$729:V814))</f>
        <v/>
      </c>
      <c r="W815" s="246" t="str">
        <f>IF(F815="","",DSUM('4_Emissions de procés'!$E$12:$M$27,"e1",$F$728:$F815)-SUM(W$729:W814))</f>
        <v/>
      </c>
      <c r="X815" s="246" t="str">
        <f>IF(F815="","",DSUM('4_Emissions de procés'!$E$12:$M$27,"e2",$F$728:$F815)-SUM(X$729:X814))</f>
        <v/>
      </c>
      <c r="Y815" s="246" t="str">
        <f>IF(F815="","",DSUM('4_Emissions de procés'!$E$12:$M$27,"e3",$F$728:$F815)-SUM(Y$729:Y814))</f>
        <v/>
      </c>
      <c r="Z815" s="246" t="str">
        <f>IF(F815="","",DSUM('4_Emissions de procés'!$E$12:$M$27,"emissions",$F$728:$F815)-SUM(Z$729:Z814))</f>
        <v/>
      </c>
      <c r="AA815" s="246"/>
    </row>
    <row r="816" spans="2:27" x14ac:dyDescent="0.25">
      <c r="B816">
        <v>88</v>
      </c>
      <c r="C816" s="246" t="str">
        <f>IF('0_Dades generals organització'!H138="","",'0_Dades generals organització'!H138)</f>
        <v/>
      </c>
      <c r="D816" s="246" t="str">
        <f>IF(C816="","",IF('0_Dades generals organització'!J138="no","",Dades!C816))</f>
        <v/>
      </c>
      <c r="E816" s="246" t="str">
        <f>IFERROR(INDEX($D$729:$D$978,MATCH(0,INDEX(COUNTIF($E$728:E815,$D$729:$D$978),),)),"")</f>
        <v/>
      </c>
      <c r="F816" s="246" t="str">
        <f t="shared" si="18"/>
        <v/>
      </c>
      <c r="G816" s="246" t="str">
        <f>IF(F816="","",DSUM('1_Instal·lacions fixes'!$E$14:$R$36,"e1",$F$728:$F816)+DSUM('1_Instal·lacions fixes'!$E$43:$L$58,"e1",$F$728:$F816)-SUM(G$729:G815))</f>
        <v/>
      </c>
      <c r="H816" s="246" t="str">
        <f>IF(F816="","",DSUM('1_Instal·lacions fixes'!$E$14:$R$36,"e2",$F$728:$F816)+DSUM('1_Instal·lacions fixes'!$E$43:$L$58,"e2",$F$728:$F816)-SUM(H$729:H815))</f>
        <v/>
      </c>
      <c r="I816" s="246" t="str">
        <f>IF(F816="","",DSUM('1_Instal·lacions fixes'!$E$14:$R$36,"e3",$F$728:$F816)+DSUM('1_Instal·lacions fixes'!$E$43:$L$58,"e3",$F$728:$F816)-SUM(I$729:I815))</f>
        <v/>
      </c>
      <c r="J816" s="246" t="str">
        <f>IF(F816="","",DSUM('1_Instal·lacions fixes'!$E$14:$R$36,"emissions",$F$728:$F816)+DSUM('1_Instal·lacions fixes'!$E$43:$L$58,"emissions",$F$728:$F816)-SUM(J$729:J815))</f>
        <v/>
      </c>
      <c r="K816" s="246" t="str">
        <f>IF(F816="","",DSUM('2_Vehicles i maquinària'!$E$22:$S$44,"e1",$F$728:$F816)+DSUM('2_Vehicles i maquinària'!$E$50:$K$70,"emissions",$F$728:$F816)-SUM(K$729:K815))</f>
        <v/>
      </c>
      <c r="L816" s="246" t="str">
        <f>IF(F816="","",DSUM('2_Vehicles i maquinària'!$E$22:$S$44,"e2",$F$728:$F816)-SUM(L$729:L815))</f>
        <v/>
      </c>
      <c r="M816" s="246" t="str">
        <f>IF(F816="","",DSUM('2_Vehicles i maquinària'!$E$22:$S$44,"e3",$F$728:$F816)-SUM(M$729:M815))</f>
        <v/>
      </c>
      <c r="N816" s="246" t="str">
        <f>IF(F816="","",DSUM('2_Vehicles i maquinària'!$E$22:$S$44,"emissions",$F$728:$F816)+DSUM('2_Vehicles i maquinària'!$E$50:$K$70,"emissions",$F$728:$F816)-SUM(N$729:N815))</f>
        <v/>
      </c>
      <c r="O816" s="246" t="str">
        <f>IF(F816="","",DSUM('2_Vehicles i maquinària'!$E$82:$S$92,"e1",$F$728:$F816)-SUM(O$729:O815))</f>
        <v/>
      </c>
      <c r="P816" s="246" t="str">
        <f>IF(F816="","",DSUM('2_Vehicles i maquinària'!$E$82:$S$92,"e2",$F$728:$F816)-SUM(P$729:P815))</f>
        <v/>
      </c>
      <c r="Q816" s="246" t="str">
        <f>IF(F816="","",DSUM('2_Vehicles i maquinària'!$E$82:$S$92,"e3",$F$728:$F816)-SUM(Q$729:Q815))</f>
        <v/>
      </c>
      <c r="R816" s="246" t="str">
        <f>IF(F816="","",DSUM('2_Vehicles i maquinària'!$E$82:$S$92,"emissions",$F$728:$F816)-SUM(R$729:R815))</f>
        <v/>
      </c>
      <c r="S816" s="246" t="str">
        <f>IF(F816="","",DSUM('2_Vehicles i maquinària'!$E$99:$S$109,"e1",$F$728:$F816)-SUM(S$729:S815))</f>
        <v/>
      </c>
      <c r="T816" s="246" t="str">
        <f>IF(F816="","",DSUM('2_Vehicles i maquinària'!$E$99:$S$109,"e2",$F$728:$F816)-SUM(T$729:T815))</f>
        <v/>
      </c>
      <c r="U816" s="246" t="str">
        <f>IF(F816="","",DSUM('2_Vehicles i maquinària'!$E$99:$S$109,"e3",$F$728:$F816)-SUM(U$729:U815))</f>
        <v/>
      </c>
      <c r="V816" s="246" t="str">
        <f>IF(F816="","",DSUM('2_Vehicles i maquinària'!$E$99:$S$109,"emissions",$F$728:$F816)-SUM(V$729:V815))</f>
        <v/>
      </c>
      <c r="W816" s="246" t="str">
        <f>IF(F816="","",DSUM('4_Emissions de procés'!$E$12:$M$27,"e1",$F$728:$F816)-SUM(W$729:W815))</f>
        <v/>
      </c>
      <c r="X816" s="246" t="str">
        <f>IF(F816="","",DSUM('4_Emissions de procés'!$E$12:$M$27,"e2",$F$728:$F816)-SUM(X$729:X815))</f>
        <v/>
      </c>
      <c r="Y816" s="246" t="str">
        <f>IF(F816="","",DSUM('4_Emissions de procés'!$E$12:$M$27,"e3",$F$728:$F816)-SUM(Y$729:Y815))</f>
        <v/>
      </c>
      <c r="Z816" s="246" t="str">
        <f>IF(F816="","",DSUM('4_Emissions de procés'!$E$12:$M$27,"emissions",$F$728:$F816)-SUM(Z$729:Z815))</f>
        <v/>
      </c>
      <c r="AA816" s="246"/>
    </row>
    <row r="817" spans="2:27" x14ac:dyDescent="0.25">
      <c r="B817">
        <v>89</v>
      </c>
      <c r="C817" s="246" t="str">
        <f>IF('0_Dades generals organització'!H139="","",'0_Dades generals organització'!H139)</f>
        <v/>
      </c>
      <c r="D817" s="246" t="str">
        <f>IF(C817="","",IF('0_Dades generals organització'!J139="no","",Dades!C817))</f>
        <v/>
      </c>
      <c r="E817" s="246" t="str">
        <f>IFERROR(INDEX($D$729:$D$978,MATCH(0,INDEX(COUNTIF($E$728:E816,$D$729:$D$978),),)),"")</f>
        <v/>
      </c>
      <c r="F817" s="246" t="str">
        <f t="shared" si="18"/>
        <v/>
      </c>
      <c r="G817" s="246" t="str">
        <f>IF(F817="","",DSUM('1_Instal·lacions fixes'!$E$14:$R$36,"e1",$F$728:$F817)+DSUM('1_Instal·lacions fixes'!$E$43:$L$58,"e1",$F$728:$F817)-SUM(G$729:G816))</f>
        <v/>
      </c>
      <c r="H817" s="246" t="str">
        <f>IF(F817="","",DSUM('1_Instal·lacions fixes'!$E$14:$R$36,"e2",$F$728:$F817)+DSUM('1_Instal·lacions fixes'!$E$43:$L$58,"e2",$F$728:$F817)-SUM(H$729:H816))</f>
        <v/>
      </c>
      <c r="I817" s="246" t="str">
        <f>IF(F817="","",DSUM('1_Instal·lacions fixes'!$E$14:$R$36,"e3",$F$728:$F817)+DSUM('1_Instal·lacions fixes'!$E$43:$L$58,"e3",$F$728:$F817)-SUM(I$729:I816))</f>
        <v/>
      </c>
      <c r="J817" s="246" t="str">
        <f>IF(F817="","",DSUM('1_Instal·lacions fixes'!$E$14:$R$36,"emissions",$F$728:$F817)+DSUM('1_Instal·lacions fixes'!$E$43:$L$58,"emissions",$F$728:$F817)-SUM(J$729:J816))</f>
        <v/>
      </c>
      <c r="K817" s="246" t="str">
        <f>IF(F817="","",DSUM('2_Vehicles i maquinària'!$E$22:$S$44,"e1",$F$728:$F817)+DSUM('2_Vehicles i maquinària'!$E$50:$K$70,"emissions",$F$728:$F817)-SUM(K$729:K816))</f>
        <v/>
      </c>
      <c r="L817" s="246" t="str">
        <f>IF(F817="","",DSUM('2_Vehicles i maquinària'!$E$22:$S$44,"e2",$F$728:$F817)-SUM(L$729:L816))</f>
        <v/>
      </c>
      <c r="M817" s="246" t="str">
        <f>IF(F817="","",DSUM('2_Vehicles i maquinària'!$E$22:$S$44,"e3",$F$728:$F817)-SUM(M$729:M816))</f>
        <v/>
      </c>
      <c r="N817" s="246" t="str">
        <f>IF(F817="","",DSUM('2_Vehicles i maquinària'!$E$22:$S$44,"emissions",$F$728:$F817)+DSUM('2_Vehicles i maquinària'!$E$50:$K$70,"emissions",$F$728:$F817)-SUM(N$729:N816))</f>
        <v/>
      </c>
      <c r="O817" s="246" t="str">
        <f>IF(F817="","",DSUM('2_Vehicles i maquinària'!$E$82:$S$92,"e1",$F$728:$F817)-SUM(O$729:O816))</f>
        <v/>
      </c>
      <c r="P817" s="246" t="str">
        <f>IF(F817="","",DSUM('2_Vehicles i maquinària'!$E$82:$S$92,"e2",$F$728:$F817)-SUM(P$729:P816))</f>
        <v/>
      </c>
      <c r="Q817" s="246" t="str">
        <f>IF(F817="","",DSUM('2_Vehicles i maquinària'!$E$82:$S$92,"e3",$F$728:$F817)-SUM(Q$729:Q816))</f>
        <v/>
      </c>
      <c r="R817" s="246" t="str">
        <f>IF(F817="","",DSUM('2_Vehicles i maquinària'!$E$82:$S$92,"emissions",$F$728:$F817)-SUM(R$729:R816))</f>
        <v/>
      </c>
      <c r="S817" s="246" t="str">
        <f>IF(F817="","",DSUM('2_Vehicles i maquinària'!$E$99:$S$109,"e1",$F$728:$F817)-SUM(S$729:S816))</f>
        <v/>
      </c>
      <c r="T817" s="246" t="str">
        <f>IF(F817="","",DSUM('2_Vehicles i maquinària'!$E$99:$S$109,"e2",$F$728:$F817)-SUM(T$729:T816))</f>
        <v/>
      </c>
      <c r="U817" s="246" t="str">
        <f>IF(F817="","",DSUM('2_Vehicles i maquinària'!$E$99:$S$109,"e3",$F$728:$F817)-SUM(U$729:U816))</f>
        <v/>
      </c>
      <c r="V817" s="246" t="str">
        <f>IF(F817="","",DSUM('2_Vehicles i maquinària'!$E$99:$S$109,"emissions",$F$728:$F817)-SUM(V$729:V816))</f>
        <v/>
      </c>
      <c r="W817" s="246" t="str">
        <f>IF(F817="","",DSUM('4_Emissions de procés'!$E$12:$M$27,"e1",$F$728:$F817)-SUM(W$729:W816))</f>
        <v/>
      </c>
      <c r="X817" s="246" t="str">
        <f>IF(F817="","",DSUM('4_Emissions de procés'!$E$12:$M$27,"e2",$F$728:$F817)-SUM(X$729:X816))</f>
        <v/>
      </c>
      <c r="Y817" s="246" t="str">
        <f>IF(F817="","",DSUM('4_Emissions de procés'!$E$12:$M$27,"e3",$F$728:$F817)-SUM(Y$729:Y816))</f>
        <v/>
      </c>
      <c r="Z817" s="246" t="str">
        <f>IF(F817="","",DSUM('4_Emissions de procés'!$E$12:$M$27,"emissions",$F$728:$F817)-SUM(Z$729:Z816))</f>
        <v/>
      </c>
      <c r="AA817" s="246"/>
    </row>
    <row r="818" spans="2:27" x14ac:dyDescent="0.25">
      <c r="B818">
        <v>90</v>
      </c>
      <c r="C818" s="246" t="str">
        <f>IF('0_Dades generals organització'!H140="","",'0_Dades generals organització'!H140)</f>
        <v/>
      </c>
      <c r="D818" s="246" t="str">
        <f>IF(C818="","",IF('0_Dades generals organització'!J140="no","",Dades!C818))</f>
        <v/>
      </c>
      <c r="E818" s="246" t="str">
        <f>IFERROR(INDEX($D$729:$D$978,MATCH(0,INDEX(COUNTIF($E$728:E817,$D$729:$D$978),),)),"")</f>
        <v/>
      </c>
      <c r="F818" s="246" t="str">
        <f t="shared" si="18"/>
        <v/>
      </c>
      <c r="G818" s="246" t="str">
        <f>IF(F818="","",DSUM('1_Instal·lacions fixes'!$E$14:$R$36,"e1",$F$728:$F818)+DSUM('1_Instal·lacions fixes'!$E$43:$L$58,"e1",$F$728:$F818)-SUM(G$729:G817))</f>
        <v/>
      </c>
      <c r="H818" s="246" t="str">
        <f>IF(F818="","",DSUM('1_Instal·lacions fixes'!$E$14:$R$36,"e2",$F$728:$F818)+DSUM('1_Instal·lacions fixes'!$E$43:$L$58,"e2",$F$728:$F818)-SUM(H$729:H817))</f>
        <v/>
      </c>
      <c r="I818" s="246" t="str">
        <f>IF(F818="","",DSUM('1_Instal·lacions fixes'!$E$14:$R$36,"e3",$F$728:$F818)+DSUM('1_Instal·lacions fixes'!$E$43:$L$58,"e3",$F$728:$F818)-SUM(I$729:I817))</f>
        <v/>
      </c>
      <c r="J818" s="246" t="str">
        <f>IF(F818="","",DSUM('1_Instal·lacions fixes'!$E$14:$R$36,"emissions",$F$728:$F818)+DSUM('1_Instal·lacions fixes'!$E$43:$L$58,"emissions",$F$728:$F818)-SUM(J$729:J817))</f>
        <v/>
      </c>
      <c r="K818" s="246" t="str">
        <f>IF(F818="","",DSUM('2_Vehicles i maquinària'!$E$22:$S$44,"e1",$F$728:$F818)+DSUM('2_Vehicles i maquinària'!$E$50:$K$70,"emissions",$F$728:$F818)-SUM(K$729:K817))</f>
        <v/>
      </c>
      <c r="L818" s="246" t="str">
        <f>IF(F818="","",DSUM('2_Vehicles i maquinària'!$E$22:$S$44,"e2",$F$728:$F818)-SUM(L$729:L817))</f>
        <v/>
      </c>
      <c r="M818" s="246" t="str">
        <f>IF(F818="","",DSUM('2_Vehicles i maquinària'!$E$22:$S$44,"e3",$F$728:$F818)-SUM(M$729:M817))</f>
        <v/>
      </c>
      <c r="N818" s="246" t="str">
        <f>IF(F818="","",DSUM('2_Vehicles i maquinària'!$E$22:$S$44,"emissions",$F$728:$F818)+DSUM('2_Vehicles i maquinària'!$E$50:$K$70,"emissions",$F$728:$F818)-SUM(N$729:N817))</f>
        <v/>
      </c>
      <c r="O818" s="246" t="str">
        <f>IF(F818="","",DSUM('2_Vehicles i maquinària'!$E$82:$S$92,"e1",$F$728:$F818)-SUM(O$729:O817))</f>
        <v/>
      </c>
      <c r="P818" s="246" t="str">
        <f>IF(F818="","",DSUM('2_Vehicles i maquinària'!$E$82:$S$92,"e2",$F$728:$F818)-SUM(P$729:P817))</f>
        <v/>
      </c>
      <c r="Q818" s="246" t="str">
        <f>IF(F818="","",DSUM('2_Vehicles i maquinària'!$E$82:$S$92,"e3",$F$728:$F818)-SUM(Q$729:Q817))</f>
        <v/>
      </c>
      <c r="R818" s="246" t="str">
        <f>IF(F818="","",DSUM('2_Vehicles i maquinària'!$E$82:$S$92,"emissions",$F$728:$F818)-SUM(R$729:R817))</f>
        <v/>
      </c>
      <c r="S818" s="246" t="str">
        <f>IF(F818="","",DSUM('2_Vehicles i maquinària'!$E$99:$S$109,"e1",$F$728:$F818)-SUM(S$729:S817))</f>
        <v/>
      </c>
      <c r="T818" s="246" t="str">
        <f>IF(F818="","",DSUM('2_Vehicles i maquinària'!$E$99:$S$109,"e2",$F$728:$F818)-SUM(T$729:T817))</f>
        <v/>
      </c>
      <c r="U818" s="246" t="str">
        <f>IF(F818="","",DSUM('2_Vehicles i maquinària'!$E$99:$S$109,"e3",$F$728:$F818)-SUM(U$729:U817))</f>
        <v/>
      </c>
      <c r="V818" s="246" t="str">
        <f>IF(F818="","",DSUM('2_Vehicles i maquinària'!$E$99:$S$109,"emissions",$F$728:$F818)-SUM(V$729:V817))</f>
        <v/>
      </c>
      <c r="W818" s="246" t="str">
        <f>IF(F818="","",DSUM('4_Emissions de procés'!$E$12:$M$27,"e1",$F$728:$F818)-SUM(W$729:W817))</f>
        <v/>
      </c>
      <c r="X818" s="246" t="str">
        <f>IF(F818="","",DSUM('4_Emissions de procés'!$E$12:$M$27,"e2",$F$728:$F818)-SUM(X$729:X817))</f>
        <v/>
      </c>
      <c r="Y818" s="246" t="str">
        <f>IF(F818="","",DSUM('4_Emissions de procés'!$E$12:$M$27,"e3",$F$728:$F818)-SUM(Y$729:Y817))</f>
        <v/>
      </c>
      <c r="Z818" s="246" t="str">
        <f>IF(F818="","",DSUM('4_Emissions de procés'!$E$12:$M$27,"emissions",$F$728:$F818)-SUM(Z$729:Z817))</f>
        <v/>
      </c>
      <c r="AA818" s="246"/>
    </row>
    <row r="819" spans="2:27" x14ac:dyDescent="0.25">
      <c r="B819">
        <v>91</v>
      </c>
      <c r="C819" s="246" t="str">
        <f>IF('0_Dades generals organització'!H141="","",'0_Dades generals organització'!H141)</f>
        <v/>
      </c>
      <c r="D819" s="246" t="str">
        <f>IF(C819="","",IF('0_Dades generals organització'!J141="no","",Dades!C819))</f>
        <v/>
      </c>
      <c r="E819" s="246" t="str">
        <f>IFERROR(INDEX($D$729:$D$978,MATCH(0,INDEX(COUNTIF($E$728:E818,$D$729:$D$978),),)),"")</f>
        <v/>
      </c>
      <c r="F819" s="246" t="str">
        <f t="shared" si="18"/>
        <v/>
      </c>
      <c r="G819" s="246" t="str">
        <f>IF(F819="","",DSUM('1_Instal·lacions fixes'!$E$14:$R$36,"e1",$F$728:$F819)+DSUM('1_Instal·lacions fixes'!$E$43:$L$58,"e1",$F$728:$F819)-SUM(G$729:G818))</f>
        <v/>
      </c>
      <c r="H819" s="246" t="str">
        <f>IF(F819="","",DSUM('1_Instal·lacions fixes'!$E$14:$R$36,"e2",$F$728:$F819)+DSUM('1_Instal·lacions fixes'!$E$43:$L$58,"e2",$F$728:$F819)-SUM(H$729:H818))</f>
        <v/>
      </c>
      <c r="I819" s="246" t="str">
        <f>IF(F819="","",DSUM('1_Instal·lacions fixes'!$E$14:$R$36,"e3",$F$728:$F819)+DSUM('1_Instal·lacions fixes'!$E$43:$L$58,"e3",$F$728:$F819)-SUM(I$729:I818))</f>
        <v/>
      </c>
      <c r="J819" s="246" t="str">
        <f>IF(F819="","",DSUM('1_Instal·lacions fixes'!$E$14:$R$36,"emissions",$F$728:$F819)+DSUM('1_Instal·lacions fixes'!$E$43:$L$58,"emissions",$F$728:$F819)-SUM(J$729:J818))</f>
        <v/>
      </c>
      <c r="K819" s="246" t="str">
        <f>IF(F819="","",DSUM('2_Vehicles i maquinària'!$E$22:$S$44,"e1",$F$728:$F819)+DSUM('2_Vehicles i maquinària'!$E$50:$K$70,"emissions",$F$728:$F819)-SUM(K$729:K818))</f>
        <v/>
      </c>
      <c r="L819" s="246" t="str">
        <f>IF(F819="","",DSUM('2_Vehicles i maquinària'!$E$22:$S$44,"e2",$F$728:$F819)-SUM(L$729:L818))</f>
        <v/>
      </c>
      <c r="M819" s="246" t="str">
        <f>IF(F819="","",DSUM('2_Vehicles i maquinària'!$E$22:$S$44,"e3",$F$728:$F819)-SUM(M$729:M818))</f>
        <v/>
      </c>
      <c r="N819" s="246" t="str">
        <f>IF(F819="","",DSUM('2_Vehicles i maquinària'!$E$22:$S$44,"emissions",$F$728:$F819)+DSUM('2_Vehicles i maquinària'!$E$50:$K$70,"emissions",$F$728:$F819)-SUM(N$729:N818))</f>
        <v/>
      </c>
      <c r="O819" s="246" t="str">
        <f>IF(F819="","",DSUM('2_Vehicles i maquinària'!$E$82:$S$92,"e1",$F$728:$F819)-SUM(O$729:O818))</f>
        <v/>
      </c>
      <c r="P819" s="246" t="str">
        <f>IF(F819="","",DSUM('2_Vehicles i maquinària'!$E$82:$S$92,"e2",$F$728:$F819)-SUM(P$729:P818))</f>
        <v/>
      </c>
      <c r="Q819" s="246" t="str">
        <f>IF(F819="","",DSUM('2_Vehicles i maquinària'!$E$82:$S$92,"e3",$F$728:$F819)-SUM(Q$729:Q818))</f>
        <v/>
      </c>
      <c r="R819" s="246" t="str">
        <f>IF(F819="","",DSUM('2_Vehicles i maquinària'!$E$82:$S$92,"emissions",$F$728:$F819)-SUM(R$729:R818))</f>
        <v/>
      </c>
      <c r="S819" s="246" t="str">
        <f>IF(F819="","",DSUM('2_Vehicles i maquinària'!$E$99:$S$109,"e1",$F$728:$F819)-SUM(S$729:S818))</f>
        <v/>
      </c>
      <c r="T819" s="246" t="str">
        <f>IF(F819="","",DSUM('2_Vehicles i maquinària'!$E$99:$S$109,"e2",$F$728:$F819)-SUM(T$729:T818))</f>
        <v/>
      </c>
      <c r="U819" s="246" t="str">
        <f>IF(F819="","",DSUM('2_Vehicles i maquinària'!$E$99:$S$109,"e3",$F$728:$F819)-SUM(U$729:U818))</f>
        <v/>
      </c>
      <c r="V819" s="246" t="str">
        <f>IF(F819="","",DSUM('2_Vehicles i maquinària'!$E$99:$S$109,"emissions",$F$728:$F819)-SUM(V$729:V818))</f>
        <v/>
      </c>
      <c r="W819" s="246" t="str">
        <f>IF(F819="","",DSUM('4_Emissions de procés'!$E$12:$M$27,"e1",$F$728:$F819)-SUM(W$729:W818))</f>
        <v/>
      </c>
      <c r="X819" s="246" t="str">
        <f>IF(F819="","",DSUM('4_Emissions de procés'!$E$12:$M$27,"e2",$F$728:$F819)-SUM(X$729:X818))</f>
        <v/>
      </c>
      <c r="Y819" s="246" t="str">
        <f>IF(F819="","",DSUM('4_Emissions de procés'!$E$12:$M$27,"e3",$F$728:$F819)-SUM(Y$729:Y818))</f>
        <v/>
      </c>
      <c r="Z819" s="246" t="str">
        <f>IF(F819="","",DSUM('4_Emissions de procés'!$E$12:$M$27,"emissions",$F$728:$F819)-SUM(Z$729:Z818))</f>
        <v/>
      </c>
      <c r="AA819" s="246"/>
    </row>
    <row r="820" spans="2:27" x14ac:dyDescent="0.25">
      <c r="B820">
        <v>92</v>
      </c>
      <c r="C820" s="246" t="str">
        <f>IF('0_Dades generals organització'!H142="","",'0_Dades generals organització'!H142)</f>
        <v/>
      </c>
      <c r="D820" s="246" t="str">
        <f>IF(C820="","",IF('0_Dades generals organització'!J142="no","",Dades!C820))</f>
        <v/>
      </c>
      <c r="E820" s="246" t="str">
        <f>IFERROR(INDEX($D$729:$D$978,MATCH(0,INDEX(COUNTIF($E$728:E819,$D$729:$D$978),),)),"")</f>
        <v/>
      </c>
      <c r="F820" s="246" t="str">
        <f t="shared" si="18"/>
        <v/>
      </c>
      <c r="G820" s="246" t="str">
        <f>IF(F820="","",DSUM('1_Instal·lacions fixes'!$E$14:$R$36,"e1",$F$728:$F820)+DSUM('1_Instal·lacions fixes'!$E$43:$L$58,"e1",$F$728:$F820)-SUM(G$729:G819))</f>
        <v/>
      </c>
      <c r="H820" s="246" t="str">
        <f>IF(F820="","",DSUM('1_Instal·lacions fixes'!$E$14:$R$36,"e2",$F$728:$F820)+DSUM('1_Instal·lacions fixes'!$E$43:$L$58,"e2",$F$728:$F820)-SUM(H$729:H819))</f>
        <v/>
      </c>
      <c r="I820" s="246" t="str">
        <f>IF(F820="","",DSUM('1_Instal·lacions fixes'!$E$14:$R$36,"e3",$F$728:$F820)+DSUM('1_Instal·lacions fixes'!$E$43:$L$58,"e3",$F$728:$F820)-SUM(I$729:I819))</f>
        <v/>
      </c>
      <c r="J820" s="246" t="str">
        <f>IF(F820="","",DSUM('1_Instal·lacions fixes'!$E$14:$R$36,"emissions",$F$728:$F820)+DSUM('1_Instal·lacions fixes'!$E$43:$L$58,"emissions",$F$728:$F820)-SUM(J$729:J819))</f>
        <v/>
      </c>
      <c r="K820" s="246" t="str">
        <f>IF(F820="","",DSUM('2_Vehicles i maquinària'!$E$22:$S$44,"e1",$F$728:$F820)+DSUM('2_Vehicles i maquinària'!$E$50:$K$70,"emissions",$F$728:$F820)-SUM(K$729:K819))</f>
        <v/>
      </c>
      <c r="L820" s="246" t="str">
        <f>IF(F820="","",DSUM('2_Vehicles i maquinària'!$E$22:$S$44,"e2",$F$728:$F820)-SUM(L$729:L819))</f>
        <v/>
      </c>
      <c r="M820" s="246" t="str">
        <f>IF(F820="","",DSUM('2_Vehicles i maquinària'!$E$22:$S$44,"e3",$F$728:$F820)-SUM(M$729:M819))</f>
        <v/>
      </c>
      <c r="N820" s="246" t="str">
        <f>IF(F820="","",DSUM('2_Vehicles i maquinària'!$E$22:$S$44,"emissions",$F$728:$F820)+DSUM('2_Vehicles i maquinària'!$E$50:$K$70,"emissions",$F$728:$F820)-SUM(N$729:N819))</f>
        <v/>
      </c>
      <c r="O820" s="246" t="str">
        <f>IF(F820="","",DSUM('2_Vehicles i maquinària'!$E$82:$S$92,"e1",$F$728:$F820)-SUM(O$729:O819))</f>
        <v/>
      </c>
      <c r="P820" s="246" t="str">
        <f>IF(F820="","",DSUM('2_Vehicles i maquinària'!$E$82:$S$92,"e2",$F$728:$F820)-SUM(P$729:P819))</f>
        <v/>
      </c>
      <c r="Q820" s="246" t="str">
        <f>IF(F820="","",DSUM('2_Vehicles i maquinària'!$E$82:$S$92,"e3",$F$728:$F820)-SUM(Q$729:Q819))</f>
        <v/>
      </c>
      <c r="R820" s="246" t="str">
        <f>IF(F820="","",DSUM('2_Vehicles i maquinària'!$E$82:$S$92,"emissions",$F$728:$F820)-SUM(R$729:R819))</f>
        <v/>
      </c>
      <c r="S820" s="246" t="str">
        <f>IF(F820="","",DSUM('2_Vehicles i maquinària'!$E$99:$S$109,"e1",$F$728:$F820)-SUM(S$729:S819))</f>
        <v/>
      </c>
      <c r="T820" s="246" t="str">
        <f>IF(F820="","",DSUM('2_Vehicles i maquinària'!$E$99:$S$109,"e2",$F$728:$F820)-SUM(T$729:T819))</f>
        <v/>
      </c>
      <c r="U820" s="246" t="str">
        <f>IF(F820="","",DSUM('2_Vehicles i maquinària'!$E$99:$S$109,"e3",$F$728:$F820)-SUM(U$729:U819))</f>
        <v/>
      </c>
      <c r="V820" s="246" t="str">
        <f>IF(F820="","",DSUM('2_Vehicles i maquinària'!$E$99:$S$109,"emissions",$F$728:$F820)-SUM(V$729:V819))</f>
        <v/>
      </c>
      <c r="W820" s="246" t="str">
        <f>IF(F820="","",DSUM('4_Emissions de procés'!$E$12:$M$27,"e1",$F$728:$F820)-SUM(W$729:W819))</f>
        <v/>
      </c>
      <c r="X820" s="246" t="str">
        <f>IF(F820="","",DSUM('4_Emissions de procés'!$E$12:$M$27,"e2",$F$728:$F820)-SUM(X$729:X819))</f>
        <v/>
      </c>
      <c r="Y820" s="246" t="str">
        <f>IF(F820="","",DSUM('4_Emissions de procés'!$E$12:$M$27,"e3",$F$728:$F820)-SUM(Y$729:Y819))</f>
        <v/>
      </c>
      <c r="Z820" s="246" t="str">
        <f>IF(F820="","",DSUM('4_Emissions de procés'!$E$12:$M$27,"emissions",$F$728:$F820)-SUM(Z$729:Z819))</f>
        <v/>
      </c>
      <c r="AA820" s="246"/>
    </row>
    <row r="821" spans="2:27" x14ac:dyDescent="0.25">
      <c r="B821">
        <v>93</v>
      </c>
      <c r="C821" s="246" t="str">
        <f>IF('0_Dades generals organització'!H143="","",'0_Dades generals organització'!H143)</f>
        <v/>
      </c>
      <c r="D821" s="246" t="str">
        <f>IF(C821="","",IF('0_Dades generals organització'!J143="no","",Dades!C821))</f>
        <v/>
      </c>
      <c r="E821" s="246" t="str">
        <f>IFERROR(INDEX($D$729:$D$978,MATCH(0,INDEX(COUNTIF($E$728:E820,$D$729:$D$978),),)),"")</f>
        <v/>
      </c>
      <c r="F821" s="246" t="str">
        <f t="shared" si="18"/>
        <v/>
      </c>
      <c r="G821" s="246" t="str">
        <f>IF(F821="","",DSUM('1_Instal·lacions fixes'!$E$14:$R$36,"e1",$F$728:$F821)+DSUM('1_Instal·lacions fixes'!$E$43:$L$58,"e1",$F$728:$F821)-SUM(G$729:G820))</f>
        <v/>
      </c>
      <c r="H821" s="246" t="str">
        <f>IF(F821="","",DSUM('1_Instal·lacions fixes'!$E$14:$R$36,"e2",$F$728:$F821)+DSUM('1_Instal·lacions fixes'!$E$43:$L$58,"e2",$F$728:$F821)-SUM(H$729:H820))</f>
        <v/>
      </c>
      <c r="I821" s="246" t="str">
        <f>IF(F821="","",DSUM('1_Instal·lacions fixes'!$E$14:$R$36,"e3",$F$728:$F821)+DSUM('1_Instal·lacions fixes'!$E$43:$L$58,"e3",$F$728:$F821)-SUM(I$729:I820))</f>
        <v/>
      </c>
      <c r="J821" s="246" t="str">
        <f>IF(F821="","",DSUM('1_Instal·lacions fixes'!$E$14:$R$36,"emissions",$F$728:$F821)+DSUM('1_Instal·lacions fixes'!$E$43:$L$58,"emissions",$F$728:$F821)-SUM(J$729:J820))</f>
        <v/>
      </c>
      <c r="K821" s="246" t="str">
        <f>IF(F821="","",DSUM('2_Vehicles i maquinària'!$E$22:$S$44,"e1",$F$728:$F821)+DSUM('2_Vehicles i maquinària'!$E$50:$K$70,"emissions",$F$728:$F821)-SUM(K$729:K820))</f>
        <v/>
      </c>
      <c r="L821" s="246" t="str">
        <f>IF(F821="","",DSUM('2_Vehicles i maquinària'!$E$22:$S$44,"e2",$F$728:$F821)-SUM(L$729:L820))</f>
        <v/>
      </c>
      <c r="M821" s="246" t="str">
        <f>IF(F821="","",DSUM('2_Vehicles i maquinària'!$E$22:$S$44,"e3",$F$728:$F821)-SUM(M$729:M820))</f>
        <v/>
      </c>
      <c r="N821" s="246" t="str">
        <f>IF(F821="","",DSUM('2_Vehicles i maquinària'!$E$22:$S$44,"emissions",$F$728:$F821)+DSUM('2_Vehicles i maquinària'!$E$50:$K$70,"emissions",$F$728:$F821)-SUM(N$729:N820))</f>
        <v/>
      </c>
      <c r="O821" s="246" t="str">
        <f>IF(F821="","",DSUM('2_Vehicles i maquinària'!$E$82:$S$92,"e1",$F$728:$F821)-SUM(O$729:O820))</f>
        <v/>
      </c>
      <c r="P821" s="246" t="str">
        <f>IF(F821="","",DSUM('2_Vehicles i maquinària'!$E$82:$S$92,"e2",$F$728:$F821)-SUM(P$729:P820))</f>
        <v/>
      </c>
      <c r="Q821" s="246" t="str">
        <f>IF(F821="","",DSUM('2_Vehicles i maquinària'!$E$82:$S$92,"e3",$F$728:$F821)-SUM(Q$729:Q820))</f>
        <v/>
      </c>
      <c r="R821" s="246" t="str">
        <f>IF(F821="","",DSUM('2_Vehicles i maquinària'!$E$82:$S$92,"emissions",$F$728:$F821)-SUM(R$729:R820))</f>
        <v/>
      </c>
      <c r="S821" s="246" t="str">
        <f>IF(F821="","",DSUM('2_Vehicles i maquinària'!$E$99:$S$109,"e1",$F$728:$F821)-SUM(S$729:S820))</f>
        <v/>
      </c>
      <c r="T821" s="246" t="str">
        <f>IF(F821="","",DSUM('2_Vehicles i maquinària'!$E$99:$S$109,"e2",$F$728:$F821)-SUM(T$729:T820))</f>
        <v/>
      </c>
      <c r="U821" s="246" t="str">
        <f>IF(F821="","",DSUM('2_Vehicles i maquinària'!$E$99:$S$109,"e3",$F$728:$F821)-SUM(U$729:U820))</f>
        <v/>
      </c>
      <c r="V821" s="246" t="str">
        <f>IF(F821="","",DSUM('2_Vehicles i maquinària'!$E$99:$S$109,"emissions",$F$728:$F821)-SUM(V$729:V820))</f>
        <v/>
      </c>
      <c r="W821" s="246" t="str">
        <f>IF(F821="","",DSUM('4_Emissions de procés'!$E$12:$M$27,"e1",$F$728:$F821)-SUM(W$729:W820))</f>
        <v/>
      </c>
      <c r="X821" s="246" t="str">
        <f>IF(F821="","",DSUM('4_Emissions de procés'!$E$12:$M$27,"e2",$F$728:$F821)-SUM(X$729:X820))</f>
        <v/>
      </c>
      <c r="Y821" s="246" t="str">
        <f>IF(F821="","",DSUM('4_Emissions de procés'!$E$12:$M$27,"e3",$F$728:$F821)-SUM(Y$729:Y820))</f>
        <v/>
      </c>
      <c r="Z821" s="246" t="str">
        <f>IF(F821="","",DSUM('4_Emissions de procés'!$E$12:$M$27,"emissions",$F$728:$F821)-SUM(Z$729:Z820))</f>
        <v/>
      </c>
      <c r="AA821" s="246"/>
    </row>
    <row r="822" spans="2:27" x14ac:dyDescent="0.25">
      <c r="B822">
        <v>94</v>
      </c>
      <c r="C822" s="246" t="str">
        <f>IF('0_Dades generals organització'!H144="","",'0_Dades generals organització'!H144)</f>
        <v/>
      </c>
      <c r="D822" s="246" t="str">
        <f>IF(C822="","",IF('0_Dades generals organització'!J144="no","",Dades!C822))</f>
        <v/>
      </c>
      <c r="E822" s="246" t="str">
        <f>IFERROR(INDEX($D$729:$D$978,MATCH(0,INDEX(COUNTIF($E$728:E821,$D$729:$D$978),),)),"")</f>
        <v/>
      </c>
      <c r="F822" s="246" t="str">
        <f t="shared" si="18"/>
        <v/>
      </c>
      <c r="G822" s="246" t="str">
        <f>IF(F822="","",DSUM('1_Instal·lacions fixes'!$E$14:$R$36,"e1",$F$728:$F822)+DSUM('1_Instal·lacions fixes'!$E$43:$L$58,"e1",$F$728:$F822)-SUM(G$729:G821))</f>
        <v/>
      </c>
      <c r="H822" s="246" t="str">
        <f>IF(F822="","",DSUM('1_Instal·lacions fixes'!$E$14:$R$36,"e2",$F$728:$F822)+DSUM('1_Instal·lacions fixes'!$E$43:$L$58,"e2",$F$728:$F822)-SUM(H$729:H821))</f>
        <v/>
      </c>
      <c r="I822" s="246" t="str">
        <f>IF(F822="","",DSUM('1_Instal·lacions fixes'!$E$14:$R$36,"e3",$F$728:$F822)+DSUM('1_Instal·lacions fixes'!$E$43:$L$58,"e3",$F$728:$F822)-SUM(I$729:I821))</f>
        <v/>
      </c>
      <c r="J822" s="246" t="str">
        <f>IF(F822="","",DSUM('1_Instal·lacions fixes'!$E$14:$R$36,"emissions",$F$728:$F822)+DSUM('1_Instal·lacions fixes'!$E$43:$L$58,"emissions",$F$728:$F822)-SUM(J$729:J821))</f>
        <v/>
      </c>
      <c r="K822" s="246" t="str">
        <f>IF(F822="","",DSUM('2_Vehicles i maquinària'!$E$22:$S$44,"e1",$F$728:$F822)+DSUM('2_Vehicles i maquinària'!$E$50:$K$70,"emissions",$F$728:$F822)-SUM(K$729:K821))</f>
        <v/>
      </c>
      <c r="L822" s="246" t="str">
        <f>IF(F822="","",DSUM('2_Vehicles i maquinària'!$E$22:$S$44,"e2",$F$728:$F822)-SUM(L$729:L821))</f>
        <v/>
      </c>
      <c r="M822" s="246" t="str">
        <f>IF(F822="","",DSUM('2_Vehicles i maquinària'!$E$22:$S$44,"e3",$F$728:$F822)-SUM(M$729:M821))</f>
        <v/>
      </c>
      <c r="N822" s="246" t="str">
        <f>IF(F822="","",DSUM('2_Vehicles i maquinària'!$E$22:$S$44,"emissions",$F$728:$F822)+DSUM('2_Vehicles i maquinària'!$E$50:$K$70,"emissions",$F$728:$F822)-SUM(N$729:N821))</f>
        <v/>
      </c>
      <c r="O822" s="246" t="str">
        <f>IF(F822="","",DSUM('2_Vehicles i maquinària'!$E$82:$S$92,"e1",$F$728:$F822)-SUM(O$729:O821))</f>
        <v/>
      </c>
      <c r="P822" s="246" t="str">
        <f>IF(F822="","",DSUM('2_Vehicles i maquinària'!$E$82:$S$92,"e2",$F$728:$F822)-SUM(P$729:P821))</f>
        <v/>
      </c>
      <c r="Q822" s="246" t="str">
        <f>IF(F822="","",DSUM('2_Vehicles i maquinària'!$E$82:$S$92,"e3",$F$728:$F822)-SUM(Q$729:Q821))</f>
        <v/>
      </c>
      <c r="R822" s="246" t="str">
        <f>IF(F822="","",DSUM('2_Vehicles i maquinària'!$E$82:$S$92,"emissions",$F$728:$F822)-SUM(R$729:R821))</f>
        <v/>
      </c>
      <c r="S822" s="246" t="str">
        <f>IF(F822="","",DSUM('2_Vehicles i maquinària'!$E$99:$S$109,"e1",$F$728:$F822)-SUM(S$729:S821))</f>
        <v/>
      </c>
      <c r="T822" s="246" t="str">
        <f>IF(F822="","",DSUM('2_Vehicles i maquinària'!$E$99:$S$109,"e2",$F$728:$F822)-SUM(T$729:T821))</f>
        <v/>
      </c>
      <c r="U822" s="246" t="str">
        <f>IF(F822="","",DSUM('2_Vehicles i maquinària'!$E$99:$S$109,"e3",$F$728:$F822)-SUM(U$729:U821))</f>
        <v/>
      </c>
      <c r="V822" s="246" t="str">
        <f>IF(F822="","",DSUM('2_Vehicles i maquinària'!$E$99:$S$109,"emissions",$F$728:$F822)-SUM(V$729:V821))</f>
        <v/>
      </c>
      <c r="W822" s="246" t="str">
        <f>IF(F822="","",DSUM('4_Emissions de procés'!$E$12:$M$27,"e1",$F$728:$F822)-SUM(W$729:W821))</f>
        <v/>
      </c>
      <c r="X822" s="246" t="str">
        <f>IF(F822="","",DSUM('4_Emissions de procés'!$E$12:$M$27,"e2",$F$728:$F822)-SUM(X$729:X821))</f>
        <v/>
      </c>
      <c r="Y822" s="246" t="str">
        <f>IF(F822="","",DSUM('4_Emissions de procés'!$E$12:$M$27,"e3",$F$728:$F822)-SUM(Y$729:Y821))</f>
        <v/>
      </c>
      <c r="Z822" s="246" t="str">
        <f>IF(F822="","",DSUM('4_Emissions de procés'!$E$12:$M$27,"emissions",$F$728:$F822)-SUM(Z$729:Z821))</f>
        <v/>
      </c>
      <c r="AA822" s="246"/>
    </row>
    <row r="823" spans="2:27" x14ac:dyDescent="0.25">
      <c r="B823">
        <v>95</v>
      </c>
      <c r="C823" s="246" t="str">
        <f>IF('0_Dades generals organització'!H145="","",'0_Dades generals organització'!H145)</f>
        <v/>
      </c>
      <c r="D823" s="246" t="str">
        <f>IF(C823="","",IF('0_Dades generals organització'!J145="no","",Dades!C823))</f>
        <v/>
      </c>
      <c r="E823" s="246" t="str">
        <f>IFERROR(INDEX($D$729:$D$978,MATCH(0,INDEX(COUNTIF($E$728:E822,$D$729:$D$978),),)),"")</f>
        <v/>
      </c>
      <c r="F823" s="246" t="str">
        <f t="shared" si="18"/>
        <v/>
      </c>
      <c r="G823" s="246" t="str">
        <f>IF(F823="","",DSUM('1_Instal·lacions fixes'!$E$14:$R$36,"e1",$F$728:$F823)+DSUM('1_Instal·lacions fixes'!$E$43:$L$58,"e1",$F$728:$F823)-SUM(G$729:G822))</f>
        <v/>
      </c>
      <c r="H823" s="246" t="str">
        <f>IF(F823="","",DSUM('1_Instal·lacions fixes'!$E$14:$R$36,"e2",$F$728:$F823)+DSUM('1_Instal·lacions fixes'!$E$43:$L$58,"e2",$F$728:$F823)-SUM(H$729:H822))</f>
        <v/>
      </c>
      <c r="I823" s="246" t="str">
        <f>IF(F823="","",DSUM('1_Instal·lacions fixes'!$E$14:$R$36,"e3",$F$728:$F823)+DSUM('1_Instal·lacions fixes'!$E$43:$L$58,"e3",$F$728:$F823)-SUM(I$729:I822))</f>
        <v/>
      </c>
      <c r="J823" s="246" t="str">
        <f>IF(F823="","",DSUM('1_Instal·lacions fixes'!$E$14:$R$36,"emissions",$F$728:$F823)+DSUM('1_Instal·lacions fixes'!$E$43:$L$58,"emissions",$F$728:$F823)-SUM(J$729:J822))</f>
        <v/>
      </c>
      <c r="K823" s="246" t="str">
        <f>IF(F823="","",DSUM('2_Vehicles i maquinària'!$E$22:$S$44,"e1",$F$728:$F823)+DSUM('2_Vehicles i maquinària'!$E$50:$K$70,"emissions",$F$728:$F823)-SUM(K$729:K822))</f>
        <v/>
      </c>
      <c r="L823" s="246" t="str">
        <f>IF(F823="","",DSUM('2_Vehicles i maquinària'!$E$22:$S$44,"e2",$F$728:$F823)-SUM(L$729:L822))</f>
        <v/>
      </c>
      <c r="M823" s="246" t="str">
        <f>IF(F823="","",DSUM('2_Vehicles i maquinària'!$E$22:$S$44,"e3",$F$728:$F823)-SUM(M$729:M822))</f>
        <v/>
      </c>
      <c r="N823" s="246" t="str">
        <f>IF(F823="","",DSUM('2_Vehicles i maquinària'!$E$22:$S$44,"emissions",$F$728:$F823)+DSUM('2_Vehicles i maquinària'!$E$50:$K$70,"emissions",$F$728:$F823)-SUM(N$729:N822))</f>
        <v/>
      </c>
      <c r="O823" s="246" t="str">
        <f>IF(F823="","",DSUM('2_Vehicles i maquinària'!$E$82:$S$92,"e1",$F$728:$F823)-SUM(O$729:O822))</f>
        <v/>
      </c>
      <c r="P823" s="246" t="str">
        <f>IF(F823="","",DSUM('2_Vehicles i maquinària'!$E$82:$S$92,"e2",$F$728:$F823)-SUM(P$729:P822))</f>
        <v/>
      </c>
      <c r="Q823" s="246" t="str">
        <f>IF(F823="","",DSUM('2_Vehicles i maquinària'!$E$82:$S$92,"e3",$F$728:$F823)-SUM(Q$729:Q822))</f>
        <v/>
      </c>
      <c r="R823" s="246" t="str">
        <f>IF(F823="","",DSUM('2_Vehicles i maquinària'!$E$82:$S$92,"emissions",$F$728:$F823)-SUM(R$729:R822))</f>
        <v/>
      </c>
      <c r="S823" s="246" t="str">
        <f>IF(F823="","",DSUM('2_Vehicles i maquinària'!$E$99:$S$109,"e1",$F$728:$F823)-SUM(S$729:S822))</f>
        <v/>
      </c>
      <c r="T823" s="246" t="str">
        <f>IF(F823="","",DSUM('2_Vehicles i maquinària'!$E$99:$S$109,"e2",$F$728:$F823)-SUM(T$729:T822))</f>
        <v/>
      </c>
      <c r="U823" s="246" t="str">
        <f>IF(F823="","",DSUM('2_Vehicles i maquinària'!$E$99:$S$109,"e3",$F$728:$F823)-SUM(U$729:U822))</f>
        <v/>
      </c>
      <c r="V823" s="246" t="str">
        <f>IF(F823="","",DSUM('2_Vehicles i maquinària'!$E$99:$S$109,"emissions",$F$728:$F823)-SUM(V$729:V822))</f>
        <v/>
      </c>
      <c r="W823" s="246" t="str">
        <f>IF(F823="","",DSUM('4_Emissions de procés'!$E$12:$M$27,"e1",$F$728:$F823)-SUM(W$729:W822))</f>
        <v/>
      </c>
      <c r="X823" s="246" t="str">
        <f>IF(F823="","",DSUM('4_Emissions de procés'!$E$12:$M$27,"e2",$F$728:$F823)-SUM(X$729:X822))</f>
        <v/>
      </c>
      <c r="Y823" s="246" t="str">
        <f>IF(F823="","",DSUM('4_Emissions de procés'!$E$12:$M$27,"e3",$F$728:$F823)-SUM(Y$729:Y822))</f>
        <v/>
      </c>
      <c r="Z823" s="246" t="str">
        <f>IF(F823="","",DSUM('4_Emissions de procés'!$E$12:$M$27,"emissions",$F$728:$F823)-SUM(Z$729:Z822))</f>
        <v/>
      </c>
      <c r="AA823" s="246"/>
    </row>
    <row r="824" spans="2:27" x14ac:dyDescent="0.25">
      <c r="B824">
        <v>96</v>
      </c>
      <c r="C824" s="246" t="str">
        <f>IF('0_Dades generals organització'!H146="","",'0_Dades generals organització'!H146)</f>
        <v/>
      </c>
      <c r="D824" s="246" t="str">
        <f>IF(C824="","",IF('0_Dades generals organització'!J146="no","",Dades!C824))</f>
        <v/>
      </c>
      <c r="E824" s="246" t="str">
        <f>IFERROR(INDEX($D$729:$D$978,MATCH(0,INDEX(COUNTIF($E$728:E823,$D$729:$D$978),),)),"")</f>
        <v/>
      </c>
      <c r="F824" s="246" t="str">
        <f t="shared" si="18"/>
        <v/>
      </c>
      <c r="G824" s="246" t="str">
        <f>IF(F824="","",DSUM('1_Instal·lacions fixes'!$E$14:$R$36,"e1",$F$728:$F824)+DSUM('1_Instal·lacions fixes'!$E$43:$L$58,"e1",$F$728:$F824)-SUM(G$729:G823))</f>
        <v/>
      </c>
      <c r="H824" s="246" t="str">
        <f>IF(F824="","",DSUM('1_Instal·lacions fixes'!$E$14:$R$36,"e2",$F$728:$F824)+DSUM('1_Instal·lacions fixes'!$E$43:$L$58,"e2",$F$728:$F824)-SUM(H$729:H823))</f>
        <v/>
      </c>
      <c r="I824" s="246" t="str">
        <f>IF(F824="","",DSUM('1_Instal·lacions fixes'!$E$14:$R$36,"e3",$F$728:$F824)+DSUM('1_Instal·lacions fixes'!$E$43:$L$58,"e3",$F$728:$F824)-SUM(I$729:I823))</f>
        <v/>
      </c>
      <c r="J824" s="246" t="str">
        <f>IF(F824="","",DSUM('1_Instal·lacions fixes'!$E$14:$R$36,"emissions",$F$728:$F824)+DSUM('1_Instal·lacions fixes'!$E$43:$L$58,"emissions",$F$728:$F824)-SUM(J$729:J823))</f>
        <v/>
      </c>
      <c r="K824" s="246" t="str">
        <f>IF(F824="","",DSUM('2_Vehicles i maquinària'!$E$22:$S$44,"e1",$F$728:$F824)+DSUM('2_Vehicles i maquinària'!$E$50:$K$70,"emissions",$F$728:$F824)-SUM(K$729:K823))</f>
        <v/>
      </c>
      <c r="L824" s="246" t="str">
        <f>IF(F824="","",DSUM('2_Vehicles i maquinària'!$E$22:$S$44,"e2",$F$728:$F824)-SUM(L$729:L823))</f>
        <v/>
      </c>
      <c r="M824" s="246" t="str">
        <f>IF(F824="","",DSUM('2_Vehicles i maquinària'!$E$22:$S$44,"e3",$F$728:$F824)-SUM(M$729:M823))</f>
        <v/>
      </c>
      <c r="N824" s="246" t="str">
        <f>IF(F824="","",DSUM('2_Vehicles i maquinària'!$E$22:$S$44,"emissions",$F$728:$F824)+DSUM('2_Vehicles i maquinària'!$E$50:$K$70,"emissions",$F$728:$F824)-SUM(N$729:N823))</f>
        <v/>
      </c>
      <c r="O824" s="246" t="str">
        <f>IF(F824="","",DSUM('2_Vehicles i maquinària'!$E$82:$S$92,"e1",$F$728:$F824)-SUM(O$729:O823))</f>
        <v/>
      </c>
      <c r="P824" s="246" t="str">
        <f>IF(F824="","",DSUM('2_Vehicles i maquinària'!$E$82:$S$92,"e2",$F$728:$F824)-SUM(P$729:P823))</f>
        <v/>
      </c>
      <c r="Q824" s="246" t="str">
        <f>IF(F824="","",DSUM('2_Vehicles i maquinària'!$E$82:$S$92,"e3",$F$728:$F824)-SUM(Q$729:Q823))</f>
        <v/>
      </c>
      <c r="R824" s="246" t="str">
        <f>IF(F824="","",DSUM('2_Vehicles i maquinària'!$E$82:$S$92,"emissions",$F$728:$F824)-SUM(R$729:R823))</f>
        <v/>
      </c>
      <c r="S824" s="246" t="str">
        <f>IF(F824="","",DSUM('2_Vehicles i maquinària'!$E$99:$S$109,"e1",$F$728:$F824)-SUM(S$729:S823))</f>
        <v/>
      </c>
      <c r="T824" s="246" t="str">
        <f>IF(F824="","",DSUM('2_Vehicles i maquinària'!$E$99:$S$109,"e2",$F$728:$F824)-SUM(T$729:T823))</f>
        <v/>
      </c>
      <c r="U824" s="246" t="str">
        <f>IF(F824="","",DSUM('2_Vehicles i maquinària'!$E$99:$S$109,"e3",$F$728:$F824)-SUM(U$729:U823))</f>
        <v/>
      </c>
      <c r="V824" s="246" t="str">
        <f>IF(F824="","",DSUM('2_Vehicles i maquinària'!$E$99:$S$109,"emissions",$F$728:$F824)-SUM(V$729:V823))</f>
        <v/>
      </c>
      <c r="W824" s="246" t="str">
        <f>IF(F824="","",DSUM('4_Emissions de procés'!$E$12:$M$27,"e1",$F$728:$F824)-SUM(W$729:W823))</f>
        <v/>
      </c>
      <c r="X824" s="246" t="str">
        <f>IF(F824="","",DSUM('4_Emissions de procés'!$E$12:$M$27,"e2",$F$728:$F824)-SUM(X$729:X823))</f>
        <v/>
      </c>
      <c r="Y824" s="246" t="str">
        <f>IF(F824="","",DSUM('4_Emissions de procés'!$E$12:$M$27,"e3",$F$728:$F824)-SUM(Y$729:Y823))</f>
        <v/>
      </c>
      <c r="Z824" s="246" t="str">
        <f>IF(F824="","",DSUM('4_Emissions de procés'!$E$12:$M$27,"emissions",$F$728:$F824)-SUM(Z$729:Z823))</f>
        <v/>
      </c>
      <c r="AA824" s="246"/>
    </row>
    <row r="825" spans="2:27" x14ac:dyDescent="0.25">
      <c r="B825">
        <v>97</v>
      </c>
      <c r="C825" s="246" t="str">
        <f>IF('0_Dades generals organització'!H147="","",'0_Dades generals organització'!H147)</f>
        <v/>
      </c>
      <c r="D825" s="246" t="str">
        <f>IF(C825="","",IF('0_Dades generals organització'!J147="no","",Dades!C825))</f>
        <v/>
      </c>
      <c r="E825" s="246" t="str">
        <f>IFERROR(INDEX($D$729:$D$978,MATCH(0,INDEX(COUNTIF($E$728:E824,$D$729:$D$978),),)),"")</f>
        <v/>
      </c>
      <c r="F825" s="246" t="str">
        <f t="shared" si="18"/>
        <v/>
      </c>
      <c r="G825" s="246" t="str">
        <f>IF(F825="","",DSUM('1_Instal·lacions fixes'!$E$14:$R$36,"e1",$F$728:$F825)+DSUM('1_Instal·lacions fixes'!$E$43:$L$58,"e1",$F$728:$F825)-SUM(G$729:G824))</f>
        <v/>
      </c>
      <c r="H825" s="246" t="str">
        <f>IF(F825="","",DSUM('1_Instal·lacions fixes'!$E$14:$R$36,"e2",$F$728:$F825)+DSUM('1_Instal·lacions fixes'!$E$43:$L$58,"e2",$F$728:$F825)-SUM(H$729:H824))</f>
        <v/>
      </c>
      <c r="I825" s="246" t="str">
        <f>IF(F825="","",DSUM('1_Instal·lacions fixes'!$E$14:$R$36,"e3",$F$728:$F825)+DSUM('1_Instal·lacions fixes'!$E$43:$L$58,"e3",$F$728:$F825)-SUM(I$729:I824))</f>
        <v/>
      </c>
      <c r="J825" s="246" t="str">
        <f>IF(F825="","",DSUM('1_Instal·lacions fixes'!$E$14:$R$36,"emissions",$F$728:$F825)+DSUM('1_Instal·lacions fixes'!$E$43:$L$58,"emissions",$F$728:$F825)-SUM(J$729:J824))</f>
        <v/>
      </c>
      <c r="K825" s="246" t="str">
        <f>IF(F825="","",DSUM('2_Vehicles i maquinària'!$E$22:$S$44,"e1",$F$728:$F825)+DSUM('2_Vehicles i maquinària'!$E$50:$K$70,"emissions",$F$728:$F825)-SUM(K$729:K824))</f>
        <v/>
      </c>
      <c r="L825" s="246" t="str">
        <f>IF(F825="","",DSUM('2_Vehicles i maquinària'!$E$22:$S$44,"e2",$F$728:$F825)-SUM(L$729:L824))</f>
        <v/>
      </c>
      <c r="M825" s="246" t="str">
        <f>IF(F825="","",DSUM('2_Vehicles i maquinària'!$E$22:$S$44,"e3",$F$728:$F825)-SUM(M$729:M824))</f>
        <v/>
      </c>
      <c r="N825" s="246" t="str">
        <f>IF(F825="","",DSUM('2_Vehicles i maquinària'!$E$22:$S$44,"emissions",$F$728:$F825)+DSUM('2_Vehicles i maquinària'!$E$50:$K$70,"emissions",$F$728:$F825)-SUM(N$729:N824))</f>
        <v/>
      </c>
      <c r="O825" s="246" t="str">
        <f>IF(F825="","",DSUM('2_Vehicles i maquinària'!$E$82:$S$92,"e1",$F$728:$F825)-SUM(O$729:O824))</f>
        <v/>
      </c>
      <c r="P825" s="246" t="str">
        <f>IF(F825="","",DSUM('2_Vehicles i maquinària'!$E$82:$S$92,"e2",$F$728:$F825)-SUM(P$729:P824))</f>
        <v/>
      </c>
      <c r="Q825" s="246" t="str">
        <f>IF(F825="","",DSUM('2_Vehicles i maquinària'!$E$82:$S$92,"e3",$F$728:$F825)-SUM(Q$729:Q824))</f>
        <v/>
      </c>
      <c r="R825" s="246" t="str">
        <f>IF(F825="","",DSUM('2_Vehicles i maquinària'!$E$82:$S$92,"emissions",$F$728:$F825)-SUM(R$729:R824))</f>
        <v/>
      </c>
      <c r="S825" s="246" t="str">
        <f>IF(F825="","",DSUM('2_Vehicles i maquinària'!$E$99:$S$109,"e1",$F$728:$F825)-SUM(S$729:S824))</f>
        <v/>
      </c>
      <c r="T825" s="246" t="str">
        <f>IF(F825="","",DSUM('2_Vehicles i maquinària'!$E$99:$S$109,"e2",$F$728:$F825)-SUM(T$729:T824))</f>
        <v/>
      </c>
      <c r="U825" s="246" t="str">
        <f>IF(F825="","",DSUM('2_Vehicles i maquinària'!$E$99:$S$109,"e3",$F$728:$F825)-SUM(U$729:U824))</f>
        <v/>
      </c>
      <c r="V825" s="246" t="str">
        <f>IF(F825="","",DSUM('2_Vehicles i maquinària'!$E$99:$S$109,"emissions",$F$728:$F825)-SUM(V$729:V824))</f>
        <v/>
      </c>
      <c r="W825" s="246" t="str">
        <f>IF(F825="","",DSUM('4_Emissions de procés'!$E$12:$M$27,"e1",$F$728:$F825)-SUM(W$729:W824))</f>
        <v/>
      </c>
      <c r="X825" s="246" t="str">
        <f>IF(F825="","",DSUM('4_Emissions de procés'!$E$12:$M$27,"e2",$F$728:$F825)-SUM(X$729:X824))</f>
        <v/>
      </c>
      <c r="Y825" s="246" t="str">
        <f>IF(F825="","",DSUM('4_Emissions de procés'!$E$12:$M$27,"e3",$F$728:$F825)-SUM(Y$729:Y824))</f>
        <v/>
      </c>
      <c r="Z825" s="246" t="str">
        <f>IF(F825="","",DSUM('4_Emissions de procés'!$E$12:$M$27,"emissions",$F$728:$F825)-SUM(Z$729:Z824))</f>
        <v/>
      </c>
      <c r="AA825" s="246"/>
    </row>
    <row r="826" spans="2:27" x14ac:dyDescent="0.25">
      <c r="B826">
        <v>98</v>
      </c>
      <c r="C826" s="246" t="str">
        <f>IF('0_Dades generals organització'!H148="","",'0_Dades generals organització'!H148)</f>
        <v/>
      </c>
      <c r="D826" s="246" t="str">
        <f>IF(C826="","",IF('0_Dades generals organització'!J148="no","",Dades!C826))</f>
        <v/>
      </c>
      <c r="E826" s="246" t="str">
        <f>IFERROR(INDEX($D$729:$D$978,MATCH(0,INDEX(COUNTIF($E$728:E825,$D$729:$D$978),),)),"")</f>
        <v/>
      </c>
      <c r="F826" s="246" t="str">
        <f t="shared" si="18"/>
        <v/>
      </c>
      <c r="G826" s="246" t="str">
        <f>IF(F826="","",DSUM('1_Instal·lacions fixes'!$E$14:$R$36,"e1",$F$728:$F826)+DSUM('1_Instal·lacions fixes'!$E$43:$L$58,"e1",$F$728:$F826)-SUM(G$729:G825))</f>
        <v/>
      </c>
      <c r="H826" s="246" t="str">
        <f>IF(F826="","",DSUM('1_Instal·lacions fixes'!$E$14:$R$36,"e2",$F$728:$F826)+DSUM('1_Instal·lacions fixes'!$E$43:$L$58,"e2",$F$728:$F826)-SUM(H$729:H825))</f>
        <v/>
      </c>
      <c r="I826" s="246" t="str">
        <f>IF(F826="","",DSUM('1_Instal·lacions fixes'!$E$14:$R$36,"e3",$F$728:$F826)+DSUM('1_Instal·lacions fixes'!$E$43:$L$58,"e3",$F$728:$F826)-SUM(I$729:I825))</f>
        <v/>
      </c>
      <c r="J826" s="246" t="str">
        <f>IF(F826="","",DSUM('1_Instal·lacions fixes'!$E$14:$R$36,"emissions",$F$728:$F826)+DSUM('1_Instal·lacions fixes'!$E$43:$L$58,"emissions",$F$728:$F826)-SUM(J$729:J825))</f>
        <v/>
      </c>
      <c r="K826" s="246" t="str">
        <f>IF(F826="","",DSUM('2_Vehicles i maquinària'!$E$22:$S$44,"e1",$F$728:$F826)+DSUM('2_Vehicles i maquinària'!$E$50:$K$70,"emissions",$F$728:$F826)-SUM(K$729:K825))</f>
        <v/>
      </c>
      <c r="L826" s="246" t="str">
        <f>IF(F826="","",DSUM('2_Vehicles i maquinària'!$E$22:$S$44,"e2",$F$728:$F826)-SUM(L$729:L825))</f>
        <v/>
      </c>
      <c r="M826" s="246" t="str">
        <f>IF(F826="","",DSUM('2_Vehicles i maquinària'!$E$22:$S$44,"e3",$F$728:$F826)-SUM(M$729:M825))</f>
        <v/>
      </c>
      <c r="N826" s="246" t="str">
        <f>IF(F826="","",DSUM('2_Vehicles i maquinària'!$E$22:$S$44,"emissions",$F$728:$F826)+DSUM('2_Vehicles i maquinària'!$E$50:$K$70,"emissions",$F$728:$F826)-SUM(N$729:N825))</f>
        <v/>
      </c>
      <c r="O826" s="246" t="str">
        <f>IF(F826="","",DSUM('2_Vehicles i maquinària'!$E$82:$S$92,"e1",$F$728:$F826)-SUM(O$729:O825))</f>
        <v/>
      </c>
      <c r="P826" s="246" t="str">
        <f>IF(F826="","",DSUM('2_Vehicles i maquinària'!$E$82:$S$92,"e2",$F$728:$F826)-SUM(P$729:P825))</f>
        <v/>
      </c>
      <c r="Q826" s="246" t="str">
        <f>IF(F826="","",DSUM('2_Vehicles i maquinària'!$E$82:$S$92,"e3",$F$728:$F826)-SUM(Q$729:Q825))</f>
        <v/>
      </c>
      <c r="R826" s="246" t="str">
        <f>IF(F826="","",DSUM('2_Vehicles i maquinària'!$E$82:$S$92,"emissions",$F$728:$F826)-SUM(R$729:R825))</f>
        <v/>
      </c>
      <c r="S826" s="246" t="str">
        <f>IF(F826="","",DSUM('2_Vehicles i maquinària'!$E$99:$S$109,"e1",$F$728:$F826)-SUM(S$729:S825))</f>
        <v/>
      </c>
      <c r="T826" s="246" t="str">
        <f>IF(F826="","",DSUM('2_Vehicles i maquinària'!$E$99:$S$109,"e2",$F$728:$F826)-SUM(T$729:T825))</f>
        <v/>
      </c>
      <c r="U826" s="246" t="str">
        <f>IF(F826="","",DSUM('2_Vehicles i maquinària'!$E$99:$S$109,"e3",$F$728:$F826)-SUM(U$729:U825))</f>
        <v/>
      </c>
      <c r="V826" s="246" t="str">
        <f>IF(F826="","",DSUM('2_Vehicles i maquinària'!$E$99:$S$109,"emissions",$F$728:$F826)-SUM(V$729:V825))</f>
        <v/>
      </c>
      <c r="W826" s="246" t="str">
        <f>IF(F826="","",DSUM('4_Emissions de procés'!$E$12:$M$27,"e1",$F$728:$F826)-SUM(W$729:W825))</f>
        <v/>
      </c>
      <c r="X826" s="246" t="str">
        <f>IF(F826="","",DSUM('4_Emissions de procés'!$E$12:$M$27,"e2",$F$728:$F826)-SUM(X$729:X825))</f>
        <v/>
      </c>
      <c r="Y826" s="246" t="str">
        <f>IF(F826="","",DSUM('4_Emissions de procés'!$E$12:$M$27,"e3",$F$728:$F826)-SUM(Y$729:Y825))</f>
        <v/>
      </c>
      <c r="Z826" s="246" t="str">
        <f>IF(F826="","",DSUM('4_Emissions de procés'!$E$12:$M$27,"emissions",$F$728:$F826)-SUM(Z$729:Z825))</f>
        <v/>
      </c>
      <c r="AA826" s="246"/>
    </row>
    <row r="827" spans="2:27" x14ac:dyDescent="0.25">
      <c r="B827">
        <v>99</v>
      </c>
      <c r="C827" s="246" t="str">
        <f>IF('0_Dades generals organització'!H149="","",'0_Dades generals organització'!H149)</f>
        <v/>
      </c>
      <c r="D827" s="246" t="str">
        <f>IF(C827="","",IF('0_Dades generals organització'!J149="no","",Dades!C827))</f>
        <v/>
      </c>
      <c r="E827" s="246" t="str">
        <f>IFERROR(INDEX($D$729:$D$978,MATCH(0,INDEX(COUNTIF($E$728:E826,$D$729:$D$978),),)),"")</f>
        <v/>
      </c>
      <c r="F827" s="246" t="str">
        <f t="shared" si="18"/>
        <v/>
      </c>
      <c r="G827" s="246" t="str">
        <f>IF(F827="","",DSUM('1_Instal·lacions fixes'!$E$14:$R$36,"e1",$F$728:$F827)+DSUM('1_Instal·lacions fixes'!$E$43:$L$58,"e1",$F$728:$F827)-SUM(G$729:G826))</f>
        <v/>
      </c>
      <c r="H827" s="246" t="str">
        <f>IF(F827="","",DSUM('1_Instal·lacions fixes'!$E$14:$R$36,"e2",$F$728:$F827)+DSUM('1_Instal·lacions fixes'!$E$43:$L$58,"e2",$F$728:$F827)-SUM(H$729:H826))</f>
        <v/>
      </c>
      <c r="I827" s="246" t="str">
        <f>IF(F827="","",DSUM('1_Instal·lacions fixes'!$E$14:$R$36,"e3",$F$728:$F827)+DSUM('1_Instal·lacions fixes'!$E$43:$L$58,"e3",$F$728:$F827)-SUM(I$729:I826))</f>
        <v/>
      </c>
      <c r="J827" s="246" t="str">
        <f>IF(F827="","",DSUM('1_Instal·lacions fixes'!$E$14:$R$36,"emissions",$F$728:$F827)+DSUM('1_Instal·lacions fixes'!$E$43:$L$58,"emissions",$F$728:$F827)-SUM(J$729:J826))</f>
        <v/>
      </c>
      <c r="K827" s="246" t="str">
        <f>IF(F827="","",DSUM('2_Vehicles i maquinària'!$E$22:$S$44,"e1",$F$728:$F827)+DSUM('2_Vehicles i maquinària'!$E$50:$K$70,"emissions",$F$728:$F827)-SUM(K$729:K826))</f>
        <v/>
      </c>
      <c r="L827" s="246" t="str">
        <f>IF(F827="","",DSUM('2_Vehicles i maquinària'!$E$22:$S$44,"e2",$F$728:$F827)-SUM(L$729:L826))</f>
        <v/>
      </c>
      <c r="M827" s="246" t="str">
        <f>IF(F827="","",DSUM('2_Vehicles i maquinària'!$E$22:$S$44,"e3",$F$728:$F827)-SUM(M$729:M826))</f>
        <v/>
      </c>
      <c r="N827" s="246" t="str">
        <f>IF(F827="","",DSUM('2_Vehicles i maquinària'!$E$22:$S$44,"emissions",$F$728:$F827)+DSUM('2_Vehicles i maquinària'!$E$50:$K$70,"emissions",$F$728:$F827)-SUM(N$729:N826))</f>
        <v/>
      </c>
      <c r="O827" s="246" t="str">
        <f>IF(F827="","",DSUM('2_Vehicles i maquinària'!$E$82:$S$92,"e1",$F$728:$F827)-SUM(O$729:O826))</f>
        <v/>
      </c>
      <c r="P827" s="246" t="str">
        <f>IF(F827="","",DSUM('2_Vehicles i maquinària'!$E$82:$S$92,"e2",$F$728:$F827)-SUM(P$729:P826))</f>
        <v/>
      </c>
      <c r="Q827" s="246" t="str">
        <f>IF(F827="","",DSUM('2_Vehicles i maquinària'!$E$82:$S$92,"e3",$F$728:$F827)-SUM(Q$729:Q826))</f>
        <v/>
      </c>
      <c r="R827" s="246" t="str">
        <f>IF(F827="","",DSUM('2_Vehicles i maquinària'!$E$82:$S$92,"emissions",$F$728:$F827)-SUM(R$729:R826))</f>
        <v/>
      </c>
      <c r="S827" s="246" t="str">
        <f>IF(F827="","",DSUM('2_Vehicles i maquinària'!$E$99:$S$109,"e1",$F$728:$F827)-SUM(S$729:S826))</f>
        <v/>
      </c>
      <c r="T827" s="246" t="str">
        <f>IF(F827="","",DSUM('2_Vehicles i maquinària'!$E$99:$S$109,"e2",$F$728:$F827)-SUM(T$729:T826))</f>
        <v/>
      </c>
      <c r="U827" s="246" t="str">
        <f>IF(F827="","",DSUM('2_Vehicles i maquinària'!$E$99:$S$109,"e3",$F$728:$F827)-SUM(U$729:U826))</f>
        <v/>
      </c>
      <c r="V827" s="246" t="str">
        <f>IF(F827="","",DSUM('2_Vehicles i maquinària'!$E$99:$S$109,"emissions",$F$728:$F827)-SUM(V$729:V826))</f>
        <v/>
      </c>
      <c r="W827" s="246" t="str">
        <f>IF(F827="","",DSUM('4_Emissions de procés'!$E$12:$M$27,"e1",$F$728:$F827)-SUM(W$729:W826))</f>
        <v/>
      </c>
      <c r="X827" s="246" t="str">
        <f>IF(F827="","",DSUM('4_Emissions de procés'!$E$12:$M$27,"e2",$F$728:$F827)-SUM(X$729:X826))</f>
        <v/>
      </c>
      <c r="Y827" s="246" t="str">
        <f>IF(F827="","",DSUM('4_Emissions de procés'!$E$12:$M$27,"e3",$F$728:$F827)-SUM(Y$729:Y826))</f>
        <v/>
      </c>
      <c r="Z827" s="246" t="str">
        <f>IF(F827="","",DSUM('4_Emissions de procés'!$E$12:$M$27,"emissions",$F$728:$F827)-SUM(Z$729:Z826))</f>
        <v/>
      </c>
      <c r="AA827" s="246"/>
    </row>
    <row r="828" spans="2:27" x14ac:dyDescent="0.25">
      <c r="B828">
        <v>100</v>
      </c>
      <c r="C828" s="246" t="str">
        <f>IF('0_Dades generals organització'!H150="","",'0_Dades generals organització'!H150)</f>
        <v/>
      </c>
      <c r="D828" s="246" t="str">
        <f>IF(C828="","",IF('0_Dades generals organització'!J150="no","",Dades!C828))</f>
        <v/>
      </c>
      <c r="E828" s="246" t="str">
        <f>IFERROR(INDEX($D$729:$D$978,MATCH(0,INDEX(COUNTIF($E$728:E827,$D$729:$D$978),),)),"")</f>
        <v/>
      </c>
      <c r="F828" s="246" t="str">
        <f t="shared" si="18"/>
        <v/>
      </c>
      <c r="G828" s="246" t="str">
        <f>IF(F828="","",DSUM('1_Instal·lacions fixes'!$E$14:$R$36,"e1",$F$728:$F828)+DSUM('1_Instal·lacions fixes'!$E$43:$L$58,"e1",$F$728:$F828)-SUM(G$729:G827))</f>
        <v/>
      </c>
      <c r="H828" s="246" t="str">
        <f>IF(F828="","",DSUM('1_Instal·lacions fixes'!$E$14:$R$36,"e2",$F$728:$F828)+DSUM('1_Instal·lacions fixes'!$E$43:$L$58,"e2",$F$728:$F828)-SUM(H$729:H827))</f>
        <v/>
      </c>
      <c r="I828" s="246" t="str">
        <f>IF(F828="","",DSUM('1_Instal·lacions fixes'!$E$14:$R$36,"e3",$F$728:$F828)+DSUM('1_Instal·lacions fixes'!$E$43:$L$58,"e3",$F$728:$F828)-SUM(I$729:I827))</f>
        <v/>
      </c>
      <c r="J828" s="246" t="str">
        <f>IF(F828="","",DSUM('1_Instal·lacions fixes'!$E$14:$R$36,"emissions",$F$728:$F828)+DSUM('1_Instal·lacions fixes'!$E$43:$L$58,"emissions",$F$728:$F828)-SUM(J$729:J827))</f>
        <v/>
      </c>
      <c r="K828" s="246" t="str">
        <f>IF(F828="","",DSUM('2_Vehicles i maquinària'!$E$22:$S$44,"e1",$F$728:$F828)+DSUM('2_Vehicles i maquinària'!$E$50:$K$70,"emissions",$F$728:$F828)-SUM(K$729:K827))</f>
        <v/>
      </c>
      <c r="L828" s="246" t="str">
        <f>IF(F828="","",DSUM('2_Vehicles i maquinària'!$E$22:$S$44,"e2",$F$728:$F828)-SUM(L$729:L827))</f>
        <v/>
      </c>
      <c r="M828" s="246" t="str">
        <f>IF(F828="","",DSUM('2_Vehicles i maquinària'!$E$22:$S$44,"e3",$F$728:$F828)-SUM(M$729:M827))</f>
        <v/>
      </c>
      <c r="N828" s="246" t="str">
        <f>IF(F828="","",DSUM('2_Vehicles i maquinària'!$E$22:$S$44,"emissions",$F$728:$F828)+DSUM('2_Vehicles i maquinària'!$E$50:$K$70,"emissions",$F$728:$F828)-SUM(N$729:N827))</f>
        <v/>
      </c>
      <c r="O828" s="246" t="str">
        <f>IF(F828="","",DSUM('2_Vehicles i maquinària'!$E$82:$S$92,"e1",$F$728:$F828)-SUM(O$729:O827))</f>
        <v/>
      </c>
      <c r="P828" s="246" t="str">
        <f>IF(F828="","",DSUM('2_Vehicles i maquinària'!$E$82:$S$92,"e2",$F$728:$F828)-SUM(P$729:P827))</f>
        <v/>
      </c>
      <c r="Q828" s="246" t="str">
        <f>IF(F828="","",DSUM('2_Vehicles i maquinària'!$E$82:$S$92,"e3",$F$728:$F828)-SUM(Q$729:Q827))</f>
        <v/>
      </c>
      <c r="R828" s="246" t="str">
        <f>IF(F828="","",DSUM('2_Vehicles i maquinària'!$E$82:$S$92,"emissions",$F$728:$F828)-SUM(R$729:R827))</f>
        <v/>
      </c>
      <c r="S828" s="246" t="str">
        <f>IF(F828="","",DSUM('2_Vehicles i maquinària'!$E$99:$S$109,"e1",$F$728:$F828)-SUM(S$729:S827))</f>
        <v/>
      </c>
      <c r="T828" s="246" t="str">
        <f>IF(F828="","",DSUM('2_Vehicles i maquinària'!$E$99:$S$109,"e2",$F$728:$F828)-SUM(T$729:T827))</f>
        <v/>
      </c>
      <c r="U828" s="246" t="str">
        <f>IF(F828="","",DSUM('2_Vehicles i maquinària'!$E$99:$S$109,"e3",$F$728:$F828)-SUM(U$729:U827))</f>
        <v/>
      </c>
      <c r="V828" s="246" t="str">
        <f>IF(F828="","",DSUM('2_Vehicles i maquinària'!$E$99:$S$109,"emissions",$F$728:$F828)-SUM(V$729:V827))</f>
        <v/>
      </c>
      <c r="W828" s="246" t="str">
        <f>IF(F828="","",DSUM('4_Emissions de procés'!$E$12:$M$27,"e1",$F$728:$F828)-SUM(W$729:W827))</f>
        <v/>
      </c>
      <c r="X828" s="246" t="str">
        <f>IF(F828="","",DSUM('4_Emissions de procés'!$E$12:$M$27,"e2",$F$728:$F828)-SUM(X$729:X827))</f>
        <v/>
      </c>
      <c r="Y828" s="246" t="str">
        <f>IF(F828="","",DSUM('4_Emissions de procés'!$E$12:$M$27,"e3",$F$728:$F828)-SUM(Y$729:Y827))</f>
        <v/>
      </c>
      <c r="Z828" s="246" t="str">
        <f>IF(F828="","",DSUM('4_Emissions de procés'!$E$12:$M$27,"emissions",$F$728:$F828)-SUM(Z$729:Z827))</f>
        <v/>
      </c>
      <c r="AA828" s="246"/>
    </row>
    <row r="829" spans="2:27" x14ac:dyDescent="0.25">
      <c r="B829">
        <v>101</v>
      </c>
      <c r="C829" s="246" t="str">
        <f>IF('0_Dades generals organització'!H151="","",'0_Dades generals organització'!H151)</f>
        <v/>
      </c>
      <c r="D829" s="246" t="str">
        <f>IF(C829="","",IF('0_Dades generals organització'!J151="no","",Dades!C829))</f>
        <v/>
      </c>
      <c r="E829" s="246" t="str">
        <f>IFERROR(INDEX($D$729:$D$978,MATCH(0,INDEX(COUNTIF($E$728:E828,$D$729:$D$978),),)),"")</f>
        <v/>
      </c>
      <c r="F829" s="246" t="str">
        <f t="shared" si="18"/>
        <v/>
      </c>
      <c r="G829" s="246" t="str">
        <f>IF(F829="","",DSUM('1_Instal·lacions fixes'!$E$14:$R$36,"e1",$F$728:$F829)+DSUM('1_Instal·lacions fixes'!$E$43:$L$58,"e1",$F$728:$F829)-SUM(G$729:G828))</f>
        <v/>
      </c>
      <c r="H829" s="246" t="str">
        <f>IF(F829="","",DSUM('1_Instal·lacions fixes'!$E$14:$R$36,"e2",$F$728:$F829)+DSUM('1_Instal·lacions fixes'!$E$43:$L$58,"e2",$F$728:$F829)-SUM(H$729:H828))</f>
        <v/>
      </c>
      <c r="I829" s="246" t="str">
        <f>IF(F829="","",DSUM('1_Instal·lacions fixes'!$E$14:$R$36,"e3",$F$728:$F829)+DSUM('1_Instal·lacions fixes'!$E$43:$L$58,"e3",$F$728:$F829)-SUM(I$729:I828))</f>
        <v/>
      </c>
      <c r="J829" s="246" t="str">
        <f>IF(F829="","",DSUM('1_Instal·lacions fixes'!$E$14:$R$36,"emissions",$F$728:$F829)+DSUM('1_Instal·lacions fixes'!$E$43:$L$58,"emissions",$F$728:$F829)-SUM(J$729:J828))</f>
        <v/>
      </c>
      <c r="K829" s="246" t="str">
        <f>IF(F829="","",DSUM('2_Vehicles i maquinària'!$E$22:$S$44,"e1",$F$728:$F829)+DSUM('2_Vehicles i maquinària'!$E$50:$K$70,"emissions",$F$728:$F829)-SUM(K$729:K828))</f>
        <v/>
      </c>
      <c r="L829" s="246" t="str">
        <f>IF(F829="","",DSUM('2_Vehicles i maquinària'!$E$22:$S$44,"e2",$F$728:$F829)-SUM(L$729:L828))</f>
        <v/>
      </c>
      <c r="M829" s="246" t="str">
        <f>IF(F829="","",DSUM('2_Vehicles i maquinària'!$E$22:$S$44,"e3",$F$728:$F829)-SUM(M$729:M828))</f>
        <v/>
      </c>
      <c r="N829" s="246" t="str">
        <f>IF(F829="","",DSUM('2_Vehicles i maquinària'!$E$22:$S$44,"emissions",$F$728:$F829)+DSUM('2_Vehicles i maquinària'!$E$50:$K$70,"emissions",$F$728:$F829)-SUM(N$729:N828))</f>
        <v/>
      </c>
      <c r="O829" s="246" t="str">
        <f>IF(F829="","",DSUM('2_Vehicles i maquinària'!$E$82:$S$92,"e1",$F$728:$F829)-SUM(O$729:O828))</f>
        <v/>
      </c>
      <c r="P829" s="246" t="str">
        <f>IF(F829="","",DSUM('2_Vehicles i maquinària'!$E$82:$S$92,"e2",$F$728:$F829)-SUM(P$729:P828))</f>
        <v/>
      </c>
      <c r="Q829" s="246" t="str">
        <f>IF(F829="","",DSUM('2_Vehicles i maquinària'!$E$82:$S$92,"e3",$F$728:$F829)-SUM(Q$729:Q828))</f>
        <v/>
      </c>
      <c r="R829" s="246" t="str">
        <f>IF(F829="","",DSUM('2_Vehicles i maquinària'!$E$82:$S$92,"emissions",$F$728:$F829)-SUM(R$729:R828))</f>
        <v/>
      </c>
      <c r="S829" s="246" t="str">
        <f>IF(F829="","",DSUM('2_Vehicles i maquinària'!$E$99:$S$109,"e1",$F$728:$F829)-SUM(S$729:S828))</f>
        <v/>
      </c>
      <c r="T829" s="246" t="str">
        <f>IF(F829="","",DSUM('2_Vehicles i maquinària'!$E$99:$S$109,"e2",$F$728:$F829)-SUM(T$729:T828))</f>
        <v/>
      </c>
      <c r="U829" s="246" t="str">
        <f>IF(F829="","",DSUM('2_Vehicles i maquinària'!$E$99:$S$109,"e3",$F$728:$F829)-SUM(U$729:U828))</f>
        <v/>
      </c>
      <c r="V829" s="246" t="str">
        <f>IF(F829="","",DSUM('2_Vehicles i maquinària'!$E$99:$S$109,"emissions",$F$728:$F829)-SUM(V$729:V828))</f>
        <v/>
      </c>
      <c r="W829" s="246" t="str">
        <f>IF(F829="","",DSUM('4_Emissions de procés'!$E$12:$M$27,"e1",$F$728:$F829)-SUM(W$729:W828))</f>
        <v/>
      </c>
      <c r="X829" s="246" t="str">
        <f>IF(F829="","",DSUM('4_Emissions de procés'!$E$12:$M$27,"e2",$F$728:$F829)-SUM(X$729:X828))</f>
        <v/>
      </c>
      <c r="Y829" s="246" t="str">
        <f>IF(F829="","",DSUM('4_Emissions de procés'!$E$12:$M$27,"e3",$F$728:$F829)-SUM(Y$729:Y828))</f>
        <v/>
      </c>
      <c r="Z829" s="246" t="str">
        <f>IF(F829="","",DSUM('4_Emissions de procés'!$E$12:$M$27,"emissions",$F$728:$F829)-SUM(Z$729:Z828))</f>
        <v/>
      </c>
      <c r="AA829" s="246"/>
    </row>
    <row r="830" spans="2:27" x14ac:dyDescent="0.25">
      <c r="B830">
        <v>102</v>
      </c>
      <c r="C830" s="246" t="str">
        <f>IF('0_Dades generals organització'!H152="","",'0_Dades generals organització'!H152)</f>
        <v/>
      </c>
      <c r="D830" s="246" t="str">
        <f>IF(C830="","",IF('0_Dades generals organització'!J152="no","",Dades!C830))</f>
        <v/>
      </c>
      <c r="E830" s="246" t="str">
        <f>IFERROR(INDEX($D$729:$D$978,MATCH(0,INDEX(COUNTIF($E$728:E829,$D$729:$D$978),),)),"")</f>
        <v/>
      </c>
      <c r="F830" s="246" t="str">
        <f t="shared" si="18"/>
        <v/>
      </c>
      <c r="G830" s="246" t="str">
        <f>IF(F830="","",DSUM('1_Instal·lacions fixes'!$E$14:$R$36,"e1",$F$728:$F830)+DSUM('1_Instal·lacions fixes'!$E$43:$L$58,"e1",$F$728:$F830)-SUM(G$729:G829))</f>
        <v/>
      </c>
      <c r="H830" s="246" t="str">
        <f>IF(F830="","",DSUM('1_Instal·lacions fixes'!$E$14:$R$36,"e2",$F$728:$F830)+DSUM('1_Instal·lacions fixes'!$E$43:$L$58,"e2",$F$728:$F830)-SUM(H$729:H829))</f>
        <v/>
      </c>
      <c r="I830" s="246" t="str">
        <f>IF(F830="","",DSUM('1_Instal·lacions fixes'!$E$14:$R$36,"e3",$F$728:$F830)+DSUM('1_Instal·lacions fixes'!$E$43:$L$58,"e3",$F$728:$F830)-SUM(I$729:I829))</f>
        <v/>
      </c>
      <c r="J830" s="246" t="str">
        <f>IF(F830="","",DSUM('1_Instal·lacions fixes'!$E$14:$R$36,"emissions",$F$728:$F830)+DSUM('1_Instal·lacions fixes'!$E$43:$L$58,"emissions",$F$728:$F830)-SUM(J$729:J829))</f>
        <v/>
      </c>
      <c r="K830" s="246" t="str">
        <f>IF(F830="","",DSUM('2_Vehicles i maquinària'!$E$22:$S$44,"e1",$F$728:$F830)+DSUM('2_Vehicles i maquinària'!$E$50:$K$70,"emissions",$F$728:$F830)-SUM(K$729:K829))</f>
        <v/>
      </c>
      <c r="L830" s="246" t="str">
        <f>IF(F830="","",DSUM('2_Vehicles i maquinària'!$E$22:$S$44,"e2",$F$728:$F830)-SUM(L$729:L829))</f>
        <v/>
      </c>
      <c r="M830" s="246" t="str">
        <f>IF(F830="","",DSUM('2_Vehicles i maquinària'!$E$22:$S$44,"e3",$F$728:$F830)-SUM(M$729:M829))</f>
        <v/>
      </c>
      <c r="N830" s="246" t="str">
        <f>IF(F830="","",DSUM('2_Vehicles i maquinària'!$E$22:$S$44,"emissions",$F$728:$F830)+DSUM('2_Vehicles i maquinària'!$E$50:$K$70,"emissions",$F$728:$F830)-SUM(N$729:N829))</f>
        <v/>
      </c>
      <c r="O830" s="246" t="str">
        <f>IF(F830="","",DSUM('2_Vehicles i maquinària'!$E$82:$S$92,"e1",$F$728:$F830)-SUM(O$729:O829))</f>
        <v/>
      </c>
      <c r="P830" s="246" t="str">
        <f>IF(F830="","",DSUM('2_Vehicles i maquinària'!$E$82:$S$92,"e2",$F$728:$F830)-SUM(P$729:P829))</f>
        <v/>
      </c>
      <c r="Q830" s="246" t="str">
        <f>IF(F830="","",DSUM('2_Vehicles i maquinària'!$E$82:$S$92,"e3",$F$728:$F830)-SUM(Q$729:Q829))</f>
        <v/>
      </c>
      <c r="R830" s="246" t="str">
        <f>IF(F830="","",DSUM('2_Vehicles i maquinària'!$E$82:$S$92,"emissions",$F$728:$F830)-SUM(R$729:R829))</f>
        <v/>
      </c>
      <c r="S830" s="246" t="str">
        <f>IF(F830="","",DSUM('2_Vehicles i maquinària'!$E$99:$S$109,"e1",$F$728:$F830)-SUM(S$729:S829))</f>
        <v/>
      </c>
      <c r="T830" s="246" t="str">
        <f>IF(F830="","",DSUM('2_Vehicles i maquinària'!$E$99:$S$109,"e2",$F$728:$F830)-SUM(T$729:T829))</f>
        <v/>
      </c>
      <c r="U830" s="246" t="str">
        <f>IF(F830="","",DSUM('2_Vehicles i maquinària'!$E$99:$S$109,"e3",$F$728:$F830)-SUM(U$729:U829))</f>
        <v/>
      </c>
      <c r="V830" s="246" t="str">
        <f>IF(F830="","",DSUM('2_Vehicles i maquinària'!$E$99:$S$109,"emissions",$F$728:$F830)-SUM(V$729:V829))</f>
        <v/>
      </c>
      <c r="W830" s="246" t="str">
        <f>IF(F830="","",DSUM('4_Emissions de procés'!$E$12:$M$27,"e1",$F$728:$F830)-SUM(W$729:W829))</f>
        <v/>
      </c>
      <c r="X830" s="246" t="str">
        <f>IF(F830="","",DSUM('4_Emissions de procés'!$E$12:$M$27,"e2",$F$728:$F830)-SUM(X$729:X829))</f>
        <v/>
      </c>
      <c r="Y830" s="246" t="str">
        <f>IF(F830="","",DSUM('4_Emissions de procés'!$E$12:$M$27,"e3",$F$728:$F830)-SUM(Y$729:Y829))</f>
        <v/>
      </c>
      <c r="Z830" s="246" t="str">
        <f>IF(F830="","",DSUM('4_Emissions de procés'!$E$12:$M$27,"emissions",$F$728:$F830)-SUM(Z$729:Z829))</f>
        <v/>
      </c>
      <c r="AA830" s="246"/>
    </row>
    <row r="831" spans="2:27" x14ac:dyDescent="0.25">
      <c r="B831">
        <v>103</v>
      </c>
      <c r="C831" s="246" t="str">
        <f>IF('0_Dades generals organització'!H153="","",'0_Dades generals organització'!H153)</f>
        <v/>
      </c>
      <c r="D831" s="246" t="str">
        <f>IF(C831="","",IF('0_Dades generals organització'!J153="no","",Dades!C831))</f>
        <v/>
      </c>
      <c r="E831" s="246" t="str">
        <f>IFERROR(INDEX($D$729:$D$978,MATCH(0,INDEX(COUNTIF($E$728:E830,$D$729:$D$978),),)),"")</f>
        <v/>
      </c>
      <c r="F831" s="246" t="str">
        <f t="shared" si="18"/>
        <v/>
      </c>
      <c r="G831" s="246" t="str">
        <f>IF(F831="","",DSUM('1_Instal·lacions fixes'!$E$14:$R$36,"e1",$F$728:$F831)+DSUM('1_Instal·lacions fixes'!$E$43:$L$58,"e1",$F$728:$F831)-SUM(G$729:G830))</f>
        <v/>
      </c>
      <c r="H831" s="246" t="str">
        <f>IF(F831="","",DSUM('1_Instal·lacions fixes'!$E$14:$R$36,"e2",$F$728:$F831)+DSUM('1_Instal·lacions fixes'!$E$43:$L$58,"e2",$F$728:$F831)-SUM(H$729:H830))</f>
        <v/>
      </c>
      <c r="I831" s="246" t="str">
        <f>IF(F831="","",DSUM('1_Instal·lacions fixes'!$E$14:$R$36,"e3",$F$728:$F831)+DSUM('1_Instal·lacions fixes'!$E$43:$L$58,"e3",$F$728:$F831)-SUM(I$729:I830))</f>
        <v/>
      </c>
      <c r="J831" s="246" t="str">
        <f>IF(F831="","",DSUM('1_Instal·lacions fixes'!$E$14:$R$36,"emissions",$F$728:$F831)+DSUM('1_Instal·lacions fixes'!$E$43:$L$58,"emissions",$F$728:$F831)-SUM(J$729:J830))</f>
        <v/>
      </c>
      <c r="K831" s="246" t="str">
        <f>IF(F831="","",DSUM('2_Vehicles i maquinària'!$E$22:$S$44,"e1",$F$728:$F831)+DSUM('2_Vehicles i maquinària'!$E$50:$K$70,"emissions",$F$728:$F831)-SUM(K$729:K830))</f>
        <v/>
      </c>
      <c r="L831" s="246" t="str">
        <f>IF(F831="","",DSUM('2_Vehicles i maquinària'!$E$22:$S$44,"e2",$F$728:$F831)-SUM(L$729:L830))</f>
        <v/>
      </c>
      <c r="M831" s="246" t="str">
        <f>IF(F831="","",DSUM('2_Vehicles i maquinària'!$E$22:$S$44,"e3",$F$728:$F831)-SUM(M$729:M830))</f>
        <v/>
      </c>
      <c r="N831" s="246" t="str">
        <f>IF(F831="","",DSUM('2_Vehicles i maquinària'!$E$22:$S$44,"emissions",$F$728:$F831)+DSUM('2_Vehicles i maquinària'!$E$50:$K$70,"emissions",$F$728:$F831)-SUM(N$729:N830))</f>
        <v/>
      </c>
      <c r="O831" s="246" t="str">
        <f>IF(F831="","",DSUM('2_Vehicles i maquinària'!$E$82:$S$92,"e1",$F$728:$F831)-SUM(O$729:O830))</f>
        <v/>
      </c>
      <c r="P831" s="246" t="str">
        <f>IF(F831="","",DSUM('2_Vehicles i maquinària'!$E$82:$S$92,"e2",$F$728:$F831)-SUM(P$729:P830))</f>
        <v/>
      </c>
      <c r="Q831" s="246" t="str">
        <f>IF(F831="","",DSUM('2_Vehicles i maquinària'!$E$82:$S$92,"e3",$F$728:$F831)-SUM(Q$729:Q830))</f>
        <v/>
      </c>
      <c r="R831" s="246" t="str">
        <f>IF(F831="","",DSUM('2_Vehicles i maquinària'!$E$82:$S$92,"emissions",$F$728:$F831)-SUM(R$729:R830))</f>
        <v/>
      </c>
      <c r="S831" s="246" t="str">
        <f>IF(F831="","",DSUM('2_Vehicles i maquinària'!$E$99:$S$109,"e1",$F$728:$F831)-SUM(S$729:S830))</f>
        <v/>
      </c>
      <c r="T831" s="246" t="str">
        <f>IF(F831="","",DSUM('2_Vehicles i maquinària'!$E$99:$S$109,"e2",$F$728:$F831)-SUM(T$729:T830))</f>
        <v/>
      </c>
      <c r="U831" s="246" t="str">
        <f>IF(F831="","",DSUM('2_Vehicles i maquinària'!$E$99:$S$109,"e3",$F$728:$F831)-SUM(U$729:U830))</f>
        <v/>
      </c>
      <c r="V831" s="246" t="str">
        <f>IF(F831="","",DSUM('2_Vehicles i maquinària'!$E$99:$S$109,"emissions",$F$728:$F831)-SUM(V$729:V830))</f>
        <v/>
      </c>
      <c r="W831" s="246" t="str">
        <f>IF(F831="","",DSUM('4_Emissions de procés'!$E$12:$M$27,"e1",$F$728:$F831)-SUM(W$729:W830))</f>
        <v/>
      </c>
      <c r="X831" s="246" t="str">
        <f>IF(F831="","",DSUM('4_Emissions de procés'!$E$12:$M$27,"e2",$F$728:$F831)-SUM(X$729:X830))</f>
        <v/>
      </c>
      <c r="Y831" s="246" t="str">
        <f>IF(F831="","",DSUM('4_Emissions de procés'!$E$12:$M$27,"e3",$F$728:$F831)-SUM(Y$729:Y830))</f>
        <v/>
      </c>
      <c r="Z831" s="246" t="str">
        <f>IF(F831="","",DSUM('4_Emissions de procés'!$E$12:$M$27,"emissions",$F$728:$F831)-SUM(Z$729:Z830))</f>
        <v/>
      </c>
      <c r="AA831" s="246"/>
    </row>
    <row r="832" spans="2:27" x14ac:dyDescent="0.25">
      <c r="B832">
        <v>104</v>
      </c>
      <c r="C832" s="246" t="str">
        <f>IF('0_Dades generals organització'!H154="","",'0_Dades generals organització'!H154)</f>
        <v/>
      </c>
      <c r="D832" s="246" t="str">
        <f>IF(C832="","",IF('0_Dades generals organització'!J154="no","",Dades!C832))</f>
        <v/>
      </c>
      <c r="E832" s="246" t="str">
        <f>IFERROR(INDEX($D$729:$D$978,MATCH(0,INDEX(COUNTIF($E$728:E831,$D$729:$D$978),),)),"")</f>
        <v/>
      </c>
      <c r="F832" s="246" t="str">
        <f t="shared" si="18"/>
        <v/>
      </c>
      <c r="G832" s="246" t="str">
        <f>IF(F832="","",DSUM('1_Instal·lacions fixes'!$E$14:$R$36,"e1",$F$728:$F832)+DSUM('1_Instal·lacions fixes'!$E$43:$L$58,"e1",$F$728:$F832)-SUM(G$729:G831))</f>
        <v/>
      </c>
      <c r="H832" s="246" t="str">
        <f>IF(F832="","",DSUM('1_Instal·lacions fixes'!$E$14:$R$36,"e2",$F$728:$F832)+DSUM('1_Instal·lacions fixes'!$E$43:$L$58,"e2",$F$728:$F832)-SUM(H$729:H831))</f>
        <v/>
      </c>
      <c r="I832" s="246" t="str">
        <f>IF(F832="","",DSUM('1_Instal·lacions fixes'!$E$14:$R$36,"e3",$F$728:$F832)+DSUM('1_Instal·lacions fixes'!$E$43:$L$58,"e3",$F$728:$F832)-SUM(I$729:I831))</f>
        <v/>
      </c>
      <c r="J832" s="246" t="str">
        <f>IF(F832="","",DSUM('1_Instal·lacions fixes'!$E$14:$R$36,"emissions",$F$728:$F832)+DSUM('1_Instal·lacions fixes'!$E$43:$L$58,"emissions",$F$728:$F832)-SUM(J$729:J831))</f>
        <v/>
      </c>
      <c r="K832" s="246" t="str">
        <f>IF(F832="","",DSUM('2_Vehicles i maquinària'!$E$22:$S$44,"e1",$F$728:$F832)+DSUM('2_Vehicles i maquinària'!$E$50:$K$70,"emissions",$F$728:$F832)-SUM(K$729:K831))</f>
        <v/>
      </c>
      <c r="L832" s="246" t="str">
        <f>IF(F832="","",DSUM('2_Vehicles i maquinària'!$E$22:$S$44,"e2",$F$728:$F832)-SUM(L$729:L831))</f>
        <v/>
      </c>
      <c r="M832" s="246" t="str">
        <f>IF(F832="","",DSUM('2_Vehicles i maquinària'!$E$22:$S$44,"e3",$F$728:$F832)-SUM(M$729:M831))</f>
        <v/>
      </c>
      <c r="N832" s="246" t="str">
        <f>IF(F832="","",DSUM('2_Vehicles i maquinària'!$E$22:$S$44,"emissions",$F$728:$F832)+DSUM('2_Vehicles i maquinària'!$E$50:$K$70,"emissions",$F$728:$F832)-SUM(N$729:N831))</f>
        <v/>
      </c>
      <c r="O832" s="246" t="str">
        <f>IF(F832="","",DSUM('2_Vehicles i maquinària'!$E$82:$S$92,"e1",$F$728:$F832)-SUM(O$729:O831))</f>
        <v/>
      </c>
      <c r="P832" s="246" t="str">
        <f>IF(F832="","",DSUM('2_Vehicles i maquinària'!$E$82:$S$92,"e2",$F$728:$F832)-SUM(P$729:P831))</f>
        <v/>
      </c>
      <c r="Q832" s="246" t="str">
        <f>IF(F832="","",DSUM('2_Vehicles i maquinària'!$E$82:$S$92,"e3",$F$728:$F832)-SUM(Q$729:Q831))</f>
        <v/>
      </c>
      <c r="R832" s="246" t="str">
        <f>IF(F832="","",DSUM('2_Vehicles i maquinària'!$E$82:$S$92,"emissions",$F$728:$F832)-SUM(R$729:R831))</f>
        <v/>
      </c>
      <c r="S832" s="246" t="str">
        <f>IF(F832="","",DSUM('2_Vehicles i maquinària'!$E$99:$S$109,"e1",$F$728:$F832)-SUM(S$729:S831))</f>
        <v/>
      </c>
      <c r="T832" s="246" t="str">
        <f>IF(F832="","",DSUM('2_Vehicles i maquinària'!$E$99:$S$109,"e2",$F$728:$F832)-SUM(T$729:T831))</f>
        <v/>
      </c>
      <c r="U832" s="246" t="str">
        <f>IF(F832="","",DSUM('2_Vehicles i maquinària'!$E$99:$S$109,"e3",$F$728:$F832)-SUM(U$729:U831))</f>
        <v/>
      </c>
      <c r="V832" s="246" t="str">
        <f>IF(F832="","",DSUM('2_Vehicles i maquinària'!$E$99:$S$109,"emissions",$F$728:$F832)-SUM(V$729:V831))</f>
        <v/>
      </c>
      <c r="W832" s="246" t="str">
        <f>IF(F832="","",DSUM('4_Emissions de procés'!$E$12:$M$27,"e1",$F$728:$F832)-SUM(W$729:W831))</f>
        <v/>
      </c>
      <c r="X832" s="246" t="str">
        <f>IF(F832="","",DSUM('4_Emissions de procés'!$E$12:$M$27,"e2",$F$728:$F832)-SUM(X$729:X831))</f>
        <v/>
      </c>
      <c r="Y832" s="246" t="str">
        <f>IF(F832="","",DSUM('4_Emissions de procés'!$E$12:$M$27,"e3",$F$728:$F832)-SUM(Y$729:Y831))</f>
        <v/>
      </c>
      <c r="Z832" s="246" t="str">
        <f>IF(F832="","",DSUM('4_Emissions de procés'!$E$12:$M$27,"emissions",$F$728:$F832)-SUM(Z$729:Z831))</f>
        <v/>
      </c>
      <c r="AA832" s="246"/>
    </row>
    <row r="833" spans="2:27" x14ac:dyDescent="0.25">
      <c r="B833">
        <v>105</v>
      </c>
      <c r="C833" s="246" t="str">
        <f>IF('0_Dades generals organització'!H155="","",'0_Dades generals organització'!H155)</f>
        <v/>
      </c>
      <c r="D833" s="246" t="str">
        <f>IF(C833="","",IF('0_Dades generals organització'!J155="no","",Dades!C833))</f>
        <v/>
      </c>
      <c r="E833" s="246" t="str">
        <f>IFERROR(INDEX($D$729:$D$978,MATCH(0,INDEX(COUNTIF($E$728:E832,$D$729:$D$978),),)),"")</f>
        <v/>
      </c>
      <c r="F833" s="246" t="str">
        <f t="shared" si="18"/>
        <v/>
      </c>
      <c r="G833" s="246" t="str">
        <f>IF(F833="","",DSUM('1_Instal·lacions fixes'!$E$14:$R$36,"e1",$F$728:$F833)+DSUM('1_Instal·lacions fixes'!$E$43:$L$58,"e1",$F$728:$F833)-SUM(G$729:G832))</f>
        <v/>
      </c>
      <c r="H833" s="246" t="str">
        <f>IF(F833="","",DSUM('1_Instal·lacions fixes'!$E$14:$R$36,"e2",$F$728:$F833)+DSUM('1_Instal·lacions fixes'!$E$43:$L$58,"e2",$F$728:$F833)-SUM(H$729:H832))</f>
        <v/>
      </c>
      <c r="I833" s="246" t="str">
        <f>IF(F833="","",DSUM('1_Instal·lacions fixes'!$E$14:$R$36,"e3",$F$728:$F833)+DSUM('1_Instal·lacions fixes'!$E$43:$L$58,"e3",$F$728:$F833)-SUM(I$729:I832))</f>
        <v/>
      </c>
      <c r="J833" s="246" t="str">
        <f>IF(F833="","",DSUM('1_Instal·lacions fixes'!$E$14:$R$36,"emissions",$F$728:$F833)+DSUM('1_Instal·lacions fixes'!$E$43:$L$58,"emissions",$F$728:$F833)-SUM(J$729:J832))</f>
        <v/>
      </c>
      <c r="K833" s="246" t="str">
        <f>IF(F833="","",DSUM('2_Vehicles i maquinària'!$E$22:$S$44,"e1",$F$728:$F833)+DSUM('2_Vehicles i maquinària'!$E$50:$K$70,"emissions",$F$728:$F833)-SUM(K$729:K832))</f>
        <v/>
      </c>
      <c r="L833" s="246" t="str">
        <f>IF(F833="","",DSUM('2_Vehicles i maquinària'!$E$22:$S$44,"e2",$F$728:$F833)-SUM(L$729:L832))</f>
        <v/>
      </c>
      <c r="M833" s="246" t="str">
        <f>IF(F833="","",DSUM('2_Vehicles i maquinària'!$E$22:$S$44,"e3",$F$728:$F833)-SUM(M$729:M832))</f>
        <v/>
      </c>
      <c r="N833" s="246" t="str">
        <f>IF(F833="","",DSUM('2_Vehicles i maquinària'!$E$22:$S$44,"emissions",$F$728:$F833)+DSUM('2_Vehicles i maquinària'!$E$50:$K$70,"emissions",$F$728:$F833)-SUM(N$729:N832))</f>
        <v/>
      </c>
      <c r="O833" s="246" t="str">
        <f>IF(F833="","",DSUM('2_Vehicles i maquinària'!$E$82:$S$92,"e1",$F$728:$F833)-SUM(O$729:O832))</f>
        <v/>
      </c>
      <c r="P833" s="246" t="str">
        <f>IF(F833="","",DSUM('2_Vehicles i maquinària'!$E$82:$S$92,"e2",$F$728:$F833)-SUM(P$729:P832))</f>
        <v/>
      </c>
      <c r="Q833" s="246" t="str">
        <f>IF(F833="","",DSUM('2_Vehicles i maquinària'!$E$82:$S$92,"e3",$F$728:$F833)-SUM(Q$729:Q832))</f>
        <v/>
      </c>
      <c r="R833" s="246" t="str">
        <f>IF(F833="","",DSUM('2_Vehicles i maquinària'!$E$82:$S$92,"emissions",$F$728:$F833)-SUM(R$729:R832))</f>
        <v/>
      </c>
      <c r="S833" s="246" t="str">
        <f>IF(F833="","",DSUM('2_Vehicles i maquinària'!$E$99:$S$109,"e1",$F$728:$F833)-SUM(S$729:S832))</f>
        <v/>
      </c>
      <c r="T833" s="246" t="str">
        <f>IF(F833="","",DSUM('2_Vehicles i maquinària'!$E$99:$S$109,"e2",$F$728:$F833)-SUM(T$729:T832))</f>
        <v/>
      </c>
      <c r="U833" s="246" t="str">
        <f>IF(F833="","",DSUM('2_Vehicles i maquinària'!$E$99:$S$109,"e3",$F$728:$F833)-SUM(U$729:U832))</f>
        <v/>
      </c>
      <c r="V833" s="246" t="str">
        <f>IF(F833="","",DSUM('2_Vehicles i maquinària'!$E$99:$S$109,"emissions",$F$728:$F833)-SUM(V$729:V832))</f>
        <v/>
      </c>
      <c r="W833" s="246" t="str">
        <f>IF(F833="","",DSUM('4_Emissions de procés'!$E$12:$M$27,"e1",$F$728:$F833)-SUM(W$729:W832))</f>
        <v/>
      </c>
      <c r="X833" s="246" t="str">
        <f>IF(F833="","",DSUM('4_Emissions de procés'!$E$12:$M$27,"e2",$F$728:$F833)-SUM(X$729:X832))</f>
        <v/>
      </c>
      <c r="Y833" s="246" t="str">
        <f>IF(F833="","",DSUM('4_Emissions de procés'!$E$12:$M$27,"e3",$F$728:$F833)-SUM(Y$729:Y832))</f>
        <v/>
      </c>
      <c r="Z833" s="246" t="str">
        <f>IF(F833="","",DSUM('4_Emissions de procés'!$E$12:$M$27,"emissions",$F$728:$F833)-SUM(Z$729:Z832))</f>
        <v/>
      </c>
      <c r="AA833" s="246"/>
    </row>
    <row r="834" spans="2:27" x14ac:dyDescent="0.25">
      <c r="B834">
        <v>106</v>
      </c>
      <c r="C834" s="246" t="str">
        <f>IF('0_Dades generals organització'!H156="","",'0_Dades generals organització'!H156)</f>
        <v/>
      </c>
      <c r="D834" s="246" t="str">
        <f>IF(C834="","",IF('0_Dades generals organització'!J156="no","",Dades!C834))</f>
        <v/>
      </c>
      <c r="E834" s="246" t="str">
        <f>IFERROR(INDEX($D$729:$D$978,MATCH(0,INDEX(COUNTIF($E$728:E833,$D$729:$D$978),),)),"")</f>
        <v/>
      </c>
      <c r="F834" s="246" t="str">
        <f t="shared" si="18"/>
        <v/>
      </c>
      <c r="G834" s="246" t="str">
        <f>IF(F834="","",DSUM('1_Instal·lacions fixes'!$E$14:$R$36,"e1",$F$728:$F834)+DSUM('1_Instal·lacions fixes'!$E$43:$L$58,"e1",$F$728:$F834)-SUM(G$729:G833))</f>
        <v/>
      </c>
      <c r="H834" s="246" t="str">
        <f>IF(F834="","",DSUM('1_Instal·lacions fixes'!$E$14:$R$36,"e2",$F$728:$F834)+DSUM('1_Instal·lacions fixes'!$E$43:$L$58,"e2",$F$728:$F834)-SUM(H$729:H833))</f>
        <v/>
      </c>
      <c r="I834" s="246" t="str">
        <f>IF(F834="","",DSUM('1_Instal·lacions fixes'!$E$14:$R$36,"e3",$F$728:$F834)+DSUM('1_Instal·lacions fixes'!$E$43:$L$58,"e3",$F$728:$F834)-SUM(I$729:I833))</f>
        <v/>
      </c>
      <c r="J834" s="246" t="str">
        <f>IF(F834="","",DSUM('1_Instal·lacions fixes'!$E$14:$R$36,"emissions",$F$728:$F834)+DSUM('1_Instal·lacions fixes'!$E$43:$L$58,"emissions",$F$728:$F834)-SUM(J$729:J833))</f>
        <v/>
      </c>
      <c r="K834" s="246" t="str">
        <f>IF(F834="","",DSUM('2_Vehicles i maquinària'!$E$22:$S$44,"e1",$F$728:$F834)+DSUM('2_Vehicles i maquinària'!$E$50:$K$70,"emissions",$F$728:$F834)-SUM(K$729:K833))</f>
        <v/>
      </c>
      <c r="L834" s="246" t="str">
        <f>IF(F834="","",DSUM('2_Vehicles i maquinària'!$E$22:$S$44,"e2",$F$728:$F834)-SUM(L$729:L833))</f>
        <v/>
      </c>
      <c r="M834" s="246" t="str">
        <f>IF(F834="","",DSUM('2_Vehicles i maquinària'!$E$22:$S$44,"e3",$F$728:$F834)-SUM(M$729:M833))</f>
        <v/>
      </c>
      <c r="N834" s="246" t="str">
        <f>IF(F834="","",DSUM('2_Vehicles i maquinària'!$E$22:$S$44,"emissions",$F$728:$F834)+DSUM('2_Vehicles i maquinària'!$E$50:$K$70,"emissions",$F$728:$F834)-SUM(N$729:N833))</f>
        <v/>
      </c>
      <c r="O834" s="246" t="str">
        <f>IF(F834="","",DSUM('2_Vehicles i maquinària'!$E$82:$S$92,"e1",$F$728:$F834)-SUM(O$729:O833))</f>
        <v/>
      </c>
      <c r="P834" s="246" t="str">
        <f>IF(F834="","",DSUM('2_Vehicles i maquinària'!$E$82:$S$92,"e2",$F$728:$F834)-SUM(P$729:P833))</f>
        <v/>
      </c>
      <c r="Q834" s="246" t="str">
        <f>IF(F834="","",DSUM('2_Vehicles i maquinària'!$E$82:$S$92,"e3",$F$728:$F834)-SUM(Q$729:Q833))</f>
        <v/>
      </c>
      <c r="R834" s="246" t="str">
        <f>IF(F834="","",DSUM('2_Vehicles i maquinària'!$E$82:$S$92,"emissions",$F$728:$F834)-SUM(R$729:R833))</f>
        <v/>
      </c>
      <c r="S834" s="246" t="str">
        <f>IF(F834="","",DSUM('2_Vehicles i maquinària'!$E$99:$S$109,"e1",$F$728:$F834)-SUM(S$729:S833))</f>
        <v/>
      </c>
      <c r="T834" s="246" t="str">
        <f>IF(F834="","",DSUM('2_Vehicles i maquinària'!$E$99:$S$109,"e2",$F$728:$F834)-SUM(T$729:T833))</f>
        <v/>
      </c>
      <c r="U834" s="246" t="str">
        <f>IF(F834="","",DSUM('2_Vehicles i maquinària'!$E$99:$S$109,"e3",$F$728:$F834)-SUM(U$729:U833))</f>
        <v/>
      </c>
      <c r="V834" s="246" t="str">
        <f>IF(F834="","",DSUM('2_Vehicles i maquinària'!$E$99:$S$109,"emissions",$F$728:$F834)-SUM(V$729:V833))</f>
        <v/>
      </c>
      <c r="W834" s="246" t="str">
        <f>IF(F834="","",DSUM('4_Emissions de procés'!$E$12:$M$27,"e1",$F$728:$F834)-SUM(W$729:W833))</f>
        <v/>
      </c>
      <c r="X834" s="246" t="str">
        <f>IF(F834="","",DSUM('4_Emissions de procés'!$E$12:$M$27,"e2",$F$728:$F834)-SUM(X$729:X833))</f>
        <v/>
      </c>
      <c r="Y834" s="246" t="str">
        <f>IF(F834="","",DSUM('4_Emissions de procés'!$E$12:$M$27,"e3",$F$728:$F834)-SUM(Y$729:Y833))</f>
        <v/>
      </c>
      <c r="Z834" s="246" t="str">
        <f>IF(F834="","",DSUM('4_Emissions de procés'!$E$12:$M$27,"emissions",$F$728:$F834)-SUM(Z$729:Z833))</f>
        <v/>
      </c>
      <c r="AA834" s="246"/>
    </row>
    <row r="835" spans="2:27" x14ac:dyDescent="0.25">
      <c r="B835">
        <v>107</v>
      </c>
      <c r="C835" s="246" t="str">
        <f>IF('0_Dades generals organització'!H157="","",'0_Dades generals organització'!H157)</f>
        <v/>
      </c>
      <c r="D835" s="246" t="str">
        <f>IF(C835="","",IF('0_Dades generals organització'!J157="no","",Dades!C835))</f>
        <v/>
      </c>
      <c r="E835" s="246" t="str">
        <f>IFERROR(INDEX($D$729:$D$978,MATCH(0,INDEX(COUNTIF($E$728:E834,$D$729:$D$978),),)),"")</f>
        <v/>
      </c>
      <c r="F835" s="246" t="str">
        <f t="shared" si="18"/>
        <v/>
      </c>
      <c r="G835" s="246" t="str">
        <f>IF(F835="","",DSUM('1_Instal·lacions fixes'!$E$14:$R$36,"e1",$F$728:$F835)+DSUM('1_Instal·lacions fixes'!$E$43:$L$58,"e1",$F$728:$F835)-SUM(G$729:G834))</f>
        <v/>
      </c>
      <c r="H835" s="246" t="str">
        <f>IF(F835="","",DSUM('1_Instal·lacions fixes'!$E$14:$R$36,"e2",$F$728:$F835)+DSUM('1_Instal·lacions fixes'!$E$43:$L$58,"e2",$F$728:$F835)-SUM(H$729:H834))</f>
        <v/>
      </c>
      <c r="I835" s="246" t="str">
        <f>IF(F835="","",DSUM('1_Instal·lacions fixes'!$E$14:$R$36,"e3",$F$728:$F835)+DSUM('1_Instal·lacions fixes'!$E$43:$L$58,"e3",$F$728:$F835)-SUM(I$729:I834))</f>
        <v/>
      </c>
      <c r="J835" s="246" t="str">
        <f>IF(F835="","",DSUM('1_Instal·lacions fixes'!$E$14:$R$36,"emissions",$F$728:$F835)+DSUM('1_Instal·lacions fixes'!$E$43:$L$58,"emissions",$F$728:$F835)-SUM(J$729:J834))</f>
        <v/>
      </c>
      <c r="K835" s="246" t="str">
        <f>IF(F835="","",DSUM('2_Vehicles i maquinària'!$E$22:$S$44,"e1",$F$728:$F835)+DSUM('2_Vehicles i maquinària'!$E$50:$K$70,"emissions",$F$728:$F835)-SUM(K$729:K834))</f>
        <v/>
      </c>
      <c r="L835" s="246" t="str">
        <f>IF(F835="","",DSUM('2_Vehicles i maquinària'!$E$22:$S$44,"e2",$F$728:$F835)-SUM(L$729:L834))</f>
        <v/>
      </c>
      <c r="M835" s="246" t="str">
        <f>IF(F835="","",DSUM('2_Vehicles i maquinària'!$E$22:$S$44,"e3",$F$728:$F835)-SUM(M$729:M834))</f>
        <v/>
      </c>
      <c r="N835" s="246" t="str">
        <f>IF(F835="","",DSUM('2_Vehicles i maquinària'!$E$22:$S$44,"emissions",$F$728:$F835)+DSUM('2_Vehicles i maquinària'!$E$50:$K$70,"emissions",$F$728:$F835)-SUM(N$729:N834))</f>
        <v/>
      </c>
      <c r="O835" s="246" t="str">
        <f>IF(F835="","",DSUM('2_Vehicles i maquinària'!$E$82:$S$92,"e1",$F$728:$F835)-SUM(O$729:O834))</f>
        <v/>
      </c>
      <c r="P835" s="246" t="str">
        <f>IF(F835="","",DSUM('2_Vehicles i maquinària'!$E$82:$S$92,"e2",$F$728:$F835)-SUM(P$729:P834))</f>
        <v/>
      </c>
      <c r="Q835" s="246" t="str">
        <f>IF(F835="","",DSUM('2_Vehicles i maquinària'!$E$82:$S$92,"e3",$F$728:$F835)-SUM(Q$729:Q834))</f>
        <v/>
      </c>
      <c r="R835" s="246" t="str">
        <f>IF(F835="","",DSUM('2_Vehicles i maquinària'!$E$82:$S$92,"emissions",$F$728:$F835)-SUM(R$729:R834))</f>
        <v/>
      </c>
      <c r="S835" s="246" t="str">
        <f>IF(F835="","",DSUM('2_Vehicles i maquinària'!$E$99:$S$109,"e1",$F$728:$F835)-SUM(S$729:S834))</f>
        <v/>
      </c>
      <c r="T835" s="246" t="str">
        <f>IF(F835="","",DSUM('2_Vehicles i maquinària'!$E$99:$S$109,"e2",$F$728:$F835)-SUM(T$729:T834))</f>
        <v/>
      </c>
      <c r="U835" s="246" t="str">
        <f>IF(F835="","",DSUM('2_Vehicles i maquinària'!$E$99:$S$109,"e3",$F$728:$F835)-SUM(U$729:U834))</f>
        <v/>
      </c>
      <c r="V835" s="246" t="str">
        <f>IF(F835="","",DSUM('2_Vehicles i maquinària'!$E$99:$S$109,"emissions",$F$728:$F835)-SUM(V$729:V834))</f>
        <v/>
      </c>
      <c r="W835" s="246" t="str">
        <f>IF(F835="","",DSUM('4_Emissions de procés'!$E$12:$M$27,"e1",$F$728:$F835)-SUM(W$729:W834))</f>
        <v/>
      </c>
      <c r="X835" s="246" t="str">
        <f>IF(F835="","",DSUM('4_Emissions de procés'!$E$12:$M$27,"e2",$F$728:$F835)-SUM(X$729:X834))</f>
        <v/>
      </c>
      <c r="Y835" s="246" t="str">
        <f>IF(F835="","",DSUM('4_Emissions de procés'!$E$12:$M$27,"e3",$F$728:$F835)-SUM(Y$729:Y834))</f>
        <v/>
      </c>
      <c r="Z835" s="246" t="str">
        <f>IF(F835="","",DSUM('4_Emissions de procés'!$E$12:$M$27,"emissions",$F$728:$F835)-SUM(Z$729:Z834))</f>
        <v/>
      </c>
      <c r="AA835" s="246"/>
    </row>
    <row r="836" spans="2:27" x14ac:dyDescent="0.25">
      <c r="B836">
        <v>108</v>
      </c>
      <c r="C836" s="246" t="str">
        <f>IF('0_Dades generals organització'!H158="","",'0_Dades generals organització'!H158)</f>
        <v/>
      </c>
      <c r="D836" s="246" t="str">
        <f>IF(C836="","",IF('0_Dades generals organització'!J158="no","",Dades!C836))</f>
        <v/>
      </c>
      <c r="E836" s="246" t="str">
        <f>IFERROR(INDEX($D$729:$D$978,MATCH(0,INDEX(COUNTIF($E$728:E835,$D$729:$D$978),),)),"")</f>
        <v/>
      </c>
      <c r="F836" s="246" t="str">
        <f t="shared" si="18"/>
        <v/>
      </c>
      <c r="G836" s="246" t="str">
        <f>IF(F836="","",DSUM('1_Instal·lacions fixes'!$E$14:$R$36,"e1",$F$728:$F836)+DSUM('1_Instal·lacions fixes'!$E$43:$L$58,"e1",$F$728:$F836)-SUM(G$729:G835))</f>
        <v/>
      </c>
      <c r="H836" s="246" t="str">
        <f>IF(F836="","",DSUM('1_Instal·lacions fixes'!$E$14:$R$36,"e2",$F$728:$F836)+DSUM('1_Instal·lacions fixes'!$E$43:$L$58,"e2",$F$728:$F836)-SUM(H$729:H835))</f>
        <v/>
      </c>
      <c r="I836" s="246" t="str">
        <f>IF(F836="","",DSUM('1_Instal·lacions fixes'!$E$14:$R$36,"e3",$F$728:$F836)+DSUM('1_Instal·lacions fixes'!$E$43:$L$58,"e3",$F$728:$F836)-SUM(I$729:I835))</f>
        <v/>
      </c>
      <c r="J836" s="246" t="str">
        <f>IF(F836="","",DSUM('1_Instal·lacions fixes'!$E$14:$R$36,"emissions",$F$728:$F836)+DSUM('1_Instal·lacions fixes'!$E$43:$L$58,"emissions",$F$728:$F836)-SUM(J$729:J835))</f>
        <v/>
      </c>
      <c r="K836" s="246" t="str">
        <f>IF(F836="","",DSUM('2_Vehicles i maquinària'!$E$22:$S$44,"e1",$F$728:$F836)+DSUM('2_Vehicles i maquinària'!$E$50:$K$70,"emissions",$F$728:$F836)-SUM(K$729:K835))</f>
        <v/>
      </c>
      <c r="L836" s="246" t="str">
        <f>IF(F836="","",DSUM('2_Vehicles i maquinària'!$E$22:$S$44,"e2",$F$728:$F836)-SUM(L$729:L835))</f>
        <v/>
      </c>
      <c r="M836" s="246" t="str">
        <f>IF(F836="","",DSUM('2_Vehicles i maquinària'!$E$22:$S$44,"e3",$F$728:$F836)-SUM(M$729:M835))</f>
        <v/>
      </c>
      <c r="N836" s="246" t="str">
        <f>IF(F836="","",DSUM('2_Vehicles i maquinària'!$E$22:$S$44,"emissions",$F$728:$F836)+DSUM('2_Vehicles i maquinària'!$E$50:$K$70,"emissions",$F$728:$F836)-SUM(N$729:N835))</f>
        <v/>
      </c>
      <c r="O836" s="246" t="str">
        <f>IF(F836="","",DSUM('2_Vehicles i maquinària'!$E$82:$S$92,"e1",$F$728:$F836)-SUM(O$729:O835))</f>
        <v/>
      </c>
      <c r="P836" s="246" t="str">
        <f>IF(F836="","",DSUM('2_Vehicles i maquinària'!$E$82:$S$92,"e2",$F$728:$F836)-SUM(P$729:P835))</f>
        <v/>
      </c>
      <c r="Q836" s="246" t="str">
        <f>IF(F836="","",DSUM('2_Vehicles i maquinària'!$E$82:$S$92,"e3",$F$728:$F836)-SUM(Q$729:Q835))</f>
        <v/>
      </c>
      <c r="R836" s="246" t="str">
        <f>IF(F836="","",DSUM('2_Vehicles i maquinària'!$E$82:$S$92,"emissions",$F$728:$F836)-SUM(R$729:R835))</f>
        <v/>
      </c>
      <c r="S836" s="246" t="str">
        <f>IF(F836="","",DSUM('2_Vehicles i maquinària'!$E$99:$S$109,"e1",$F$728:$F836)-SUM(S$729:S835))</f>
        <v/>
      </c>
      <c r="T836" s="246" t="str">
        <f>IF(F836="","",DSUM('2_Vehicles i maquinària'!$E$99:$S$109,"e2",$F$728:$F836)-SUM(T$729:T835))</f>
        <v/>
      </c>
      <c r="U836" s="246" t="str">
        <f>IF(F836="","",DSUM('2_Vehicles i maquinària'!$E$99:$S$109,"e3",$F$728:$F836)-SUM(U$729:U835))</f>
        <v/>
      </c>
      <c r="V836" s="246" t="str">
        <f>IF(F836="","",DSUM('2_Vehicles i maquinària'!$E$99:$S$109,"emissions",$F$728:$F836)-SUM(V$729:V835))</f>
        <v/>
      </c>
      <c r="W836" s="246" t="str">
        <f>IF(F836="","",DSUM('4_Emissions de procés'!$E$12:$M$27,"e1",$F$728:$F836)-SUM(W$729:W835))</f>
        <v/>
      </c>
      <c r="X836" s="246" t="str">
        <f>IF(F836="","",DSUM('4_Emissions de procés'!$E$12:$M$27,"e2",$F$728:$F836)-SUM(X$729:X835))</f>
        <v/>
      </c>
      <c r="Y836" s="246" t="str">
        <f>IF(F836="","",DSUM('4_Emissions de procés'!$E$12:$M$27,"e3",$F$728:$F836)-SUM(Y$729:Y835))</f>
        <v/>
      </c>
      <c r="Z836" s="246" t="str">
        <f>IF(F836="","",DSUM('4_Emissions de procés'!$E$12:$M$27,"emissions",$F$728:$F836)-SUM(Z$729:Z835))</f>
        <v/>
      </c>
      <c r="AA836" s="246"/>
    </row>
    <row r="837" spans="2:27" x14ac:dyDescent="0.25">
      <c r="B837">
        <v>109</v>
      </c>
      <c r="C837" s="246" t="str">
        <f>IF('0_Dades generals organització'!H159="","",'0_Dades generals organització'!H159)</f>
        <v/>
      </c>
      <c r="D837" s="246" t="str">
        <f>IF(C837="","",IF('0_Dades generals organització'!J159="no","",Dades!C837))</f>
        <v/>
      </c>
      <c r="E837" s="246" t="str">
        <f>IFERROR(INDEX($D$729:$D$978,MATCH(0,INDEX(COUNTIF($E$728:E836,$D$729:$D$978),),)),"")</f>
        <v/>
      </c>
      <c r="F837" s="246" t="str">
        <f t="shared" si="18"/>
        <v/>
      </c>
      <c r="G837" s="246" t="str">
        <f>IF(F837="","",DSUM('1_Instal·lacions fixes'!$E$14:$R$36,"e1",$F$728:$F837)+DSUM('1_Instal·lacions fixes'!$E$43:$L$58,"e1",$F$728:$F837)-SUM(G$729:G836))</f>
        <v/>
      </c>
      <c r="H837" s="246" t="str">
        <f>IF(F837="","",DSUM('1_Instal·lacions fixes'!$E$14:$R$36,"e2",$F$728:$F837)+DSUM('1_Instal·lacions fixes'!$E$43:$L$58,"e2",$F$728:$F837)-SUM(H$729:H836))</f>
        <v/>
      </c>
      <c r="I837" s="246" t="str">
        <f>IF(F837="","",DSUM('1_Instal·lacions fixes'!$E$14:$R$36,"e3",$F$728:$F837)+DSUM('1_Instal·lacions fixes'!$E$43:$L$58,"e3",$F$728:$F837)-SUM(I$729:I836))</f>
        <v/>
      </c>
      <c r="J837" s="246" t="str">
        <f>IF(F837="","",DSUM('1_Instal·lacions fixes'!$E$14:$R$36,"emissions",$F$728:$F837)+DSUM('1_Instal·lacions fixes'!$E$43:$L$58,"emissions",$F$728:$F837)-SUM(J$729:J836))</f>
        <v/>
      </c>
      <c r="K837" s="246" t="str">
        <f>IF(F837="","",DSUM('2_Vehicles i maquinària'!$E$22:$S$44,"e1",$F$728:$F837)+DSUM('2_Vehicles i maquinària'!$E$50:$K$70,"emissions",$F$728:$F837)-SUM(K$729:K836))</f>
        <v/>
      </c>
      <c r="L837" s="246" t="str">
        <f>IF(F837="","",DSUM('2_Vehicles i maquinària'!$E$22:$S$44,"e2",$F$728:$F837)-SUM(L$729:L836))</f>
        <v/>
      </c>
      <c r="M837" s="246" t="str">
        <f>IF(F837="","",DSUM('2_Vehicles i maquinària'!$E$22:$S$44,"e3",$F$728:$F837)-SUM(M$729:M836))</f>
        <v/>
      </c>
      <c r="N837" s="246" t="str">
        <f>IF(F837="","",DSUM('2_Vehicles i maquinària'!$E$22:$S$44,"emissions",$F$728:$F837)+DSUM('2_Vehicles i maquinària'!$E$50:$K$70,"emissions",$F$728:$F837)-SUM(N$729:N836))</f>
        <v/>
      </c>
      <c r="O837" s="246" t="str">
        <f>IF(F837="","",DSUM('2_Vehicles i maquinària'!$E$82:$S$92,"e1",$F$728:$F837)-SUM(O$729:O836))</f>
        <v/>
      </c>
      <c r="P837" s="246" t="str">
        <f>IF(F837="","",DSUM('2_Vehicles i maquinària'!$E$82:$S$92,"e2",$F$728:$F837)-SUM(P$729:P836))</f>
        <v/>
      </c>
      <c r="Q837" s="246" t="str">
        <f>IF(F837="","",DSUM('2_Vehicles i maquinària'!$E$82:$S$92,"e3",$F$728:$F837)-SUM(Q$729:Q836))</f>
        <v/>
      </c>
      <c r="R837" s="246" t="str">
        <f>IF(F837="","",DSUM('2_Vehicles i maquinària'!$E$82:$S$92,"emissions",$F$728:$F837)-SUM(R$729:R836))</f>
        <v/>
      </c>
      <c r="S837" s="246" t="str">
        <f>IF(F837="","",DSUM('2_Vehicles i maquinària'!$E$99:$S$109,"e1",$F$728:$F837)-SUM(S$729:S836))</f>
        <v/>
      </c>
      <c r="T837" s="246" t="str">
        <f>IF(F837="","",DSUM('2_Vehicles i maquinària'!$E$99:$S$109,"e2",$F$728:$F837)-SUM(T$729:T836))</f>
        <v/>
      </c>
      <c r="U837" s="246" t="str">
        <f>IF(F837="","",DSUM('2_Vehicles i maquinària'!$E$99:$S$109,"e3",$F$728:$F837)-SUM(U$729:U836))</f>
        <v/>
      </c>
      <c r="V837" s="246" t="str">
        <f>IF(F837="","",DSUM('2_Vehicles i maquinària'!$E$99:$S$109,"emissions",$F$728:$F837)-SUM(V$729:V836))</f>
        <v/>
      </c>
      <c r="W837" s="246" t="str">
        <f>IF(F837="","",DSUM('4_Emissions de procés'!$E$12:$M$27,"e1",$F$728:$F837)-SUM(W$729:W836))</f>
        <v/>
      </c>
      <c r="X837" s="246" t="str">
        <f>IF(F837="","",DSUM('4_Emissions de procés'!$E$12:$M$27,"e2",$F$728:$F837)-SUM(X$729:X836))</f>
        <v/>
      </c>
      <c r="Y837" s="246" t="str">
        <f>IF(F837="","",DSUM('4_Emissions de procés'!$E$12:$M$27,"e3",$F$728:$F837)-SUM(Y$729:Y836))</f>
        <v/>
      </c>
      <c r="Z837" s="246" t="str">
        <f>IF(F837="","",DSUM('4_Emissions de procés'!$E$12:$M$27,"emissions",$F$728:$F837)-SUM(Z$729:Z836))</f>
        <v/>
      </c>
      <c r="AA837" s="246"/>
    </row>
    <row r="838" spans="2:27" x14ac:dyDescent="0.25">
      <c r="B838">
        <v>110</v>
      </c>
      <c r="C838" s="246" t="str">
        <f>IF('0_Dades generals organització'!H160="","",'0_Dades generals organització'!H160)</f>
        <v/>
      </c>
      <c r="D838" s="246" t="str">
        <f>IF(C838="","",IF('0_Dades generals organització'!J160="no","",Dades!C838))</f>
        <v/>
      </c>
      <c r="E838" s="246" t="str">
        <f>IFERROR(INDEX($D$729:$D$978,MATCH(0,INDEX(COUNTIF($E$728:E837,$D$729:$D$978),),)),"")</f>
        <v/>
      </c>
      <c r="F838" s="246" t="str">
        <f t="shared" si="18"/>
        <v/>
      </c>
      <c r="G838" s="246" t="str">
        <f>IF(F838="","",DSUM('1_Instal·lacions fixes'!$E$14:$R$36,"e1",$F$728:$F838)+DSUM('1_Instal·lacions fixes'!$E$43:$L$58,"e1",$F$728:$F838)-SUM(G$729:G837))</f>
        <v/>
      </c>
      <c r="H838" s="246" t="str">
        <f>IF(F838="","",DSUM('1_Instal·lacions fixes'!$E$14:$R$36,"e2",$F$728:$F838)+DSUM('1_Instal·lacions fixes'!$E$43:$L$58,"e2",$F$728:$F838)-SUM(H$729:H837))</f>
        <v/>
      </c>
      <c r="I838" s="246" t="str">
        <f>IF(F838="","",DSUM('1_Instal·lacions fixes'!$E$14:$R$36,"e3",$F$728:$F838)+DSUM('1_Instal·lacions fixes'!$E$43:$L$58,"e3",$F$728:$F838)-SUM(I$729:I837))</f>
        <v/>
      </c>
      <c r="J838" s="246" t="str">
        <f>IF(F838="","",DSUM('1_Instal·lacions fixes'!$E$14:$R$36,"emissions",$F$728:$F838)+DSUM('1_Instal·lacions fixes'!$E$43:$L$58,"emissions",$F$728:$F838)-SUM(J$729:J837))</f>
        <v/>
      </c>
      <c r="K838" s="246" t="str">
        <f>IF(F838="","",DSUM('2_Vehicles i maquinària'!$E$22:$S$44,"e1",$F$728:$F838)+DSUM('2_Vehicles i maquinària'!$E$50:$K$70,"emissions",$F$728:$F838)-SUM(K$729:K837))</f>
        <v/>
      </c>
      <c r="L838" s="246" t="str">
        <f>IF(F838="","",DSUM('2_Vehicles i maquinària'!$E$22:$S$44,"e2",$F$728:$F838)-SUM(L$729:L837))</f>
        <v/>
      </c>
      <c r="M838" s="246" t="str">
        <f>IF(F838="","",DSUM('2_Vehicles i maquinària'!$E$22:$S$44,"e3",$F$728:$F838)-SUM(M$729:M837))</f>
        <v/>
      </c>
      <c r="N838" s="246" t="str">
        <f>IF(F838="","",DSUM('2_Vehicles i maquinària'!$E$22:$S$44,"emissions",$F$728:$F838)+DSUM('2_Vehicles i maquinària'!$E$50:$K$70,"emissions",$F$728:$F838)-SUM(N$729:N837))</f>
        <v/>
      </c>
      <c r="O838" s="246" t="str">
        <f>IF(F838="","",DSUM('2_Vehicles i maquinària'!$E$82:$S$92,"e1",$F$728:$F838)-SUM(O$729:O837))</f>
        <v/>
      </c>
      <c r="P838" s="246" t="str">
        <f>IF(F838="","",DSUM('2_Vehicles i maquinària'!$E$82:$S$92,"e2",$F$728:$F838)-SUM(P$729:P837))</f>
        <v/>
      </c>
      <c r="Q838" s="246" t="str">
        <f>IF(F838="","",DSUM('2_Vehicles i maquinària'!$E$82:$S$92,"e3",$F$728:$F838)-SUM(Q$729:Q837))</f>
        <v/>
      </c>
      <c r="R838" s="246" t="str">
        <f>IF(F838="","",DSUM('2_Vehicles i maquinària'!$E$82:$S$92,"emissions",$F$728:$F838)-SUM(R$729:R837))</f>
        <v/>
      </c>
      <c r="S838" s="246" t="str">
        <f>IF(F838="","",DSUM('2_Vehicles i maquinària'!$E$99:$S$109,"e1",$F$728:$F838)-SUM(S$729:S837))</f>
        <v/>
      </c>
      <c r="T838" s="246" t="str">
        <f>IF(F838="","",DSUM('2_Vehicles i maquinària'!$E$99:$S$109,"e2",$F$728:$F838)-SUM(T$729:T837))</f>
        <v/>
      </c>
      <c r="U838" s="246" t="str">
        <f>IF(F838="","",DSUM('2_Vehicles i maquinària'!$E$99:$S$109,"e3",$F$728:$F838)-SUM(U$729:U837))</f>
        <v/>
      </c>
      <c r="V838" s="246" t="str">
        <f>IF(F838="","",DSUM('2_Vehicles i maquinària'!$E$99:$S$109,"emissions",$F$728:$F838)-SUM(V$729:V837))</f>
        <v/>
      </c>
      <c r="W838" s="246" t="str">
        <f>IF(F838="","",DSUM('4_Emissions de procés'!$E$12:$M$27,"e1",$F$728:$F838)-SUM(W$729:W837))</f>
        <v/>
      </c>
      <c r="X838" s="246" t="str">
        <f>IF(F838="","",DSUM('4_Emissions de procés'!$E$12:$M$27,"e2",$F$728:$F838)-SUM(X$729:X837))</f>
        <v/>
      </c>
      <c r="Y838" s="246" t="str">
        <f>IF(F838="","",DSUM('4_Emissions de procés'!$E$12:$M$27,"e3",$F$728:$F838)-SUM(Y$729:Y837))</f>
        <v/>
      </c>
      <c r="Z838" s="246" t="str">
        <f>IF(F838="","",DSUM('4_Emissions de procés'!$E$12:$M$27,"emissions",$F$728:$F838)-SUM(Z$729:Z837))</f>
        <v/>
      </c>
      <c r="AA838" s="246"/>
    </row>
    <row r="839" spans="2:27" x14ac:dyDescent="0.25">
      <c r="B839">
        <v>111</v>
      </c>
      <c r="C839" s="246" t="str">
        <f>IF('0_Dades generals organització'!H161="","",'0_Dades generals organització'!H161)</f>
        <v/>
      </c>
      <c r="D839" s="246" t="str">
        <f>IF(C839="","",IF('0_Dades generals organització'!J161="no","",Dades!C839))</f>
        <v/>
      </c>
      <c r="E839" s="246" t="str">
        <f>IFERROR(INDEX($D$729:$D$978,MATCH(0,INDEX(COUNTIF($E$728:E838,$D$729:$D$978),),)),"")</f>
        <v/>
      </c>
      <c r="F839" s="246" t="str">
        <f t="shared" si="18"/>
        <v/>
      </c>
      <c r="G839" s="246" t="str">
        <f>IF(F839="","",DSUM('1_Instal·lacions fixes'!$E$14:$R$36,"e1",$F$728:$F839)+DSUM('1_Instal·lacions fixes'!$E$43:$L$58,"e1",$F$728:$F839)-SUM(G$729:G838))</f>
        <v/>
      </c>
      <c r="H839" s="246" t="str">
        <f>IF(F839="","",DSUM('1_Instal·lacions fixes'!$E$14:$R$36,"e2",$F$728:$F839)+DSUM('1_Instal·lacions fixes'!$E$43:$L$58,"e2",$F$728:$F839)-SUM(H$729:H838))</f>
        <v/>
      </c>
      <c r="I839" s="246" t="str">
        <f>IF(F839="","",DSUM('1_Instal·lacions fixes'!$E$14:$R$36,"e3",$F$728:$F839)+DSUM('1_Instal·lacions fixes'!$E$43:$L$58,"e3",$F$728:$F839)-SUM(I$729:I838))</f>
        <v/>
      </c>
      <c r="J839" s="246" t="str">
        <f>IF(F839="","",DSUM('1_Instal·lacions fixes'!$E$14:$R$36,"emissions",$F$728:$F839)+DSUM('1_Instal·lacions fixes'!$E$43:$L$58,"emissions",$F$728:$F839)-SUM(J$729:J838))</f>
        <v/>
      </c>
      <c r="K839" s="246" t="str">
        <f>IF(F839="","",DSUM('2_Vehicles i maquinària'!$E$22:$S$44,"e1",$F$728:$F839)+DSUM('2_Vehicles i maquinària'!$E$50:$K$70,"emissions",$F$728:$F839)-SUM(K$729:K838))</f>
        <v/>
      </c>
      <c r="L839" s="246" t="str">
        <f>IF(F839="","",DSUM('2_Vehicles i maquinària'!$E$22:$S$44,"e2",$F$728:$F839)-SUM(L$729:L838))</f>
        <v/>
      </c>
      <c r="M839" s="246" t="str">
        <f>IF(F839="","",DSUM('2_Vehicles i maquinària'!$E$22:$S$44,"e3",$F$728:$F839)-SUM(M$729:M838))</f>
        <v/>
      </c>
      <c r="N839" s="246" t="str">
        <f>IF(F839="","",DSUM('2_Vehicles i maquinària'!$E$22:$S$44,"emissions",$F$728:$F839)+DSUM('2_Vehicles i maquinària'!$E$50:$K$70,"emissions",$F$728:$F839)-SUM(N$729:N838))</f>
        <v/>
      </c>
      <c r="O839" s="246" t="str">
        <f>IF(F839="","",DSUM('2_Vehicles i maquinària'!$E$82:$S$92,"e1",$F$728:$F839)-SUM(O$729:O838))</f>
        <v/>
      </c>
      <c r="P839" s="246" t="str">
        <f>IF(F839="","",DSUM('2_Vehicles i maquinària'!$E$82:$S$92,"e2",$F$728:$F839)-SUM(P$729:P838))</f>
        <v/>
      </c>
      <c r="Q839" s="246" t="str">
        <f>IF(F839="","",DSUM('2_Vehicles i maquinària'!$E$82:$S$92,"e3",$F$728:$F839)-SUM(Q$729:Q838))</f>
        <v/>
      </c>
      <c r="R839" s="246" t="str">
        <f>IF(F839="","",DSUM('2_Vehicles i maquinària'!$E$82:$S$92,"emissions",$F$728:$F839)-SUM(R$729:R838))</f>
        <v/>
      </c>
      <c r="S839" s="246" t="str">
        <f>IF(F839="","",DSUM('2_Vehicles i maquinària'!$E$99:$S$109,"e1",$F$728:$F839)-SUM(S$729:S838))</f>
        <v/>
      </c>
      <c r="T839" s="246" t="str">
        <f>IF(F839="","",DSUM('2_Vehicles i maquinària'!$E$99:$S$109,"e2",$F$728:$F839)-SUM(T$729:T838))</f>
        <v/>
      </c>
      <c r="U839" s="246" t="str">
        <f>IF(F839="","",DSUM('2_Vehicles i maquinària'!$E$99:$S$109,"e3",$F$728:$F839)-SUM(U$729:U838))</f>
        <v/>
      </c>
      <c r="V839" s="246" t="str">
        <f>IF(F839="","",DSUM('2_Vehicles i maquinària'!$E$99:$S$109,"emissions",$F$728:$F839)-SUM(V$729:V838))</f>
        <v/>
      </c>
      <c r="W839" s="246" t="str">
        <f>IF(F839="","",DSUM('4_Emissions de procés'!$E$12:$M$27,"e1",$F$728:$F839)-SUM(W$729:W838))</f>
        <v/>
      </c>
      <c r="X839" s="246" t="str">
        <f>IF(F839="","",DSUM('4_Emissions de procés'!$E$12:$M$27,"e2",$F$728:$F839)-SUM(X$729:X838))</f>
        <v/>
      </c>
      <c r="Y839" s="246" t="str">
        <f>IF(F839="","",DSUM('4_Emissions de procés'!$E$12:$M$27,"e3",$F$728:$F839)-SUM(Y$729:Y838))</f>
        <v/>
      </c>
      <c r="Z839" s="246" t="str">
        <f>IF(F839="","",DSUM('4_Emissions de procés'!$E$12:$M$27,"emissions",$F$728:$F839)-SUM(Z$729:Z838))</f>
        <v/>
      </c>
      <c r="AA839" s="246"/>
    </row>
    <row r="840" spans="2:27" x14ac:dyDescent="0.25">
      <c r="B840">
        <v>112</v>
      </c>
      <c r="C840" s="246" t="str">
        <f>IF('0_Dades generals organització'!H162="","",'0_Dades generals organització'!H162)</f>
        <v/>
      </c>
      <c r="D840" s="246" t="str">
        <f>IF(C840="","",IF('0_Dades generals organització'!J162="no","",Dades!C840))</f>
        <v/>
      </c>
      <c r="E840" s="246" t="str">
        <f>IFERROR(INDEX($D$729:$D$978,MATCH(0,INDEX(COUNTIF($E$728:E839,$D$729:$D$978),),)),"")</f>
        <v/>
      </c>
      <c r="F840" s="246" t="str">
        <f t="shared" si="18"/>
        <v/>
      </c>
      <c r="G840" s="246" t="str">
        <f>IF(F840="","",DSUM('1_Instal·lacions fixes'!$E$14:$R$36,"e1",$F$728:$F840)+DSUM('1_Instal·lacions fixes'!$E$43:$L$58,"e1",$F$728:$F840)-SUM(G$729:G839))</f>
        <v/>
      </c>
      <c r="H840" s="246" t="str">
        <f>IF(F840="","",DSUM('1_Instal·lacions fixes'!$E$14:$R$36,"e2",$F$728:$F840)+DSUM('1_Instal·lacions fixes'!$E$43:$L$58,"e2",$F$728:$F840)-SUM(H$729:H839))</f>
        <v/>
      </c>
      <c r="I840" s="246" t="str">
        <f>IF(F840="","",DSUM('1_Instal·lacions fixes'!$E$14:$R$36,"e3",$F$728:$F840)+DSUM('1_Instal·lacions fixes'!$E$43:$L$58,"e3",$F$728:$F840)-SUM(I$729:I839))</f>
        <v/>
      </c>
      <c r="J840" s="246" t="str">
        <f>IF(F840="","",DSUM('1_Instal·lacions fixes'!$E$14:$R$36,"emissions",$F$728:$F840)+DSUM('1_Instal·lacions fixes'!$E$43:$L$58,"emissions",$F$728:$F840)-SUM(J$729:J839))</f>
        <v/>
      </c>
      <c r="K840" s="246" t="str">
        <f>IF(F840="","",DSUM('2_Vehicles i maquinària'!$E$22:$S$44,"e1",$F$728:$F840)+DSUM('2_Vehicles i maquinària'!$E$50:$K$70,"emissions",$F$728:$F840)-SUM(K$729:K839))</f>
        <v/>
      </c>
      <c r="L840" s="246" t="str">
        <f>IF(F840="","",DSUM('2_Vehicles i maquinària'!$E$22:$S$44,"e2",$F$728:$F840)-SUM(L$729:L839))</f>
        <v/>
      </c>
      <c r="M840" s="246" t="str">
        <f>IF(F840="","",DSUM('2_Vehicles i maquinària'!$E$22:$S$44,"e3",$F$728:$F840)-SUM(M$729:M839))</f>
        <v/>
      </c>
      <c r="N840" s="246" t="str">
        <f>IF(F840="","",DSUM('2_Vehicles i maquinària'!$E$22:$S$44,"emissions",$F$728:$F840)+DSUM('2_Vehicles i maquinària'!$E$50:$K$70,"emissions",$F$728:$F840)-SUM(N$729:N839))</f>
        <v/>
      </c>
      <c r="O840" s="246" t="str">
        <f>IF(F840="","",DSUM('2_Vehicles i maquinària'!$E$82:$S$92,"e1",$F$728:$F840)-SUM(O$729:O839))</f>
        <v/>
      </c>
      <c r="P840" s="246" t="str">
        <f>IF(F840="","",DSUM('2_Vehicles i maquinària'!$E$82:$S$92,"e2",$F$728:$F840)-SUM(P$729:P839))</f>
        <v/>
      </c>
      <c r="Q840" s="246" t="str">
        <f>IF(F840="","",DSUM('2_Vehicles i maquinària'!$E$82:$S$92,"e3",$F$728:$F840)-SUM(Q$729:Q839))</f>
        <v/>
      </c>
      <c r="R840" s="246" t="str">
        <f>IF(F840="","",DSUM('2_Vehicles i maquinària'!$E$82:$S$92,"emissions",$F$728:$F840)-SUM(R$729:R839))</f>
        <v/>
      </c>
      <c r="S840" s="246" t="str">
        <f>IF(F840="","",DSUM('2_Vehicles i maquinària'!$E$99:$S$109,"e1",$F$728:$F840)-SUM(S$729:S839))</f>
        <v/>
      </c>
      <c r="T840" s="246" t="str">
        <f>IF(F840="","",DSUM('2_Vehicles i maquinària'!$E$99:$S$109,"e2",$F$728:$F840)-SUM(T$729:T839))</f>
        <v/>
      </c>
      <c r="U840" s="246" t="str">
        <f>IF(F840="","",DSUM('2_Vehicles i maquinària'!$E$99:$S$109,"e3",$F$728:$F840)-SUM(U$729:U839))</f>
        <v/>
      </c>
      <c r="V840" s="246" t="str">
        <f>IF(F840="","",DSUM('2_Vehicles i maquinària'!$E$99:$S$109,"emissions",$F$728:$F840)-SUM(V$729:V839))</f>
        <v/>
      </c>
      <c r="W840" s="246" t="str">
        <f>IF(F840="","",DSUM('4_Emissions de procés'!$E$12:$M$27,"e1",$F$728:$F840)-SUM(W$729:W839))</f>
        <v/>
      </c>
      <c r="X840" s="246" t="str">
        <f>IF(F840="","",DSUM('4_Emissions de procés'!$E$12:$M$27,"e2",$F$728:$F840)-SUM(X$729:X839))</f>
        <v/>
      </c>
      <c r="Y840" s="246" t="str">
        <f>IF(F840="","",DSUM('4_Emissions de procés'!$E$12:$M$27,"e3",$F$728:$F840)-SUM(Y$729:Y839))</f>
        <v/>
      </c>
      <c r="Z840" s="246" t="str">
        <f>IF(F840="","",DSUM('4_Emissions de procés'!$E$12:$M$27,"emissions",$F$728:$F840)-SUM(Z$729:Z839))</f>
        <v/>
      </c>
      <c r="AA840" s="246"/>
    </row>
    <row r="841" spans="2:27" x14ac:dyDescent="0.25">
      <c r="B841">
        <v>113</v>
      </c>
      <c r="C841" s="246" t="str">
        <f>IF('0_Dades generals organització'!H163="","",'0_Dades generals organització'!H163)</f>
        <v/>
      </c>
      <c r="D841" s="246" t="str">
        <f>IF(C841="","",IF('0_Dades generals organització'!J163="no","",Dades!C841))</f>
        <v/>
      </c>
      <c r="E841" s="246" t="str">
        <f>IFERROR(INDEX($D$729:$D$978,MATCH(0,INDEX(COUNTIF($E$728:E840,$D$729:$D$978),),)),"")</f>
        <v/>
      </c>
      <c r="F841" s="246" t="str">
        <f t="shared" si="18"/>
        <v/>
      </c>
      <c r="G841" s="246" t="str">
        <f>IF(F841="","",DSUM('1_Instal·lacions fixes'!$E$14:$R$36,"e1",$F$728:$F841)+DSUM('1_Instal·lacions fixes'!$E$43:$L$58,"e1",$F$728:$F841)-SUM(G$729:G840))</f>
        <v/>
      </c>
      <c r="H841" s="246" t="str">
        <f>IF(F841="","",DSUM('1_Instal·lacions fixes'!$E$14:$R$36,"e2",$F$728:$F841)+DSUM('1_Instal·lacions fixes'!$E$43:$L$58,"e2",$F$728:$F841)-SUM(H$729:H840))</f>
        <v/>
      </c>
      <c r="I841" s="246" t="str">
        <f>IF(F841="","",DSUM('1_Instal·lacions fixes'!$E$14:$R$36,"e3",$F$728:$F841)+DSUM('1_Instal·lacions fixes'!$E$43:$L$58,"e3",$F$728:$F841)-SUM(I$729:I840))</f>
        <v/>
      </c>
      <c r="J841" s="246" t="str">
        <f>IF(F841="","",DSUM('1_Instal·lacions fixes'!$E$14:$R$36,"emissions",$F$728:$F841)+DSUM('1_Instal·lacions fixes'!$E$43:$L$58,"emissions",$F$728:$F841)-SUM(J$729:J840))</f>
        <v/>
      </c>
      <c r="K841" s="246" t="str">
        <f>IF(F841="","",DSUM('2_Vehicles i maquinària'!$E$22:$S$44,"e1",$F$728:$F841)+DSUM('2_Vehicles i maquinària'!$E$50:$K$70,"emissions",$F$728:$F841)-SUM(K$729:K840))</f>
        <v/>
      </c>
      <c r="L841" s="246" t="str">
        <f>IF(F841="","",DSUM('2_Vehicles i maquinària'!$E$22:$S$44,"e2",$F$728:$F841)-SUM(L$729:L840))</f>
        <v/>
      </c>
      <c r="M841" s="246" t="str">
        <f>IF(F841="","",DSUM('2_Vehicles i maquinària'!$E$22:$S$44,"e3",$F$728:$F841)-SUM(M$729:M840))</f>
        <v/>
      </c>
      <c r="N841" s="246" t="str">
        <f>IF(F841="","",DSUM('2_Vehicles i maquinària'!$E$22:$S$44,"emissions",$F$728:$F841)+DSUM('2_Vehicles i maquinària'!$E$50:$K$70,"emissions",$F$728:$F841)-SUM(N$729:N840))</f>
        <v/>
      </c>
      <c r="O841" s="246" t="str">
        <f>IF(F841="","",DSUM('2_Vehicles i maquinària'!$E$82:$S$92,"e1",$F$728:$F841)-SUM(O$729:O840))</f>
        <v/>
      </c>
      <c r="P841" s="246" t="str">
        <f>IF(F841="","",DSUM('2_Vehicles i maquinària'!$E$82:$S$92,"e2",$F$728:$F841)-SUM(P$729:P840))</f>
        <v/>
      </c>
      <c r="Q841" s="246" t="str">
        <f>IF(F841="","",DSUM('2_Vehicles i maquinària'!$E$82:$S$92,"e3",$F$728:$F841)-SUM(Q$729:Q840))</f>
        <v/>
      </c>
      <c r="R841" s="246" t="str">
        <f>IF(F841="","",DSUM('2_Vehicles i maquinària'!$E$82:$S$92,"emissions",$F$728:$F841)-SUM(R$729:R840))</f>
        <v/>
      </c>
      <c r="S841" s="246" t="str">
        <f>IF(F841="","",DSUM('2_Vehicles i maquinària'!$E$99:$S$109,"e1",$F$728:$F841)-SUM(S$729:S840))</f>
        <v/>
      </c>
      <c r="T841" s="246" t="str">
        <f>IF(F841="","",DSUM('2_Vehicles i maquinària'!$E$99:$S$109,"e2",$F$728:$F841)-SUM(T$729:T840))</f>
        <v/>
      </c>
      <c r="U841" s="246" t="str">
        <f>IF(F841="","",DSUM('2_Vehicles i maquinària'!$E$99:$S$109,"e3",$F$728:$F841)-SUM(U$729:U840))</f>
        <v/>
      </c>
      <c r="V841" s="246" t="str">
        <f>IF(F841="","",DSUM('2_Vehicles i maquinària'!$E$99:$S$109,"emissions",$F$728:$F841)-SUM(V$729:V840))</f>
        <v/>
      </c>
      <c r="W841" s="246" t="str">
        <f>IF(F841="","",DSUM('4_Emissions de procés'!$E$12:$M$27,"e1",$F$728:$F841)-SUM(W$729:W840))</f>
        <v/>
      </c>
      <c r="X841" s="246" t="str">
        <f>IF(F841="","",DSUM('4_Emissions de procés'!$E$12:$M$27,"e2",$F$728:$F841)-SUM(X$729:X840))</f>
        <v/>
      </c>
      <c r="Y841" s="246" t="str">
        <f>IF(F841="","",DSUM('4_Emissions de procés'!$E$12:$M$27,"e3",$F$728:$F841)-SUM(Y$729:Y840))</f>
        <v/>
      </c>
      <c r="Z841" s="246" t="str">
        <f>IF(F841="","",DSUM('4_Emissions de procés'!$E$12:$M$27,"emissions",$F$728:$F841)-SUM(Z$729:Z840))</f>
        <v/>
      </c>
      <c r="AA841" s="246"/>
    </row>
    <row r="842" spans="2:27" x14ac:dyDescent="0.25">
      <c r="B842">
        <v>114</v>
      </c>
      <c r="C842" s="246" t="str">
        <f>IF('0_Dades generals organització'!H164="","",'0_Dades generals organització'!H164)</f>
        <v/>
      </c>
      <c r="D842" s="246" t="str">
        <f>IF(C842="","",IF('0_Dades generals organització'!J164="no","",Dades!C842))</f>
        <v/>
      </c>
      <c r="E842" s="246" t="str">
        <f>IFERROR(INDEX($D$729:$D$978,MATCH(0,INDEX(COUNTIF($E$728:E841,$D$729:$D$978),),)),"")</f>
        <v/>
      </c>
      <c r="F842" s="246" t="str">
        <f t="shared" si="18"/>
        <v/>
      </c>
      <c r="G842" s="246" t="str">
        <f>IF(F842="","",DSUM('1_Instal·lacions fixes'!$E$14:$R$36,"e1",$F$728:$F842)+DSUM('1_Instal·lacions fixes'!$E$43:$L$58,"e1",$F$728:$F842)-SUM(G$729:G841))</f>
        <v/>
      </c>
      <c r="H842" s="246" t="str">
        <f>IF(F842="","",DSUM('1_Instal·lacions fixes'!$E$14:$R$36,"e2",$F$728:$F842)+DSUM('1_Instal·lacions fixes'!$E$43:$L$58,"e2",$F$728:$F842)-SUM(H$729:H841))</f>
        <v/>
      </c>
      <c r="I842" s="246" t="str">
        <f>IF(F842="","",DSUM('1_Instal·lacions fixes'!$E$14:$R$36,"e3",$F$728:$F842)+DSUM('1_Instal·lacions fixes'!$E$43:$L$58,"e3",$F$728:$F842)-SUM(I$729:I841))</f>
        <v/>
      </c>
      <c r="J842" s="246" t="str">
        <f>IF(F842="","",DSUM('1_Instal·lacions fixes'!$E$14:$R$36,"emissions",$F$728:$F842)+DSUM('1_Instal·lacions fixes'!$E$43:$L$58,"emissions",$F$728:$F842)-SUM(J$729:J841))</f>
        <v/>
      </c>
      <c r="K842" s="246" t="str">
        <f>IF(F842="","",DSUM('2_Vehicles i maquinària'!$E$22:$S$44,"e1",$F$728:$F842)+DSUM('2_Vehicles i maquinària'!$E$50:$K$70,"emissions",$F$728:$F842)-SUM(K$729:K841))</f>
        <v/>
      </c>
      <c r="L842" s="246" t="str">
        <f>IF(F842="","",DSUM('2_Vehicles i maquinària'!$E$22:$S$44,"e2",$F$728:$F842)-SUM(L$729:L841))</f>
        <v/>
      </c>
      <c r="M842" s="246" t="str">
        <f>IF(F842="","",DSUM('2_Vehicles i maquinària'!$E$22:$S$44,"e3",$F$728:$F842)-SUM(M$729:M841))</f>
        <v/>
      </c>
      <c r="N842" s="246" t="str">
        <f>IF(F842="","",DSUM('2_Vehicles i maquinària'!$E$22:$S$44,"emissions",$F$728:$F842)+DSUM('2_Vehicles i maquinària'!$E$50:$K$70,"emissions",$F$728:$F842)-SUM(N$729:N841))</f>
        <v/>
      </c>
      <c r="O842" s="246" t="str">
        <f>IF(F842="","",DSUM('2_Vehicles i maquinària'!$E$82:$S$92,"e1",$F$728:$F842)-SUM(O$729:O841))</f>
        <v/>
      </c>
      <c r="P842" s="246" t="str">
        <f>IF(F842="","",DSUM('2_Vehicles i maquinària'!$E$82:$S$92,"e2",$F$728:$F842)-SUM(P$729:P841))</f>
        <v/>
      </c>
      <c r="Q842" s="246" t="str">
        <f>IF(F842="","",DSUM('2_Vehicles i maquinària'!$E$82:$S$92,"e3",$F$728:$F842)-SUM(Q$729:Q841))</f>
        <v/>
      </c>
      <c r="R842" s="246" t="str">
        <f>IF(F842="","",DSUM('2_Vehicles i maquinària'!$E$82:$S$92,"emissions",$F$728:$F842)-SUM(R$729:R841))</f>
        <v/>
      </c>
      <c r="S842" s="246" t="str">
        <f>IF(F842="","",DSUM('2_Vehicles i maquinària'!$E$99:$S$109,"e1",$F$728:$F842)-SUM(S$729:S841))</f>
        <v/>
      </c>
      <c r="T842" s="246" t="str">
        <f>IF(F842="","",DSUM('2_Vehicles i maquinària'!$E$99:$S$109,"e2",$F$728:$F842)-SUM(T$729:T841))</f>
        <v/>
      </c>
      <c r="U842" s="246" t="str">
        <f>IF(F842="","",DSUM('2_Vehicles i maquinària'!$E$99:$S$109,"e3",$F$728:$F842)-SUM(U$729:U841))</f>
        <v/>
      </c>
      <c r="V842" s="246" t="str">
        <f>IF(F842="","",DSUM('2_Vehicles i maquinària'!$E$99:$S$109,"emissions",$F$728:$F842)-SUM(V$729:V841))</f>
        <v/>
      </c>
      <c r="W842" s="246" t="str">
        <f>IF(F842="","",DSUM('4_Emissions de procés'!$E$12:$M$27,"e1",$F$728:$F842)-SUM(W$729:W841))</f>
        <v/>
      </c>
      <c r="X842" s="246" t="str">
        <f>IF(F842="","",DSUM('4_Emissions de procés'!$E$12:$M$27,"e2",$F$728:$F842)-SUM(X$729:X841))</f>
        <v/>
      </c>
      <c r="Y842" s="246" t="str">
        <f>IF(F842="","",DSUM('4_Emissions de procés'!$E$12:$M$27,"e3",$F$728:$F842)-SUM(Y$729:Y841))</f>
        <v/>
      </c>
      <c r="Z842" s="246" t="str">
        <f>IF(F842="","",DSUM('4_Emissions de procés'!$E$12:$M$27,"emissions",$F$728:$F842)-SUM(Z$729:Z841))</f>
        <v/>
      </c>
      <c r="AA842" s="246"/>
    </row>
    <row r="843" spans="2:27" x14ac:dyDescent="0.25">
      <c r="B843">
        <v>115</v>
      </c>
      <c r="C843" s="246" t="str">
        <f>IF('0_Dades generals organització'!H165="","",'0_Dades generals organització'!H165)</f>
        <v/>
      </c>
      <c r="D843" s="246" t="str">
        <f>IF(C843="","",IF('0_Dades generals organització'!J165="no","",Dades!C843))</f>
        <v/>
      </c>
      <c r="E843" s="246" t="str">
        <f>IFERROR(INDEX($D$729:$D$978,MATCH(0,INDEX(COUNTIF($E$728:E842,$D$729:$D$978),),)),"")</f>
        <v/>
      </c>
      <c r="F843" s="246" t="str">
        <f t="shared" si="18"/>
        <v/>
      </c>
      <c r="G843" s="246" t="str">
        <f>IF(F843="","",DSUM('1_Instal·lacions fixes'!$E$14:$R$36,"e1",$F$728:$F843)+DSUM('1_Instal·lacions fixes'!$E$43:$L$58,"e1",$F$728:$F843)-SUM(G$729:G842))</f>
        <v/>
      </c>
      <c r="H843" s="246" t="str">
        <f>IF(F843="","",DSUM('1_Instal·lacions fixes'!$E$14:$R$36,"e2",$F$728:$F843)+DSUM('1_Instal·lacions fixes'!$E$43:$L$58,"e2",$F$728:$F843)-SUM(H$729:H842))</f>
        <v/>
      </c>
      <c r="I843" s="246" t="str">
        <f>IF(F843="","",DSUM('1_Instal·lacions fixes'!$E$14:$R$36,"e3",$F$728:$F843)+DSUM('1_Instal·lacions fixes'!$E$43:$L$58,"e3",$F$728:$F843)-SUM(I$729:I842))</f>
        <v/>
      </c>
      <c r="J843" s="246" t="str">
        <f>IF(F843="","",DSUM('1_Instal·lacions fixes'!$E$14:$R$36,"emissions",$F$728:$F843)+DSUM('1_Instal·lacions fixes'!$E$43:$L$58,"emissions",$F$728:$F843)-SUM(J$729:J842))</f>
        <v/>
      </c>
      <c r="K843" s="246" t="str">
        <f>IF(F843="","",DSUM('2_Vehicles i maquinària'!$E$22:$S$44,"e1",$F$728:$F843)+DSUM('2_Vehicles i maquinària'!$E$50:$K$70,"emissions",$F$728:$F843)-SUM(K$729:K842))</f>
        <v/>
      </c>
      <c r="L843" s="246" t="str">
        <f>IF(F843="","",DSUM('2_Vehicles i maquinària'!$E$22:$S$44,"e2",$F$728:$F843)-SUM(L$729:L842))</f>
        <v/>
      </c>
      <c r="M843" s="246" t="str">
        <f>IF(F843="","",DSUM('2_Vehicles i maquinària'!$E$22:$S$44,"e3",$F$728:$F843)-SUM(M$729:M842))</f>
        <v/>
      </c>
      <c r="N843" s="246" t="str">
        <f>IF(F843="","",DSUM('2_Vehicles i maquinària'!$E$22:$S$44,"emissions",$F$728:$F843)+DSUM('2_Vehicles i maquinària'!$E$50:$K$70,"emissions",$F$728:$F843)-SUM(N$729:N842))</f>
        <v/>
      </c>
      <c r="O843" s="246" t="str">
        <f>IF(F843="","",DSUM('2_Vehicles i maquinària'!$E$82:$S$92,"e1",$F$728:$F843)-SUM(O$729:O842))</f>
        <v/>
      </c>
      <c r="P843" s="246" t="str">
        <f>IF(F843="","",DSUM('2_Vehicles i maquinària'!$E$82:$S$92,"e2",$F$728:$F843)-SUM(P$729:P842))</f>
        <v/>
      </c>
      <c r="Q843" s="246" t="str">
        <f>IF(F843="","",DSUM('2_Vehicles i maquinària'!$E$82:$S$92,"e3",$F$728:$F843)-SUM(Q$729:Q842))</f>
        <v/>
      </c>
      <c r="R843" s="246" t="str">
        <f>IF(F843="","",DSUM('2_Vehicles i maquinària'!$E$82:$S$92,"emissions",$F$728:$F843)-SUM(R$729:R842))</f>
        <v/>
      </c>
      <c r="S843" s="246" t="str">
        <f>IF(F843="","",DSUM('2_Vehicles i maquinària'!$E$99:$S$109,"e1",$F$728:$F843)-SUM(S$729:S842))</f>
        <v/>
      </c>
      <c r="T843" s="246" t="str">
        <f>IF(F843="","",DSUM('2_Vehicles i maquinària'!$E$99:$S$109,"e2",$F$728:$F843)-SUM(T$729:T842))</f>
        <v/>
      </c>
      <c r="U843" s="246" t="str">
        <f>IF(F843="","",DSUM('2_Vehicles i maquinària'!$E$99:$S$109,"e3",$F$728:$F843)-SUM(U$729:U842))</f>
        <v/>
      </c>
      <c r="V843" s="246" t="str">
        <f>IF(F843="","",DSUM('2_Vehicles i maquinària'!$E$99:$S$109,"emissions",$F$728:$F843)-SUM(V$729:V842))</f>
        <v/>
      </c>
      <c r="W843" s="246" t="str">
        <f>IF(F843="","",DSUM('4_Emissions de procés'!$E$12:$M$27,"e1",$F$728:$F843)-SUM(W$729:W842))</f>
        <v/>
      </c>
      <c r="X843" s="246" t="str">
        <f>IF(F843="","",DSUM('4_Emissions de procés'!$E$12:$M$27,"e2",$F$728:$F843)-SUM(X$729:X842))</f>
        <v/>
      </c>
      <c r="Y843" s="246" t="str">
        <f>IF(F843="","",DSUM('4_Emissions de procés'!$E$12:$M$27,"e3",$F$728:$F843)-SUM(Y$729:Y842))</f>
        <v/>
      </c>
      <c r="Z843" s="246" t="str">
        <f>IF(F843="","",DSUM('4_Emissions de procés'!$E$12:$M$27,"emissions",$F$728:$F843)-SUM(Z$729:Z842))</f>
        <v/>
      </c>
      <c r="AA843" s="246"/>
    </row>
    <row r="844" spans="2:27" x14ac:dyDescent="0.25">
      <c r="B844">
        <v>116</v>
      </c>
      <c r="C844" s="246" t="str">
        <f>IF('0_Dades generals organització'!H166="","",'0_Dades generals organització'!H166)</f>
        <v/>
      </c>
      <c r="D844" s="246" t="str">
        <f>IF(C844="","",IF('0_Dades generals organització'!J166="no","",Dades!C844))</f>
        <v/>
      </c>
      <c r="E844" s="246" t="str">
        <f>IFERROR(INDEX($D$729:$D$978,MATCH(0,INDEX(COUNTIF($E$728:E843,$D$729:$D$978),),)),"")</f>
        <v/>
      </c>
      <c r="F844" s="246" t="str">
        <f t="shared" si="18"/>
        <v/>
      </c>
      <c r="G844" s="246" t="str">
        <f>IF(F844="","",DSUM('1_Instal·lacions fixes'!$E$14:$R$36,"e1",$F$728:$F844)+DSUM('1_Instal·lacions fixes'!$E$43:$L$58,"e1",$F$728:$F844)-SUM(G$729:G843))</f>
        <v/>
      </c>
      <c r="H844" s="246" t="str">
        <f>IF(F844="","",DSUM('1_Instal·lacions fixes'!$E$14:$R$36,"e2",$F$728:$F844)+DSUM('1_Instal·lacions fixes'!$E$43:$L$58,"e2",$F$728:$F844)-SUM(H$729:H843))</f>
        <v/>
      </c>
      <c r="I844" s="246" t="str">
        <f>IF(F844="","",DSUM('1_Instal·lacions fixes'!$E$14:$R$36,"e3",$F$728:$F844)+DSUM('1_Instal·lacions fixes'!$E$43:$L$58,"e3",$F$728:$F844)-SUM(I$729:I843))</f>
        <v/>
      </c>
      <c r="J844" s="246" t="str">
        <f>IF(F844="","",DSUM('1_Instal·lacions fixes'!$E$14:$R$36,"emissions",$F$728:$F844)+DSUM('1_Instal·lacions fixes'!$E$43:$L$58,"emissions",$F$728:$F844)-SUM(J$729:J843))</f>
        <v/>
      </c>
      <c r="K844" s="246" t="str">
        <f>IF(F844="","",DSUM('2_Vehicles i maquinària'!$E$22:$S$44,"e1",$F$728:$F844)+DSUM('2_Vehicles i maquinària'!$E$50:$K$70,"emissions",$F$728:$F844)-SUM(K$729:K843))</f>
        <v/>
      </c>
      <c r="L844" s="246" t="str">
        <f>IF(F844="","",DSUM('2_Vehicles i maquinària'!$E$22:$S$44,"e2",$F$728:$F844)-SUM(L$729:L843))</f>
        <v/>
      </c>
      <c r="M844" s="246" t="str">
        <f>IF(F844="","",DSUM('2_Vehicles i maquinària'!$E$22:$S$44,"e3",$F$728:$F844)-SUM(M$729:M843))</f>
        <v/>
      </c>
      <c r="N844" s="246" t="str">
        <f>IF(F844="","",DSUM('2_Vehicles i maquinària'!$E$22:$S$44,"emissions",$F$728:$F844)+DSUM('2_Vehicles i maquinària'!$E$50:$K$70,"emissions",$F$728:$F844)-SUM(N$729:N843))</f>
        <v/>
      </c>
      <c r="O844" s="246" t="str">
        <f>IF(F844="","",DSUM('2_Vehicles i maquinària'!$E$82:$S$92,"e1",$F$728:$F844)-SUM(O$729:O843))</f>
        <v/>
      </c>
      <c r="P844" s="246" t="str">
        <f>IF(F844="","",DSUM('2_Vehicles i maquinària'!$E$82:$S$92,"e2",$F$728:$F844)-SUM(P$729:P843))</f>
        <v/>
      </c>
      <c r="Q844" s="246" t="str">
        <f>IF(F844="","",DSUM('2_Vehicles i maquinària'!$E$82:$S$92,"e3",$F$728:$F844)-SUM(Q$729:Q843))</f>
        <v/>
      </c>
      <c r="R844" s="246" t="str">
        <f>IF(F844="","",DSUM('2_Vehicles i maquinària'!$E$82:$S$92,"emissions",$F$728:$F844)-SUM(R$729:R843))</f>
        <v/>
      </c>
      <c r="S844" s="246" t="str">
        <f>IF(F844="","",DSUM('2_Vehicles i maquinària'!$E$99:$S$109,"e1",$F$728:$F844)-SUM(S$729:S843))</f>
        <v/>
      </c>
      <c r="T844" s="246" t="str">
        <f>IF(F844="","",DSUM('2_Vehicles i maquinària'!$E$99:$S$109,"e2",$F$728:$F844)-SUM(T$729:T843))</f>
        <v/>
      </c>
      <c r="U844" s="246" t="str">
        <f>IF(F844="","",DSUM('2_Vehicles i maquinària'!$E$99:$S$109,"e3",$F$728:$F844)-SUM(U$729:U843))</f>
        <v/>
      </c>
      <c r="V844" s="246" t="str">
        <f>IF(F844="","",DSUM('2_Vehicles i maquinària'!$E$99:$S$109,"emissions",$F$728:$F844)-SUM(V$729:V843))</f>
        <v/>
      </c>
      <c r="W844" s="246" t="str">
        <f>IF(F844="","",DSUM('4_Emissions de procés'!$E$12:$M$27,"e1",$F$728:$F844)-SUM(W$729:W843))</f>
        <v/>
      </c>
      <c r="X844" s="246" t="str">
        <f>IF(F844="","",DSUM('4_Emissions de procés'!$E$12:$M$27,"e2",$F$728:$F844)-SUM(X$729:X843))</f>
        <v/>
      </c>
      <c r="Y844" s="246" t="str">
        <f>IF(F844="","",DSUM('4_Emissions de procés'!$E$12:$M$27,"e3",$F$728:$F844)-SUM(Y$729:Y843))</f>
        <v/>
      </c>
      <c r="Z844" s="246" t="str">
        <f>IF(F844="","",DSUM('4_Emissions de procés'!$E$12:$M$27,"emissions",$F$728:$F844)-SUM(Z$729:Z843))</f>
        <v/>
      </c>
      <c r="AA844" s="246"/>
    </row>
    <row r="845" spans="2:27" x14ac:dyDescent="0.25">
      <c r="B845">
        <v>117</v>
      </c>
      <c r="C845" s="246" t="str">
        <f>IF('0_Dades generals organització'!H167="","",'0_Dades generals organització'!H167)</f>
        <v/>
      </c>
      <c r="D845" s="246" t="str">
        <f>IF(C845="","",IF('0_Dades generals organització'!J167="no","",Dades!C845))</f>
        <v/>
      </c>
      <c r="E845" s="246" t="str">
        <f>IFERROR(INDEX($D$729:$D$978,MATCH(0,INDEX(COUNTIF($E$728:E844,$D$729:$D$978),),)),"")</f>
        <v/>
      </c>
      <c r="F845" s="246" t="str">
        <f t="shared" si="18"/>
        <v/>
      </c>
      <c r="G845" s="246" t="str">
        <f>IF(F845="","",DSUM('1_Instal·lacions fixes'!$E$14:$R$36,"e1",$F$728:$F845)+DSUM('1_Instal·lacions fixes'!$E$43:$L$58,"e1",$F$728:$F845)-SUM(G$729:G844))</f>
        <v/>
      </c>
      <c r="H845" s="246" t="str">
        <f>IF(F845="","",DSUM('1_Instal·lacions fixes'!$E$14:$R$36,"e2",$F$728:$F845)+DSUM('1_Instal·lacions fixes'!$E$43:$L$58,"e2",$F$728:$F845)-SUM(H$729:H844))</f>
        <v/>
      </c>
      <c r="I845" s="246" t="str">
        <f>IF(F845="","",DSUM('1_Instal·lacions fixes'!$E$14:$R$36,"e3",$F$728:$F845)+DSUM('1_Instal·lacions fixes'!$E$43:$L$58,"e3",$F$728:$F845)-SUM(I$729:I844))</f>
        <v/>
      </c>
      <c r="J845" s="246" t="str">
        <f>IF(F845="","",DSUM('1_Instal·lacions fixes'!$E$14:$R$36,"emissions",$F$728:$F845)+DSUM('1_Instal·lacions fixes'!$E$43:$L$58,"emissions",$F$728:$F845)-SUM(J$729:J844))</f>
        <v/>
      </c>
      <c r="K845" s="246" t="str">
        <f>IF(F845="","",DSUM('2_Vehicles i maquinària'!$E$22:$S$44,"e1",$F$728:$F845)+DSUM('2_Vehicles i maquinària'!$E$50:$K$70,"emissions",$F$728:$F845)-SUM(K$729:K844))</f>
        <v/>
      </c>
      <c r="L845" s="246" t="str">
        <f>IF(F845="","",DSUM('2_Vehicles i maquinària'!$E$22:$S$44,"e2",$F$728:$F845)-SUM(L$729:L844))</f>
        <v/>
      </c>
      <c r="M845" s="246" t="str">
        <f>IF(F845="","",DSUM('2_Vehicles i maquinària'!$E$22:$S$44,"e3",$F$728:$F845)-SUM(M$729:M844))</f>
        <v/>
      </c>
      <c r="N845" s="246" t="str">
        <f>IF(F845="","",DSUM('2_Vehicles i maquinària'!$E$22:$S$44,"emissions",$F$728:$F845)+DSUM('2_Vehicles i maquinària'!$E$50:$K$70,"emissions",$F$728:$F845)-SUM(N$729:N844))</f>
        <v/>
      </c>
      <c r="O845" s="246" t="str">
        <f>IF(F845="","",DSUM('2_Vehicles i maquinària'!$E$82:$S$92,"e1",$F$728:$F845)-SUM(O$729:O844))</f>
        <v/>
      </c>
      <c r="P845" s="246" t="str">
        <f>IF(F845="","",DSUM('2_Vehicles i maquinària'!$E$82:$S$92,"e2",$F$728:$F845)-SUM(P$729:P844))</f>
        <v/>
      </c>
      <c r="Q845" s="246" t="str">
        <f>IF(F845="","",DSUM('2_Vehicles i maquinària'!$E$82:$S$92,"e3",$F$728:$F845)-SUM(Q$729:Q844))</f>
        <v/>
      </c>
      <c r="R845" s="246" t="str">
        <f>IF(F845="","",DSUM('2_Vehicles i maquinària'!$E$82:$S$92,"emissions",$F$728:$F845)-SUM(R$729:R844))</f>
        <v/>
      </c>
      <c r="S845" s="246" t="str">
        <f>IF(F845="","",DSUM('2_Vehicles i maquinària'!$E$99:$S$109,"e1",$F$728:$F845)-SUM(S$729:S844))</f>
        <v/>
      </c>
      <c r="T845" s="246" t="str">
        <f>IF(F845="","",DSUM('2_Vehicles i maquinària'!$E$99:$S$109,"e2",$F$728:$F845)-SUM(T$729:T844))</f>
        <v/>
      </c>
      <c r="U845" s="246" t="str">
        <f>IF(F845="","",DSUM('2_Vehicles i maquinària'!$E$99:$S$109,"e3",$F$728:$F845)-SUM(U$729:U844))</f>
        <v/>
      </c>
      <c r="V845" s="246" t="str">
        <f>IF(F845="","",DSUM('2_Vehicles i maquinària'!$E$99:$S$109,"emissions",$F$728:$F845)-SUM(V$729:V844))</f>
        <v/>
      </c>
      <c r="W845" s="246" t="str">
        <f>IF(F845="","",DSUM('4_Emissions de procés'!$E$12:$M$27,"e1",$F$728:$F845)-SUM(W$729:W844))</f>
        <v/>
      </c>
      <c r="X845" s="246" t="str">
        <f>IF(F845="","",DSUM('4_Emissions de procés'!$E$12:$M$27,"e2",$F$728:$F845)-SUM(X$729:X844))</f>
        <v/>
      </c>
      <c r="Y845" s="246" t="str">
        <f>IF(F845="","",DSUM('4_Emissions de procés'!$E$12:$M$27,"e3",$F$728:$F845)-SUM(Y$729:Y844))</f>
        <v/>
      </c>
      <c r="Z845" s="246" t="str">
        <f>IF(F845="","",DSUM('4_Emissions de procés'!$E$12:$M$27,"emissions",$F$728:$F845)-SUM(Z$729:Z844))</f>
        <v/>
      </c>
      <c r="AA845" s="246"/>
    </row>
    <row r="846" spans="2:27" x14ac:dyDescent="0.25">
      <c r="B846">
        <v>118</v>
      </c>
      <c r="C846" s="246" t="str">
        <f>IF('0_Dades generals organització'!H168="","",'0_Dades generals organització'!H168)</f>
        <v/>
      </c>
      <c r="D846" s="246" t="str">
        <f>IF(C846="","",IF('0_Dades generals organització'!J168="no","",Dades!C846))</f>
        <v/>
      </c>
      <c r="E846" s="246" t="str">
        <f>IFERROR(INDEX($D$729:$D$978,MATCH(0,INDEX(COUNTIF($E$728:E845,$D$729:$D$978),),)),"")</f>
        <v/>
      </c>
      <c r="F846" s="246" t="str">
        <f t="shared" si="18"/>
        <v/>
      </c>
      <c r="G846" s="246" t="str">
        <f>IF(F846="","",DSUM('1_Instal·lacions fixes'!$E$14:$R$36,"e1",$F$728:$F846)+DSUM('1_Instal·lacions fixes'!$E$43:$L$58,"e1",$F$728:$F846)-SUM(G$729:G845))</f>
        <v/>
      </c>
      <c r="H846" s="246" t="str">
        <f>IF(F846="","",DSUM('1_Instal·lacions fixes'!$E$14:$R$36,"e2",$F$728:$F846)+DSUM('1_Instal·lacions fixes'!$E$43:$L$58,"e2",$F$728:$F846)-SUM(H$729:H845))</f>
        <v/>
      </c>
      <c r="I846" s="246" t="str">
        <f>IF(F846="","",DSUM('1_Instal·lacions fixes'!$E$14:$R$36,"e3",$F$728:$F846)+DSUM('1_Instal·lacions fixes'!$E$43:$L$58,"e3",$F$728:$F846)-SUM(I$729:I845))</f>
        <v/>
      </c>
      <c r="J846" s="246" t="str">
        <f>IF(F846="","",DSUM('1_Instal·lacions fixes'!$E$14:$R$36,"emissions",$F$728:$F846)+DSUM('1_Instal·lacions fixes'!$E$43:$L$58,"emissions",$F$728:$F846)-SUM(J$729:J845))</f>
        <v/>
      </c>
      <c r="K846" s="246" t="str">
        <f>IF(F846="","",DSUM('2_Vehicles i maquinària'!$E$22:$S$44,"e1",$F$728:$F846)+DSUM('2_Vehicles i maquinària'!$E$50:$K$70,"emissions",$F$728:$F846)-SUM(K$729:K845))</f>
        <v/>
      </c>
      <c r="L846" s="246" t="str">
        <f>IF(F846="","",DSUM('2_Vehicles i maquinària'!$E$22:$S$44,"e2",$F$728:$F846)-SUM(L$729:L845))</f>
        <v/>
      </c>
      <c r="M846" s="246" t="str">
        <f>IF(F846="","",DSUM('2_Vehicles i maquinària'!$E$22:$S$44,"e3",$F$728:$F846)-SUM(M$729:M845))</f>
        <v/>
      </c>
      <c r="N846" s="246" t="str">
        <f>IF(F846="","",DSUM('2_Vehicles i maquinària'!$E$22:$S$44,"emissions",$F$728:$F846)+DSUM('2_Vehicles i maquinària'!$E$50:$K$70,"emissions",$F$728:$F846)-SUM(N$729:N845))</f>
        <v/>
      </c>
      <c r="O846" s="246" t="str">
        <f>IF(F846="","",DSUM('2_Vehicles i maquinària'!$E$82:$S$92,"e1",$F$728:$F846)-SUM(O$729:O845))</f>
        <v/>
      </c>
      <c r="P846" s="246" t="str">
        <f>IF(F846="","",DSUM('2_Vehicles i maquinària'!$E$82:$S$92,"e2",$F$728:$F846)-SUM(P$729:P845))</f>
        <v/>
      </c>
      <c r="Q846" s="246" t="str">
        <f>IF(F846="","",DSUM('2_Vehicles i maquinària'!$E$82:$S$92,"e3",$F$728:$F846)-SUM(Q$729:Q845))</f>
        <v/>
      </c>
      <c r="R846" s="246" t="str">
        <f>IF(F846="","",DSUM('2_Vehicles i maquinària'!$E$82:$S$92,"emissions",$F$728:$F846)-SUM(R$729:R845))</f>
        <v/>
      </c>
      <c r="S846" s="246" t="str">
        <f>IF(F846="","",DSUM('2_Vehicles i maquinària'!$E$99:$S$109,"e1",$F$728:$F846)-SUM(S$729:S845))</f>
        <v/>
      </c>
      <c r="T846" s="246" t="str">
        <f>IF(F846="","",DSUM('2_Vehicles i maquinària'!$E$99:$S$109,"e2",$F$728:$F846)-SUM(T$729:T845))</f>
        <v/>
      </c>
      <c r="U846" s="246" t="str">
        <f>IF(F846="","",DSUM('2_Vehicles i maquinària'!$E$99:$S$109,"e3",$F$728:$F846)-SUM(U$729:U845))</f>
        <v/>
      </c>
      <c r="V846" s="246" t="str">
        <f>IF(F846="","",DSUM('2_Vehicles i maquinària'!$E$99:$S$109,"emissions",$F$728:$F846)-SUM(V$729:V845))</f>
        <v/>
      </c>
      <c r="W846" s="246" t="str">
        <f>IF(F846="","",DSUM('4_Emissions de procés'!$E$12:$M$27,"e1",$F$728:$F846)-SUM(W$729:W845))</f>
        <v/>
      </c>
      <c r="X846" s="246" t="str">
        <f>IF(F846="","",DSUM('4_Emissions de procés'!$E$12:$M$27,"e2",$F$728:$F846)-SUM(X$729:X845))</f>
        <v/>
      </c>
      <c r="Y846" s="246" t="str">
        <f>IF(F846="","",DSUM('4_Emissions de procés'!$E$12:$M$27,"e3",$F$728:$F846)-SUM(Y$729:Y845))</f>
        <v/>
      </c>
      <c r="Z846" s="246" t="str">
        <f>IF(F846="","",DSUM('4_Emissions de procés'!$E$12:$M$27,"emissions",$F$728:$F846)-SUM(Z$729:Z845))</f>
        <v/>
      </c>
      <c r="AA846" s="246"/>
    </row>
    <row r="847" spans="2:27" x14ac:dyDescent="0.25">
      <c r="B847">
        <v>119</v>
      </c>
      <c r="C847" s="246" t="str">
        <f>IF('0_Dades generals organització'!H169="","",'0_Dades generals organització'!H169)</f>
        <v/>
      </c>
      <c r="D847" s="246" t="str">
        <f>IF(C847="","",IF('0_Dades generals organització'!J169="no","",Dades!C847))</f>
        <v/>
      </c>
      <c r="E847" s="246" t="str">
        <f>IFERROR(INDEX($D$729:$D$978,MATCH(0,INDEX(COUNTIF($E$728:E846,$D$729:$D$978),),)),"")</f>
        <v/>
      </c>
      <c r="F847" s="246" t="str">
        <f t="shared" si="18"/>
        <v/>
      </c>
      <c r="G847" s="246" t="str">
        <f>IF(F847="","",DSUM('1_Instal·lacions fixes'!$E$14:$R$36,"e1",$F$728:$F847)+DSUM('1_Instal·lacions fixes'!$E$43:$L$58,"e1",$F$728:$F847)-SUM(G$729:G846))</f>
        <v/>
      </c>
      <c r="H847" s="246" t="str">
        <f>IF(F847="","",DSUM('1_Instal·lacions fixes'!$E$14:$R$36,"e2",$F$728:$F847)+DSUM('1_Instal·lacions fixes'!$E$43:$L$58,"e2",$F$728:$F847)-SUM(H$729:H846))</f>
        <v/>
      </c>
      <c r="I847" s="246" t="str">
        <f>IF(F847="","",DSUM('1_Instal·lacions fixes'!$E$14:$R$36,"e3",$F$728:$F847)+DSUM('1_Instal·lacions fixes'!$E$43:$L$58,"e3",$F$728:$F847)-SUM(I$729:I846))</f>
        <v/>
      </c>
      <c r="J847" s="246" t="str">
        <f>IF(F847="","",DSUM('1_Instal·lacions fixes'!$E$14:$R$36,"emissions",$F$728:$F847)+DSUM('1_Instal·lacions fixes'!$E$43:$L$58,"emissions",$F$728:$F847)-SUM(J$729:J846))</f>
        <v/>
      </c>
      <c r="K847" s="246" t="str">
        <f>IF(F847="","",DSUM('2_Vehicles i maquinària'!$E$22:$S$44,"e1",$F$728:$F847)+DSUM('2_Vehicles i maquinària'!$E$50:$K$70,"emissions",$F$728:$F847)-SUM(K$729:K846))</f>
        <v/>
      </c>
      <c r="L847" s="246" t="str">
        <f>IF(F847="","",DSUM('2_Vehicles i maquinària'!$E$22:$S$44,"e2",$F$728:$F847)-SUM(L$729:L846))</f>
        <v/>
      </c>
      <c r="M847" s="246" t="str">
        <f>IF(F847="","",DSUM('2_Vehicles i maquinària'!$E$22:$S$44,"e3",$F$728:$F847)-SUM(M$729:M846))</f>
        <v/>
      </c>
      <c r="N847" s="246" t="str">
        <f>IF(F847="","",DSUM('2_Vehicles i maquinària'!$E$22:$S$44,"emissions",$F$728:$F847)+DSUM('2_Vehicles i maquinària'!$E$50:$K$70,"emissions",$F$728:$F847)-SUM(N$729:N846))</f>
        <v/>
      </c>
      <c r="O847" s="246" t="str">
        <f>IF(F847="","",DSUM('2_Vehicles i maquinària'!$E$82:$S$92,"e1",$F$728:$F847)-SUM(O$729:O846))</f>
        <v/>
      </c>
      <c r="P847" s="246" t="str">
        <f>IF(F847="","",DSUM('2_Vehicles i maquinària'!$E$82:$S$92,"e2",$F$728:$F847)-SUM(P$729:P846))</f>
        <v/>
      </c>
      <c r="Q847" s="246" t="str">
        <f>IF(F847="","",DSUM('2_Vehicles i maquinària'!$E$82:$S$92,"e3",$F$728:$F847)-SUM(Q$729:Q846))</f>
        <v/>
      </c>
      <c r="R847" s="246" t="str">
        <f>IF(F847="","",DSUM('2_Vehicles i maquinària'!$E$82:$S$92,"emissions",$F$728:$F847)-SUM(R$729:R846))</f>
        <v/>
      </c>
      <c r="S847" s="246" t="str">
        <f>IF(F847="","",DSUM('2_Vehicles i maquinària'!$E$99:$S$109,"e1",$F$728:$F847)-SUM(S$729:S846))</f>
        <v/>
      </c>
      <c r="T847" s="246" t="str">
        <f>IF(F847="","",DSUM('2_Vehicles i maquinària'!$E$99:$S$109,"e2",$F$728:$F847)-SUM(T$729:T846))</f>
        <v/>
      </c>
      <c r="U847" s="246" t="str">
        <f>IF(F847="","",DSUM('2_Vehicles i maquinària'!$E$99:$S$109,"e3",$F$728:$F847)-SUM(U$729:U846))</f>
        <v/>
      </c>
      <c r="V847" s="246" t="str">
        <f>IF(F847="","",DSUM('2_Vehicles i maquinària'!$E$99:$S$109,"emissions",$F$728:$F847)-SUM(V$729:V846))</f>
        <v/>
      </c>
      <c r="W847" s="246" t="str">
        <f>IF(F847="","",DSUM('4_Emissions de procés'!$E$12:$M$27,"e1",$F$728:$F847)-SUM(W$729:W846))</f>
        <v/>
      </c>
      <c r="X847" s="246" t="str">
        <f>IF(F847="","",DSUM('4_Emissions de procés'!$E$12:$M$27,"e2",$F$728:$F847)-SUM(X$729:X846))</f>
        <v/>
      </c>
      <c r="Y847" s="246" t="str">
        <f>IF(F847="","",DSUM('4_Emissions de procés'!$E$12:$M$27,"e3",$F$728:$F847)-SUM(Y$729:Y846))</f>
        <v/>
      </c>
      <c r="Z847" s="246" t="str">
        <f>IF(F847="","",DSUM('4_Emissions de procés'!$E$12:$M$27,"emissions",$F$728:$F847)-SUM(Z$729:Z846))</f>
        <v/>
      </c>
      <c r="AA847" s="246"/>
    </row>
    <row r="848" spans="2:27" x14ac:dyDescent="0.25">
      <c r="B848">
        <v>120</v>
      </c>
      <c r="C848" s="246" t="str">
        <f>IF('0_Dades generals organització'!H170="","",'0_Dades generals organització'!H170)</f>
        <v/>
      </c>
      <c r="D848" s="246" t="str">
        <f>IF(C848="","",IF('0_Dades generals organització'!J170="no","",Dades!C848))</f>
        <v/>
      </c>
      <c r="E848" s="246" t="str">
        <f>IFERROR(INDEX($D$729:$D$978,MATCH(0,INDEX(COUNTIF($E$728:E847,$D$729:$D$978),),)),"")</f>
        <v/>
      </c>
      <c r="F848" s="246" t="str">
        <f t="shared" si="18"/>
        <v/>
      </c>
      <c r="G848" s="246" t="str">
        <f>IF(F848="","",DSUM('1_Instal·lacions fixes'!$E$14:$R$36,"e1",$F$728:$F848)+DSUM('1_Instal·lacions fixes'!$E$43:$L$58,"e1",$F$728:$F848)-SUM(G$729:G847))</f>
        <v/>
      </c>
      <c r="H848" s="246" t="str">
        <f>IF(F848="","",DSUM('1_Instal·lacions fixes'!$E$14:$R$36,"e2",$F$728:$F848)+DSUM('1_Instal·lacions fixes'!$E$43:$L$58,"e2",$F$728:$F848)-SUM(H$729:H847))</f>
        <v/>
      </c>
      <c r="I848" s="246" t="str">
        <f>IF(F848="","",DSUM('1_Instal·lacions fixes'!$E$14:$R$36,"e3",$F$728:$F848)+DSUM('1_Instal·lacions fixes'!$E$43:$L$58,"e3",$F$728:$F848)-SUM(I$729:I847))</f>
        <v/>
      </c>
      <c r="J848" s="246" t="str">
        <f>IF(F848="","",DSUM('1_Instal·lacions fixes'!$E$14:$R$36,"emissions",$F$728:$F848)+DSUM('1_Instal·lacions fixes'!$E$43:$L$58,"emissions",$F$728:$F848)-SUM(J$729:J847))</f>
        <v/>
      </c>
      <c r="K848" s="246" t="str">
        <f>IF(F848="","",DSUM('2_Vehicles i maquinària'!$E$22:$S$44,"e1",$F$728:$F848)+DSUM('2_Vehicles i maquinària'!$E$50:$K$70,"emissions",$F$728:$F848)-SUM(K$729:K847))</f>
        <v/>
      </c>
      <c r="L848" s="246" t="str">
        <f>IF(F848="","",DSUM('2_Vehicles i maquinària'!$E$22:$S$44,"e2",$F$728:$F848)-SUM(L$729:L847))</f>
        <v/>
      </c>
      <c r="M848" s="246" t="str">
        <f>IF(F848="","",DSUM('2_Vehicles i maquinària'!$E$22:$S$44,"e3",$F$728:$F848)-SUM(M$729:M847))</f>
        <v/>
      </c>
      <c r="N848" s="246" t="str">
        <f>IF(F848="","",DSUM('2_Vehicles i maquinària'!$E$22:$S$44,"emissions",$F$728:$F848)+DSUM('2_Vehicles i maquinària'!$E$50:$K$70,"emissions",$F$728:$F848)-SUM(N$729:N847))</f>
        <v/>
      </c>
      <c r="O848" s="246" t="str">
        <f>IF(F848="","",DSUM('2_Vehicles i maquinària'!$E$82:$S$92,"e1",$F$728:$F848)-SUM(O$729:O847))</f>
        <v/>
      </c>
      <c r="P848" s="246" t="str">
        <f>IF(F848="","",DSUM('2_Vehicles i maquinària'!$E$82:$S$92,"e2",$F$728:$F848)-SUM(P$729:P847))</f>
        <v/>
      </c>
      <c r="Q848" s="246" t="str">
        <f>IF(F848="","",DSUM('2_Vehicles i maquinària'!$E$82:$S$92,"e3",$F$728:$F848)-SUM(Q$729:Q847))</f>
        <v/>
      </c>
      <c r="R848" s="246" t="str">
        <f>IF(F848="","",DSUM('2_Vehicles i maquinària'!$E$82:$S$92,"emissions",$F$728:$F848)-SUM(R$729:R847))</f>
        <v/>
      </c>
      <c r="S848" s="246" t="str">
        <f>IF(F848="","",DSUM('2_Vehicles i maquinària'!$E$99:$S$109,"e1",$F$728:$F848)-SUM(S$729:S847))</f>
        <v/>
      </c>
      <c r="T848" s="246" t="str">
        <f>IF(F848="","",DSUM('2_Vehicles i maquinària'!$E$99:$S$109,"e2",$F$728:$F848)-SUM(T$729:T847))</f>
        <v/>
      </c>
      <c r="U848" s="246" t="str">
        <f>IF(F848="","",DSUM('2_Vehicles i maquinària'!$E$99:$S$109,"e3",$F$728:$F848)-SUM(U$729:U847))</f>
        <v/>
      </c>
      <c r="V848" s="246" t="str">
        <f>IF(F848="","",DSUM('2_Vehicles i maquinària'!$E$99:$S$109,"emissions",$F$728:$F848)-SUM(V$729:V847))</f>
        <v/>
      </c>
      <c r="W848" s="246" t="str">
        <f>IF(F848="","",DSUM('4_Emissions de procés'!$E$12:$M$27,"e1",$F$728:$F848)-SUM(W$729:W847))</f>
        <v/>
      </c>
      <c r="X848" s="246" t="str">
        <f>IF(F848="","",DSUM('4_Emissions de procés'!$E$12:$M$27,"e2",$F$728:$F848)-SUM(X$729:X847))</f>
        <v/>
      </c>
      <c r="Y848" s="246" t="str">
        <f>IF(F848="","",DSUM('4_Emissions de procés'!$E$12:$M$27,"e3",$F$728:$F848)-SUM(Y$729:Y847))</f>
        <v/>
      </c>
      <c r="Z848" s="246" t="str">
        <f>IF(F848="","",DSUM('4_Emissions de procés'!$E$12:$M$27,"emissions",$F$728:$F848)-SUM(Z$729:Z847))</f>
        <v/>
      </c>
      <c r="AA848" s="246"/>
    </row>
    <row r="849" spans="2:27" x14ac:dyDescent="0.25">
      <c r="B849">
        <v>121</v>
      </c>
      <c r="C849" s="246" t="str">
        <f>IF('0_Dades generals organització'!H171="","",'0_Dades generals organització'!H171)</f>
        <v/>
      </c>
      <c r="D849" s="246" t="str">
        <f>IF(C849="","",IF('0_Dades generals organització'!J171="no","",Dades!C849))</f>
        <v/>
      </c>
      <c r="E849" s="246" t="str">
        <f>IFERROR(INDEX($D$729:$D$978,MATCH(0,INDEX(COUNTIF($E$728:E848,$D$729:$D$978),),)),"")</f>
        <v/>
      </c>
      <c r="F849" s="246" t="str">
        <f t="shared" si="18"/>
        <v/>
      </c>
      <c r="G849" s="246" t="str">
        <f>IF(F849="","",DSUM('1_Instal·lacions fixes'!$E$14:$R$36,"e1",$F$728:$F849)+DSUM('1_Instal·lacions fixes'!$E$43:$L$58,"e1",$F$728:$F849)-SUM(G$729:G848))</f>
        <v/>
      </c>
      <c r="H849" s="246" t="str">
        <f>IF(F849="","",DSUM('1_Instal·lacions fixes'!$E$14:$R$36,"e2",$F$728:$F849)+DSUM('1_Instal·lacions fixes'!$E$43:$L$58,"e2",$F$728:$F849)-SUM(H$729:H848))</f>
        <v/>
      </c>
      <c r="I849" s="246" t="str">
        <f>IF(F849="","",DSUM('1_Instal·lacions fixes'!$E$14:$R$36,"e3",$F$728:$F849)+DSUM('1_Instal·lacions fixes'!$E$43:$L$58,"e3",$F$728:$F849)-SUM(I$729:I848))</f>
        <v/>
      </c>
      <c r="J849" s="246" t="str">
        <f>IF(F849="","",DSUM('1_Instal·lacions fixes'!$E$14:$R$36,"emissions",$F$728:$F849)+DSUM('1_Instal·lacions fixes'!$E$43:$L$58,"emissions",$F$728:$F849)-SUM(J$729:J848))</f>
        <v/>
      </c>
      <c r="K849" s="246" t="str">
        <f>IF(F849="","",DSUM('2_Vehicles i maquinària'!$E$22:$S$44,"e1",$F$728:$F849)+DSUM('2_Vehicles i maquinària'!$E$50:$K$70,"emissions",$F$728:$F849)-SUM(K$729:K848))</f>
        <v/>
      </c>
      <c r="L849" s="246" t="str">
        <f>IF(F849="","",DSUM('2_Vehicles i maquinària'!$E$22:$S$44,"e2",$F$728:$F849)-SUM(L$729:L848))</f>
        <v/>
      </c>
      <c r="M849" s="246" t="str">
        <f>IF(F849="","",DSUM('2_Vehicles i maquinària'!$E$22:$S$44,"e3",$F$728:$F849)-SUM(M$729:M848))</f>
        <v/>
      </c>
      <c r="N849" s="246" t="str">
        <f>IF(F849="","",DSUM('2_Vehicles i maquinària'!$E$22:$S$44,"emissions",$F$728:$F849)+DSUM('2_Vehicles i maquinària'!$E$50:$K$70,"emissions",$F$728:$F849)-SUM(N$729:N848))</f>
        <v/>
      </c>
      <c r="O849" s="246" t="str">
        <f>IF(F849="","",DSUM('2_Vehicles i maquinària'!$E$82:$S$92,"e1",$F$728:$F849)-SUM(O$729:O848))</f>
        <v/>
      </c>
      <c r="P849" s="246" t="str">
        <f>IF(F849="","",DSUM('2_Vehicles i maquinària'!$E$82:$S$92,"e2",$F$728:$F849)-SUM(P$729:P848))</f>
        <v/>
      </c>
      <c r="Q849" s="246" t="str">
        <f>IF(F849="","",DSUM('2_Vehicles i maquinària'!$E$82:$S$92,"e3",$F$728:$F849)-SUM(Q$729:Q848))</f>
        <v/>
      </c>
      <c r="R849" s="246" t="str">
        <f>IF(F849="","",DSUM('2_Vehicles i maquinària'!$E$82:$S$92,"emissions",$F$728:$F849)-SUM(R$729:R848))</f>
        <v/>
      </c>
      <c r="S849" s="246" t="str">
        <f>IF(F849="","",DSUM('2_Vehicles i maquinària'!$E$99:$S$109,"e1",$F$728:$F849)-SUM(S$729:S848))</f>
        <v/>
      </c>
      <c r="T849" s="246" t="str">
        <f>IF(F849="","",DSUM('2_Vehicles i maquinària'!$E$99:$S$109,"e2",$F$728:$F849)-SUM(T$729:T848))</f>
        <v/>
      </c>
      <c r="U849" s="246" t="str">
        <f>IF(F849="","",DSUM('2_Vehicles i maquinària'!$E$99:$S$109,"e3",$F$728:$F849)-SUM(U$729:U848))</f>
        <v/>
      </c>
      <c r="V849" s="246" t="str">
        <f>IF(F849="","",DSUM('2_Vehicles i maquinària'!$E$99:$S$109,"emissions",$F$728:$F849)-SUM(V$729:V848))</f>
        <v/>
      </c>
      <c r="W849" s="246" t="str">
        <f>IF(F849="","",DSUM('4_Emissions de procés'!$E$12:$M$27,"e1",$F$728:$F849)-SUM(W$729:W848))</f>
        <v/>
      </c>
      <c r="X849" s="246" t="str">
        <f>IF(F849="","",DSUM('4_Emissions de procés'!$E$12:$M$27,"e2",$F$728:$F849)-SUM(X$729:X848))</f>
        <v/>
      </c>
      <c r="Y849" s="246" t="str">
        <f>IF(F849="","",DSUM('4_Emissions de procés'!$E$12:$M$27,"e3",$F$728:$F849)-SUM(Y$729:Y848))</f>
        <v/>
      </c>
      <c r="Z849" s="246" t="str">
        <f>IF(F849="","",DSUM('4_Emissions de procés'!$E$12:$M$27,"emissions",$F$728:$F849)-SUM(Z$729:Z848))</f>
        <v/>
      </c>
      <c r="AA849" s="246"/>
    </row>
    <row r="850" spans="2:27" x14ac:dyDescent="0.25">
      <c r="B850">
        <v>122</v>
      </c>
      <c r="C850" s="246" t="str">
        <f>IF('0_Dades generals organització'!H172="","",'0_Dades generals organització'!H172)</f>
        <v/>
      </c>
      <c r="D850" s="246" t="str">
        <f>IF(C850="","",IF('0_Dades generals organització'!J172="no","",Dades!C850))</f>
        <v/>
      </c>
      <c r="E850" s="246" t="str">
        <f>IFERROR(INDEX($D$729:$D$978,MATCH(0,INDEX(COUNTIF($E$728:E849,$D$729:$D$978),),)),"")</f>
        <v/>
      </c>
      <c r="F850" s="246" t="str">
        <f t="shared" si="18"/>
        <v/>
      </c>
      <c r="G850" s="246" t="str">
        <f>IF(F850="","",DSUM('1_Instal·lacions fixes'!$E$14:$R$36,"e1",$F$728:$F850)+DSUM('1_Instal·lacions fixes'!$E$43:$L$58,"e1",$F$728:$F850)-SUM(G$729:G849))</f>
        <v/>
      </c>
      <c r="H850" s="246" t="str">
        <f>IF(F850="","",DSUM('1_Instal·lacions fixes'!$E$14:$R$36,"e2",$F$728:$F850)+DSUM('1_Instal·lacions fixes'!$E$43:$L$58,"e2",$F$728:$F850)-SUM(H$729:H849))</f>
        <v/>
      </c>
      <c r="I850" s="246" t="str">
        <f>IF(F850="","",DSUM('1_Instal·lacions fixes'!$E$14:$R$36,"e3",$F$728:$F850)+DSUM('1_Instal·lacions fixes'!$E$43:$L$58,"e3",$F$728:$F850)-SUM(I$729:I849))</f>
        <v/>
      </c>
      <c r="J850" s="246" t="str">
        <f>IF(F850="","",DSUM('1_Instal·lacions fixes'!$E$14:$R$36,"emissions",$F$728:$F850)+DSUM('1_Instal·lacions fixes'!$E$43:$L$58,"emissions",$F$728:$F850)-SUM(J$729:J849))</f>
        <v/>
      </c>
      <c r="K850" s="246" t="str">
        <f>IF(F850="","",DSUM('2_Vehicles i maquinària'!$E$22:$S$44,"e1",$F$728:$F850)+DSUM('2_Vehicles i maquinària'!$E$50:$K$70,"emissions",$F$728:$F850)-SUM(K$729:K849))</f>
        <v/>
      </c>
      <c r="L850" s="246" t="str">
        <f>IF(F850="","",DSUM('2_Vehicles i maquinària'!$E$22:$S$44,"e2",$F$728:$F850)-SUM(L$729:L849))</f>
        <v/>
      </c>
      <c r="M850" s="246" t="str">
        <f>IF(F850="","",DSUM('2_Vehicles i maquinària'!$E$22:$S$44,"e3",$F$728:$F850)-SUM(M$729:M849))</f>
        <v/>
      </c>
      <c r="N850" s="246" t="str">
        <f>IF(F850="","",DSUM('2_Vehicles i maquinària'!$E$22:$S$44,"emissions",$F$728:$F850)+DSUM('2_Vehicles i maquinària'!$E$50:$K$70,"emissions",$F$728:$F850)-SUM(N$729:N849))</f>
        <v/>
      </c>
      <c r="O850" s="246" t="str">
        <f>IF(F850="","",DSUM('2_Vehicles i maquinària'!$E$82:$S$92,"e1",$F$728:$F850)-SUM(O$729:O849))</f>
        <v/>
      </c>
      <c r="P850" s="246" t="str">
        <f>IF(F850="","",DSUM('2_Vehicles i maquinària'!$E$82:$S$92,"e2",$F$728:$F850)-SUM(P$729:P849))</f>
        <v/>
      </c>
      <c r="Q850" s="246" t="str">
        <f>IF(F850="","",DSUM('2_Vehicles i maquinària'!$E$82:$S$92,"e3",$F$728:$F850)-SUM(Q$729:Q849))</f>
        <v/>
      </c>
      <c r="R850" s="246" t="str">
        <f>IF(F850="","",DSUM('2_Vehicles i maquinària'!$E$82:$S$92,"emissions",$F$728:$F850)-SUM(R$729:R849))</f>
        <v/>
      </c>
      <c r="S850" s="246" t="str">
        <f>IF(F850="","",DSUM('2_Vehicles i maquinària'!$E$99:$S$109,"e1",$F$728:$F850)-SUM(S$729:S849))</f>
        <v/>
      </c>
      <c r="T850" s="246" t="str">
        <f>IF(F850="","",DSUM('2_Vehicles i maquinària'!$E$99:$S$109,"e2",$F$728:$F850)-SUM(T$729:T849))</f>
        <v/>
      </c>
      <c r="U850" s="246" t="str">
        <f>IF(F850="","",DSUM('2_Vehicles i maquinària'!$E$99:$S$109,"e3",$F$728:$F850)-SUM(U$729:U849))</f>
        <v/>
      </c>
      <c r="V850" s="246" t="str">
        <f>IF(F850="","",DSUM('2_Vehicles i maquinària'!$E$99:$S$109,"emissions",$F$728:$F850)-SUM(V$729:V849))</f>
        <v/>
      </c>
      <c r="W850" s="246" t="str">
        <f>IF(F850="","",DSUM('4_Emissions de procés'!$E$12:$M$27,"e1",$F$728:$F850)-SUM(W$729:W849))</f>
        <v/>
      </c>
      <c r="X850" s="246" t="str">
        <f>IF(F850="","",DSUM('4_Emissions de procés'!$E$12:$M$27,"e2",$F$728:$F850)-SUM(X$729:X849))</f>
        <v/>
      </c>
      <c r="Y850" s="246" t="str">
        <f>IF(F850="","",DSUM('4_Emissions de procés'!$E$12:$M$27,"e3",$F$728:$F850)-SUM(Y$729:Y849))</f>
        <v/>
      </c>
      <c r="Z850" s="246" t="str">
        <f>IF(F850="","",DSUM('4_Emissions de procés'!$E$12:$M$27,"emissions",$F$728:$F850)-SUM(Z$729:Z849))</f>
        <v/>
      </c>
      <c r="AA850" s="246"/>
    </row>
    <row r="851" spans="2:27" x14ac:dyDescent="0.25">
      <c r="B851">
        <v>123</v>
      </c>
      <c r="C851" s="246" t="str">
        <f>IF('0_Dades generals organització'!H173="","",'0_Dades generals organització'!H173)</f>
        <v/>
      </c>
      <c r="D851" s="246" t="str">
        <f>IF(C851="","",IF('0_Dades generals organització'!J173="no","",Dades!C851))</f>
        <v/>
      </c>
      <c r="E851" s="246" t="str">
        <f>IFERROR(INDEX($D$729:$D$978,MATCH(0,INDEX(COUNTIF($E$728:E850,$D$729:$D$978),),)),"")</f>
        <v/>
      </c>
      <c r="F851" s="246" t="str">
        <f t="shared" si="18"/>
        <v/>
      </c>
      <c r="G851" s="246" t="str">
        <f>IF(F851="","",DSUM('1_Instal·lacions fixes'!$E$14:$R$36,"e1",$F$728:$F851)+DSUM('1_Instal·lacions fixes'!$E$43:$L$58,"e1",$F$728:$F851)-SUM(G$729:G850))</f>
        <v/>
      </c>
      <c r="H851" s="246" t="str">
        <f>IF(F851="","",DSUM('1_Instal·lacions fixes'!$E$14:$R$36,"e2",$F$728:$F851)+DSUM('1_Instal·lacions fixes'!$E$43:$L$58,"e2",$F$728:$F851)-SUM(H$729:H850))</f>
        <v/>
      </c>
      <c r="I851" s="246" t="str">
        <f>IF(F851="","",DSUM('1_Instal·lacions fixes'!$E$14:$R$36,"e3",$F$728:$F851)+DSUM('1_Instal·lacions fixes'!$E$43:$L$58,"e3",$F$728:$F851)-SUM(I$729:I850))</f>
        <v/>
      </c>
      <c r="J851" s="246" t="str">
        <f>IF(F851="","",DSUM('1_Instal·lacions fixes'!$E$14:$R$36,"emissions",$F$728:$F851)+DSUM('1_Instal·lacions fixes'!$E$43:$L$58,"emissions",$F$728:$F851)-SUM(J$729:J850))</f>
        <v/>
      </c>
      <c r="K851" s="246" t="str">
        <f>IF(F851="","",DSUM('2_Vehicles i maquinària'!$E$22:$S$44,"e1",$F$728:$F851)+DSUM('2_Vehicles i maquinària'!$E$50:$K$70,"emissions",$F$728:$F851)-SUM(K$729:K850))</f>
        <v/>
      </c>
      <c r="L851" s="246" t="str">
        <f>IF(F851="","",DSUM('2_Vehicles i maquinària'!$E$22:$S$44,"e2",$F$728:$F851)-SUM(L$729:L850))</f>
        <v/>
      </c>
      <c r="M851" s="246" t="str">
        <f>IF(F851="","",DSUM('2_Vehicles i maquinària'!$E$22:$S$44,"e3",$F$728:$F851)-SUM(M$729:M850))</f>
        <v/>
      </c>
      <c r="N851" s="246" t="str">
        <f>IF(F851="","",DSUM('2_Vehicles i maquinària'!$E$22:$S$44,"emissions",$F$728:$F851)+DSUM('2_Vehicles i maquinària'!$E$50:$K$70,"emissions",$F$728:$F851)-SUM(N$729:N850))</f>
        <v/>
      </c>
      <c r="O851" s="246" t="str">
        <f>IF(F851="","",DSUM('2_Vehicles i maquinària'!$E$82:$S$92,"e1",$F$728:$F851)-SUM(O$729:O850))</f>
        <v/>
      </c>
      <c r="P851" s="246" t="str">
        <f>IF(F851="","",DSUM('2_Vehicles i maquinària'!$E$82:$S$92,"e2",$F$728:$F851)-SUM(P$729:P850))</f>
        <v/>
      </c>
      <c r="Q851" s="246" t="str">
        <f>IF(F851="","",DSUM('2_Vehicles i maquinària'!$E$82:$S$92,"e3",$F$728:$F851)-SUM(Q$729:Q850))</f>
        <v/>
      </c>
      <c r="R851" s="246" t="str">
        <f>IF(F851="","",DSUM('2_Vehicles i maquinària'!$E$82:$S$92,"emissions",$F$728:$F851)-SUM(R$729:R850))</f>
        <v/>
      </c>
      <c r="S851" s="246" t="str">
        <f>IF(F851="","",DSUM('2_Vehicles i maquinària'!$E$99:$S$109,"e1",$F$728:$F851)-SUM(S$729:S850))</f>
        <v/>
      </c>
      <c r="T851" s="246" t="str">
        <f>IF(F851="","",DSUM('2_Vehicles i maquinària'!$E$99:$S$109,"e2",$F$728:$F851)-SUM(T$729:T850))</f>
        <v/>
      </c>
      <c r="U851" s="246" t="str">
        <f>IF(F851="","",DSUM('2_Vehicles i maquinària'!$E$99:$S$109,"e3",$F$728:$F851)-SUM(U$729:U850))</f>
        <v/>
      </c>
      <c r="V851" s="246" t="str">
        <f>IF(F851="","",DSUM('2_Vehicles i maquinària'!$E$99:$S$109,"emissions",$F$728:$F851)-SUM(V$729:V850))</f>
        <v/>
      </c>
      <c r="W851" s="246" t="str">
        <f>IF(F851="","",DSUM('4_Emissions de procés'!$E$12:$M$27,"e1",$F$728:$F851)-SUM(W$729:W850))</f>
        <v/>
      </c>
      <c r="X851" s="246" t="str">
        <f>IF(F851="","",DSUM('4_Emissions de procés'!$E$12:$M$27,"e2",$F$728:$F851)-SUM(X$729:X850))</f>
        <v/>
      </c>
      <c r="Y851" s="246" t="str">
        <f>IF(F851="","",DSUM('4_Emissions de procés'!$E$12:$M$27,"e3",$F$728:$F851)-SUM(Y$729:Y850))</f>
        <v/>
      </c>
      <c r="Z851" s="246" t="str">
        <f>IF(F851="","",DSUM('4_Emissions de procés'!$E$12:$M$27,"emissions",$F$728:$F851)-SUM(Z$729:Z850))</f>
        <v/>
      </c>
      <c r="AA851" s="246"/>
    </row>
    <row r="852" spans="2:27" x14ac:dyDescent="0.25">
      <c r="B852">
        <v>124</v>
      </c>
      <c r="C852" s="246" t="str">
        <f>IF('0_Dades generals organització'!H174="","",'0_Dades generals organització'!H174)</f>
        <v/>
      </c>
      <c r="D852" s="246" t="str">
        <f>IF(C852="","",IF('0_Dades generals organització'!J174="no","",Dades!C852))</f>
        <v/>
      </c>
      <c r="E852" s="246" t="str">
        <f>IFERROR(INDEX($D$729:$D$978,MATCH(0,INDEX(COUNTIF($E$728:E851,$D$729:$D$978),),)),"")</f>
        <v/>
      </c>
      <c r="F852" s="246" t="str">
        <f t="shared" si="18"/>
        <v/>
      </c>
      <c r="G852" s="246" t="str">
        <f>IF(F852="","",DSUM('1_Instal·lacions fixes'!$E$14:$R$36,"e1",$F$728:$F852)+DSUM('1_Instal·lacions fixes'!$E$43:$L$58,"e1",$F$728:$F852)-SUM(G$729:G851))</f>
        <v/>
      </c>
      <c r="H852" s="246" t="str">
        <f>IF(F852="","",DSUM('1_Instal·lacions fixes'!$E$14:$R$36,"e2",$F$728:$F852)+DSUM('1_Instal·lacions fixes'!$E$43:$L$58,"e2",$F$728:$F852)-SUM(H$729:H851))</f>
        <v/>
      </c>
      <c r="I852" s="246" t="str">
        <f>IF(F852="","",DSUM('1_Instal·lacions fixes'!$E$14:$R$36,"e3",$F$728:$F852)+DSUM('1_Instal·lacions fixes'!$E$43:$L$58,"e3",$F$728:$F852)-SUM(I$729:I851))</f>
        <v/>
      </c>
      <c r="J852" s="246" t="str">
        <f>IF(F852="","",DSUM('1_Instal·lacions fixes'!$E$14:$R$36,"emissions",$F$728:$F852)+DSUM('1_Instal·lacions fixes'!$E$43:$L$58,"emissions",$F$728:$F852)-SUM(J$729:J851))</f>
        <v/>
      </c>
      <c r="K852" s="246" t="str">
        <f>IF(F852="","",DSUM('2_Vehicles i maquinària'!$E$22:$S$44,"e1",$F$728:$F852)+DSUM('2_Vehicles i maquinària'!$E$50:$K$70,"emissions",$F$728:$F852)-SUM(K$729:K851))</f>
        <v/>
      </c>
      <c r="L852" s="246" t="str">
        <f>IF(F852="","",DSUM('2_Vehicles i maquinària'!$E$22:$S$44,"e2",$F$728:$F852)-SUM(L$729:L851))</f>
        <v/>
      </c>
      <c r="M852" s="246" t="str">
        <f>IF(F852="","",DSUM('2_Vehicles i maquinària'!$E$22:$S$44,"e3",$F$728:$F852)-SUM(M$729:M851))</f>
        <v/>
      </c>
      <c r="N852" s="246" t="str">
        <f>IF(F852="","",DSUM('2_Vehicles i maquinària'!$E$22:$S$44,"emissions",$F$728:$F852)+DSUM('2_Vehicles i maquinària'!$E$50:$K$70,"emissions",$F$728:$F852)-SUM(N$729:N851))</f>
        <v/>
      </c>
      <c r="O852" s="246" t="str">
        <f>IF(F852="","",DSUM('2_Vehicles i maquinària'!$E$82:$S$92,"e1",$F$728:$F852)-SUM(O$729:O851))</f>
        <v/>
      </c>
      <c r="P852" s="246" t="str">
        <f>IF(F852="","",DSUM('2_Vehicles i maquinària'!$E$82:$S$92,"e2",$F$728:$F852)-SUM(P$729:P851))</f>
        <v/>
      </c>
      <c r="Q852" s="246" t="str">
        <f>IF(F852="","",DSUM('2_Vehicles i maquinària'!$E$82:$S$92,"e3",$F$728:$F852)-SUM(Q$729:Q851))</f>
        <v/>
      </c>
      <c r="R852" s="246" t="str">
        <f>IF(F852="","",DSUM('2_Vehicles i maquinària'!$E$82:$S$92,"emissions",$F$728:$F852)-SUM(R$729:R851))</f>
        <v/>
      </c>
      <c r="S852" s="246" t="str">
        <f>IF(F852="","",DSUM('2_Vehicles i maquinària'!$E$99:$S$109,"e1",$F$728:$F852)-SUM(S$729:S851))</f>
        <v/>
      </c>
      <c r="T852" s="246" t="str">
        <f>IF(F852="","",DSUM('2_Vehicles i maquinària'!$E$99:$S$109,"e2",$F$728:$F852)-SUM(T$729:T851))</f>
        <v/>
      </c>
      <c r="U852" s="246" t="str">
        <f>IF(F852="","",DSUM('2_Vehicles i maquinària'!$E$99:$S$109,"e3",$F$728:$F852)-SUM(U$729:U851))</f>
        <v/>
      </c>
      <c r="V852" s="246" t="str">
        <f>IF(F852="","",DSUM('2_Vehicles i maquinària'!$E$99:$S$109,"emissions",$F$728:$F852)-SUM(V$729:V851))</f>
        <v/>
      </c>
      <c r="W852" s="246" t="str">
        <f>IF(F852="","",DSUM('4_Emissions de procés'!$E$12:$M$27,"e1",$F$728:$F852)-SUM(W$729:W851))</f>
        <v/>
      </c>
      <c r="X852" s="246" t="str">
        <f>IF(F852="","",DSUM('4_Emissions de procés'!$E$12:$M$27,"e2",$F$728:$F852)-SUM(X$729:X851))</f>
        <v/>
      </c>
      <c r="Y852" s="246" t="str">
        <f>IF(F852="","",DSUM('4_Emissions de procés'!$E$12:$M$27,"e3",$F$728:$F852)-SUM(Y$729:Y851))</f>
        <v/>
      </c>
      <c r="Z852" s="246" t="str">
        <f>IF(F852="","",DSUM('4_Emissions de procés'!$E$12:$M$27,"emissions",$F$728:$F852)-SUM(Z$729:Z851))</f>
        <v/>
      </c>
      <c r="AA852" s="246"/>
    </row>
    <row r="853" spans="2:27" x14ac:dyDescent="0.25">
      <c r="B853">
        <v>125</v>
      </c>
      <c r="C853" s="246" t="str">
        <f>IF('0_Dades generals organització'!H175="","",'0_Dades generals organització'!H175)</f>
        <v/>
      </c>
      <c r="D853" s="246" t="str">
        <f>IF(C853="","",IF('0_Dades generals organització'!J175="no","",Dades!C853))</f>
        <v/>
      </c>
      <c r="E853" s="246" t="str">
        <f>IFERROR(INDEX($D$729:$D$978,MATCH(0,INDEX(COUNTIF($E$728:E852,$D$729:$D$978),),)),"")</f>
        <v/>
      </c>
      <c r="F853" s="246" t="str">
        <f t="shared" si="18"/>
        <v/>
      </c>
      <c r="G853" s="246" t="str">
        <f>IF(F853="","",DSUM('1_Instal·lacions fixes'!$E$14:$R$36,"e1",$F$728:$F853)+DSUM('1_Instal·lacions fixes'!$E$43:$L$58,"e1",$F$728:$F853)-SUM(G$729:G852))</f>
        <v/>
      </c>
      <c r="H853" s="246" t="str">
        <f>IF(F853="","",DSUM('1_Instal·lacions fixes'!$E$14:$R$36,"e2",$F$728:$F853)+DSUM('1_Instal·lacions fixes'!$E$43:$L$58,"e2",$F$728:$F853)-SUM(H$729:H852))</f>
        <v/>
      </c>
      <c r="I853" s="246" t="str">
        <f>IF(F853="","",DSUM('1_Instal·lacions fixes'!$E$14:$R$36,"e3",$F$728:$F853)+DSUM('1_Instal·lacions fixes'!$E$43:$L$58,"e3",$F$728:$F853)-SUM(I$729:I852))</f>
        <v/>
      </c>
      <c r="J853" s="246" t="str">
        <f>IF(F853="","",DSUM('1_Instal·lacions fixes'!$E$14:$R$36,"emissions",$F$728:$F853)+DSUM('1_Instal·lacions fixes'!$E$43:$L$58,"emissions",$F$728:$F853)-SUM(J$729:J852))</f>
        <v/>
      </c>
      <c r="K853" s="246" t="str">
        <f>IF(F853="","",DSUM('2_Vehicles i maquinària'!$E$22:$S$44,"e1",$F$728:$F853)+DSUM('2_Vehicles i maquinària'!$E$50:$K$70,"emissions",$F$728:$F853)-SUM(K$729:K852))</f>
        <v/>
      </c>
      <c r="L853" s="246" t="str">
        <f>IF(F853="","",DSUM('2_Vehicles i maquinària'!$E$22:$S$44,"e2",$F$728:$F853)-SUM(L$729:L852))</f>
        <v/>
      </c>
      <c r="M853" s="246" t="str">
        <f>IF(F853="","",DSUM('2_Vehicles i maquinària'!$E$22:$S$44,"e3",$F$728:$F853)-SUM(M$729:M852))</f>
        <v/>
      </c>
      <c r="N853" s="246" t="str">
        <f>IF(F853="","",DSUM('2_Vehicles i maquinària'!$E$22:$S$44,"emissions",$F$728:$F853)+DSUM('2_Vehicles i maquinària'!$E$50:$K$70,"emissions",$F$728:$F853)-SUM(N$729:N852))</f>
        <v/>
      </c>
      <c r="O853" s="246" t="str">
        <f>IF(F853="","",DSUM('2_Vehicles i maquinària'!$E$82:$S$92,"e1",$F$728:$F853)-SUM(O$729:O852))</f>
        <v/>
      </c>
      <c r="P853" s="246" t="str">
        <f>IF(F853="","",DSUM('2_Vehicles i maquinària'!$E$82:$S$92,"e2",$F$728:$F853)-SUM(P$729:P852))</f>
        <v/>
      </c>
      <c r="Q853" s="246" t="str">
        <f>IF(F853="","",DSUM('2_Vehicles i maquinària'!$E$82:$S$92,"e3",$F$728:$F853)-SUM(Q$729:Q852))</f>
        <v/>
      </c>
      <c r="R853" s="246" t="str">
        <f>IF(F853="","",DSUM('2_Vehicles i maquinària'!$E$82:$S$92,"emissions",$F$728:$F853)-SUM(R$729:R852))</f>
        <v/>
      </c>
      <c r="S853" s="246" t="str">
        <f>IF(F853="","",DSUM('2_Vehicles i maquinària'!$E$99:$S$109,"e1",$F$728:$F853)-SUM(S$729:S852))</f>
        <v/>
      </c>
      <c r="T853" s="246" t="str">
        <f>IF(F853="","",DSUM('2_Vehicles i maquinària'!$E$99:$S$109,"e2",$F$728:$F853)-SUM(T$729:T852))</f>
        <v/>
      </c>
      <c r="U853" s="246" t="str">
        <f>IF(F853="","",DSUM('2_Vehicles i maquinària'!$E$99:$S$109,"e3",$F$728:$F853)-SUM(U$729:U852))</f>
        <v/>
      </c>
      <c r="V853" s="246" t="str">
        <f>IF(F853="","",DSUM('2_Vehicles i maquinària'!$E$99:$S$109,"emissions",$F$728:$F853)-SUM(V$729:V852))</f>
        <v/>
      </c>
      <c r="W853" s="246" t="str">
        <f>IF(F853="","",DSUM('4_Emissions de procés'!$E$12:$M$27,"e1",$F$728:$F853)-SUM(W$729:W852))</f>
        <v/>
      </c>
      <c r="X853" s="246" t="str">
        <f>IF(F853="","",DSUM('4_Emissions de procés'!$E$12:$M$27,"e2",$F$728:$F853)-SUM(X$729:X852))</f>
        <v/>
      </c>
      <c r="Y853" s="246" t="str">
        <f>IF(F853="","",DSUM('4_Emissions de procés'!$E$12:$M$27,"e3",$F$728:$F853)-SUM(Y$729:Y852))</f>
        <v/>
      </c>
      <c r="Z853" s="246" t="str">
        <f>IF(F853="","",DSUM('4_Emissions de procés'!$E$12:$M$27,"emissions",$F$728:$F853)-SUM(Z$729:Z852))</f>
        <v/>
      </c>
      <c r="AA853" s="246"/>
    </row>
    <row r="854" spans="2:27" x14ac:dyDescent="0.25">
      <c r="B854">
        <v>126</v>
      </c>
      <c r="C854" s="246" t="str">
        <f>IF('0_Dades generals organització'!H176="","",'0_Dades generals organització'!H176)</f>
        <v/>
      </c>
      <c r="D854" s="246" t="str">
        <f>IF(C854="","",IF('0_Dades generals organització'!J176="no","",Dades!C854))</f>
        <v/>
      </c>
      <c r="E854" s="246" t="str">
        <f>IFERROR(INDEX($D$729:$D$978,MATCH(0,INDEX(COUNTIF($E$728:E853,$D$729:$D$978),),)),"")</f>
        <v/>
      </c>
      <c r="F854" s="246" t="str">
        <f t="shared" si="18"/>
        <v/>
      </c>
      <c r="G854" s="246" t="str">
        <f>IF(F854="","",DSUM('1_Instal·lacions fixes'!$E$14:$R$36,"e1",$F$728:$F854)+DSUM('1_Instal·lacions fixes'!$E$43:$L$58,"e1",$F$728:$F854)-SUM(G$729:G853))</f>
        <v/>
      </c>
      <c r="H854" s="246" t="str">
        <f>IF(F854="","",DSUM('1_Instal·lacions fixes'!$E$14:$R$36,"e2",$F$728:$F854)+DSUM('1_Instal·lacions fixes'!$E$43:$L$58,"e2",$F$728:$F854)-SUM(H$729:H853))</f>
        <v/>
      </c>
      <c r="I854" s="246" t="str">
        <f>IF(F854="","",DSUM('1_Instal·lacions fixes'!$E$14:$R$36,"e3",$F$728:$F854)+DSUM('1_Instal·lacions fixes'!$E$43:$L$58,"e3",$F$728:$F854)-SUM(I$729:I853))</f>
        <v/>
      </c>
      <c r="J854" s="246" t="str">
        <f>IF(F854="","",DSUM('1_Instal·lacions fixes'!$E$14:$R$36,"emissions",$F$728:$F854)+DSUM('1_Instal·lacions fixes'!$E$43:$L$58,"emissions",$F$728:$F854)-SUM(J$729:J853))</f>
        <v/>
      </c>
      <c r="K854" s="246" t="str">
        <f>IF(F854="","",DSUM('2_Vehicles i maquinària'!$E$22:$S$44,"e1",$F$728:$F854)+DSUM('2_Vehicles i maquinària'!$E$50:$K$70,"emissions",$F$728:$F854)-SUM(K$729:K853))</f>
        <v/>
      </c>
      <c r="L854" s="246" t="str">
        <f>IF(F854="","",DSUM('2_Vehicles i maquinària'!$E$22:$S$44,"e2",$F$728:$F854)-SUM(L$729:L853))</f>
        <v/>
      </c>
      <c r="M854" s="246" t="str">
        <f>IF(F854="","",DSUM('2_Vehicles i maquinària'!$E$22:$S$44,"e3",$F$728:$F854)-SUM(M$729:M853))</f>
        <v/>
      </c>
      <c r="N854" s="246" t="str">
        <f>IF(F854="","",DSUM('2_Vehicles i maquinària'!$E$22:$S$44,"emissions",$F$728:$F854)+DSUM('2_Vehicles i maquinària'!$E$50:$K$70,"emissions",$F$728:$F854)-SUM(N$729:N853))</f>
        <v/>
      </c>
      <c r="O854" s="246" t="str">
        <f>IF(F854="","",DSUM('2_Vehicles i maquinària'!$E$82:$S$92,"e1",$F$728:$F854)-SUM(O$729:O853))</f>
        <v/>
      </c>
      <c r="P854" s="246" t="str">
        <f>IF(F854="","",DSUM('2_Vehicles i maquinària'!$E$82:$S$92,"e2",$F$728:$F854)-SUM(P$729:P853))</f>
        <v/>
      </c>
      <c r="Q854" s="246" t="str">
        <f>IF(F854="","",DSUM('2_Vehicles i maquinària'!$E$82:$S$92,"e3",$F$728:$F854)-SUM(Q$729:Q853))</f>
        <v/>
      </c>
      <c r="R854" s="246" t="str">
        <f>IF(F854="","",DSUM('2_Vehicles i maquinària'!$E$82:$S$92,"emissions",$F$728:$F854)-SUM(R$729:R853))</f>
        <v/>
      </c>
      <c r="S854" s="246" t="str">
        <f>IF(F854="","",DSUM('2_Vehicles i maquinària'!$E$99:$S$109,"e1",$F$728:$F854)-SUM(S$729:S853))</f>
        <v/>
      </c>
      <c r="T854" s="246" t="str">
        <f>IF(F854="","",DSUM('2_Vehicles i maquinària'!$E$99:$S$109,"e2",$F$728:$F854)-SUM(T$729:T853))</f>
        <v/>
      </c>
      <c r="U854" s="246" t="str">
        <f>IF(F854="","",DSUM('2_Vehicles i maquinària'!$E$99:$S$109,"e3",$F$728:$F854)-SUM(U$729:U853))</f>
        <v/>
      </c>
      <c r="V854" s="246" t="str">
        <f>IF(F854="","",DSUM('2_Vehicles i maquinària'!$E$99:$S$109,"emissions",$F$728:$F854)-SUM(V$729:V853))</f>
        <v/>
      </c>
      <c r="W854" s="246" t="str">
        <f>IF(F854="","",DSUM('4_Emissions de procés'!$E$12:$M$27,"e1",$F$728:$F854)-SUM(W$729:W853))</f>
        <v/>
      </c>
      <c r="X854" s="246" t="str">
        <f>IF(F854="","",DSUM('4_Emissions de procés'!$E$12:$M$27,"e2",$F$728:$F854)-SUM(X$729:X853))</f>
        <v/>
      </c>
      <c r="Y854" s="246" t="str">
        <f>IF(F854="","",DSUM('4_Emissions de procés'!$E$12:$M$27,"e3",$F$728:$F854)-SUM(Y$729:Y853))</f>
        <v/>
      </c>
      <c r="Z854" s="246" t="str">
        <f>IF(F854="","",DSUM('4_Emissions de procés'!$E$12:$M$27,"emissions",$F$728:$F854)-SUM(Z$729:Z853))</f>
        <v/>
      </c>
      <c r="AA854" s="246"/>
    </row>
    <row r="855" spans="2:27" x14ac:dyDescent="0.25">
      <c r="B855">
        <v>127</v>
      </c>
      <c r="C855" s="246" t="str">
        <f>IF('0_Dades generals organització'!H177="","",'0_Dades generals organització'!H177)</f>
        <v/>
      </c>
      <c r="D855" s="246" t="str">
        <f>IF(C855="","",IF('0_Dades generals organització'!J177="no","",Dades!C855))</f>
        <v/>
      </c>
      <c r="E855" s="246" t="str">
        <f>IFERROR(INDEX($D$729:$D$978,MATCH(0,INDEX(COUNTIF($E$728:E854,$D$729:$D$978),),)),"")</f>
        <v/>
      </c>
      <c r="F855" s="246" t="str">
        <f t="shared" si="18"/>
        <v/>
      </c>
      <c r="G855" s="246" t="str">
        <f>IF(F855="","",DSUM('1_Instal·lacions fixes'!$E$14:$R$36,"e1",$F$728:$F855)+DSUM('1_Instal·lacions fixes'!$E$43:$L$58,"e1",$F$728:$F855)-SUM(G$729:G854))</f>
        <v/>
      </c>
      <c r="H855" s="246" t="str">
        <f>IF(F855="","",DSUM('1_Instal·lacions fixes'!$E$14:$R$36,"e2",$F$728:$F855)+DSUM('1_Instal·lacions fixes'!$E$43:$L$58,"e2",$F$728:$F855)-SUM(H$729:H854))</f>
        <v/>
      </c>
      <c r="I855" s="246" t="str">
        <f>IF(F855="","",DSUM('1_Instal·lacions fixes'!$E$14:$R$36,"e3",$F$728:$F855)+DSUM('1_Instal·lacions fixes'!$E$43:$L$58,"e3",$F$728:$F855)-SUM(I$729:I854))</f>
        <v/>
      </c>
      <c r="J855" s="246" t="str">
        <f>IF(F855="","",DSUM('1_Instal·lacions fixes'!$E$14:$R$36,"emissions",$F$728:$F855)+DSUM('1_Instal·lacions fixes'!$E$43:$L$58,"emissions",$F$728:$F855)-SUM(J$729:J854))</f>
        <v/>
      </c>
      <c r="K855" s="246" t="str">
        <f>IF(F855="","",DSUM('2_Vehicles i maquinària'!$E$22:$S$44,"e1",$F$728:$F855)+DSUM('2_Vehicles i maquinària'!$E$50:$K$70,"emissions",$F$728:$F855)-SUM(K$729:K854))</f>
        <v/>
      </c>
      <c r="L855" s="246" t="str">
        <f>IF(F855="","",DSUM('2_Vehicles i maquinària'!$E$22:$S$44,"e2",$F$728:$F855)-SUM(L$729:L854))</f>
        <v/>
      </c>
      <c r="M855" s="246" t="str">
        <f>IF(F855="","",DSUM('2_Vehicles i maquinària'!$E$22:$S$44,"e3",$F$728:$F855)-SUM(M$729:M854))</f>
        <v/>
      </c>
      <c r="N855" s="246" t="str">
        <f>IF(F855="","",DSUM('2_Vehicles i maquinària'!$E$22:$S$44,"emissions",$F$728:$F855)+DSUM('2_Vehicles i maquinària'!$E$50:$K$70,"emissions",$F$728:$F855)-SUM(N$729:N854))</f>
        <v/>
      </c>
      <c r="O855" s="246" t="str">
        <f>IF(F855="","",DSUM('2_Vehicles i maquinària'!$E$82:$S$92,"e1",$F$728:$F855)-SUM(O$729:O854))</f>
        <v/>
      </c>
      <c r="P855" s="246" t="str">
        <f>IF(F855="","",DSUM('2_Vehicles i maquinària'!$E$82:$S$92,"e2",$F$728:$F855)-SUM(P$729:P854))</f>
        <v/>
      </c>
      <c r="Q855" s="246" t="str">
        <f>IF(F855="","",DSUM('2_Vehicles i maquinària'!$E$82:$S$92,"e3",$F$728:$F855)-SUM(Q$729:Q854))</f>
        <v/>
      </c>
      <c r="R855" s="246" t="str">
        <f>IF(F855="","",DSUM('2_Vehicles i maquinària'!$E$82:$S$92,"emissions",$F$728:$F855)-SUM(R$729:R854))</f>
        <v/>
      </c>
      <c r="S855" s="246" t="str">
        <f>IF(F855="","",DSUM('2_Vehicles i maquinària'!$E$99:$S$109,"e1",$F$728:$F855)-SUM(S$729:S854))</f>
        <v/>
      </c>
      <c r="T855" s="246" t="str">
        <f>IF(F855="","",DSUM('2_Vehicles i maquinària'!$E$99:$S$109,"e2",$F$728:$F855)-SUM(T$729:T854))</f>
        <v/>
      </c>
      <c r="U855" s="246" t="str">
        <f>IF(F855="","",DSUM('2_Vehicles i maquinària'!$E$99:$S$109,"e3",$F$728:$F855)-SUM(U$729:U854))</f>
        <v/>
      </c>
      <c r="V855" s="246" t="str">
        <f>IF(F855="","",DSUM('2_Vehicles i maquinària'!$E$99:$S$109,"emissions",$F$728:$F855)-SUM(V$729:V854))</f>
        <v/>
      </c>
      <c r="W855" s="246" t="str">
        <f>IF(F855="","",DSUM('4_Emissions de procés'!$E$12:$M$27,"e1",$F$728:$F855)-SUM(W$729:W854))</f>
        <v/>
      </c>
      <c r="X855" s="246" t="str">
        <f>IF(F855="","",DSUM('4_Emissions de procés'!$E$12:$M$27,"e2",$F$728:$F855)-SUM(X$729:X854))</f>
        <v/>
      </c>
      <c r="Y855" s="246" t="str">
        <f>IF(F855="","",DSUM('4_Emissions de procés'!$E$12:$M$27,"e3",$F$728:$F855)-SUM(Y$729:Y854))</f>
        <v/>
      </c>
      <c r="Z855" s="246" t="str">
        <f>IF(F855="","",DSUM('4_Emissions de procés'!$E$12:$M$27,"emissions",$F$728:$F855)-SUM(Z$729:Z854))</f>
        <v/>
      </c>
      <c r="AA855" s="246"/>
    </row>
    <row r="856" spans="2:27" x14ac:dyDescent="0.25">
      <c r="B856">
        <v>128</v>
      </c>
      <c r="C856" s="246" t="str">
        <f>IF('0_Dades generals organització'!H178="","",'0_Dades generals organització'!H178)</f>
        <v/>
      </c>
      <c r="D856" s="246" t="str">
        <f>IF(C856="","",IF('0_Dades generals organització'!J178="no","",Dades!C856))</f>
        <v/>
      </c>
      <c r="E856" s="246" t="str">
        <f>IFERROR(INDEX($D$729:$D$978,MATCH(0,INDEX(COUNTIF($E$728:E855,$D$729:$D$978),),)),"")</f>
        <v/>
      </c>
      <c r="F856" s="246" t="str">
        <f t="shared" si="18"/>
        <v/>
      </c>
      <c r="G856" s="246" t="str">
        <f>IF(F856="","",DSUM('1_Instal·lacions fixes'!$E$14:$R$36,"e1",$F$728:$F856)+DSUM('1_Instal·lacions fixes'!$E$43:$L$58,"e1",$F$728:$F856)-SUM(G$729:G855))</f>
        <v/>
      </c>
      <c r="H856" s="246" t="str">
        <f>IF(F856="","",DSUM('1_Instal·lacions fixes'!$E$14:$R$36,"e2",$F$728:$F856)+DSUM('1_Instal·lacions fixes'!$E$43:$L$58,"e2",$F$728:$F856)-SUM(H$729:H855))</f>
        <v/>
      </c>
      <c r="I856" s="246" t="str">
        <f>IF(F856="","",DSUM('1_Instal·lacions fixes'!$E$14:$R$36,"e3",$F$728:$F856)+DSUM('1_Instal·lacions fixes'!$E$43:$L$58,"e3",$F$728:$F856)-SUM(I$729:I855))</f>
        <v/>
      </c>
      <c r="J856" s="246" t="str">
        <f>IF(F856="","",DSUM('1_Instal·lacions fixes'!$E$14:$R$36,"emissions",$F$728:$F856)+DSUM('1_Instal·lacions fixes'!$E$43:$L$58,"emissions",$F$728:$F856)-SUM(J$729:J855))</f>
        <v/>
      </c>
      <c r="K856" s="246" t="str">
        <f>IF(F856="","",DSUM('2_Vehicles i maquinària'!$E$22:$S$44,"e1",$F$728:$F856)+DSUM('2_Vehicles i maquinària'!$E$50:$K$70,"emissions",$F$728:$F856)-SUM(K$729:K855))</f>
        <v/>
      </c>
      <c r="L856" s="246" t="str">
        <f>IF(F856="","",DSUM('2_Vehicles i maquinària'!$E$22:$S$44,"e2",$F$728:$F856)-SUM(L$729:L855))</f>
        <v/>
      </c>
      <c r="M856" s="246" t="str">
        <f>IF(F856="","",DSUM('2_Vehicles i maquinària'!$E$22:$S$44,"e3",$F$728:$F856)-SUM(M$729:M855))</f>
        <v/>
      </c>
      <c r="N856" s="246" t="str">
        <f>IF(F856="","",DSUM('2_Vehicles i maquinària'!$E$22:$S$44,"emissions",$F$728:$F856)+DSUM('2_Vehicles i maquinària'!$E$50:$K$70,"emissions",$F$728:$F856)-SUM(N$729:N855))</f>
        <v/>
      </c>
      <c r="O856" s="246" t="str">
        <f>IF(F856="","",DSUM('2_Vehicles i maquinària'!$E$82:$S$92,"e1",$F$728:$F856)-SUM(O$729:O855))</f>
        <v/>
      </c>
      <c r="P856" s="246" t="str">
        <f>IF(F856="","",DSUM('2_Vehicles i maquinària'!$E$82:$S$92,"e2",$F$728:$F856)-SUM(P$729:P855))</f>
        <v/>
      </c>
      <c r="Q856" s="246" t="str">
        <f>IF(F856="","",DSUM('2_Vehicles i maquinària'!$E$82:$S$92,"e3",$F$728:$F856)-SUM(Q$729:Q855))</f>
        <v/>
      </c>
      <c r="R856" s="246" t="str">
        <f>IF(F856="","",DSUM('2_Vehicles i maquinària'!$E$82:$S$92,"emissions",$F$728:$F856)-SUM(R$729:R855))</f>
        <v/>
      </c>
      <c r="S856" s="246" t="str">
        <f>IF(F856="","",DSUM('2_Vehicles i maquinària'!$E$99:$S$109,"e1",$F$728:$F856)-SUM(S$729:S855))</f>
        <v/>
      </c>
      <c r="T856" s="246" t="str">
        <f>IF(F856="","",DSUM('2_Vehicles i maquinària'!$E$99:$S$109,"e2",$F$728:$F856)-SUM(T$729:T855))</f>
        <v/>
      </c>
      <c r="U856" s="246" t="str">
        <f>IF(F856="","",DSUM('2_Vehicles i maquinària'!$E$99:$S$109,"e3",$F$728:$F856)-SUM(U$729:U855))</f>
        <v/>
      </c>
      <c r="V856" s="246" t="str">
        <f>IF(F856="","",DSUM('2_Vehicles i maquinària'!$E$99:$S$109,"emissions",$F$728:$F856)-SUM(V$729:V855))</f>
        <v/>
      </c>
      <c r="W856" s="246" t="str">
        <f>IF(F856="","",DSUM('4_Emissions de procés'!$E$12:$M$27,"e1",$F$728:$F856)-SUM(W$729:W855))</f>
        <v/>
      </c>
      <c r="X856" s="246" t="str">
        <f>IF(F856="","",DSUM('4_Emissions de procés'!$E$12:$M$27,"e2",$F$728:$F856)-SUM(X$729:X855))</f>
        <v/>
      </c>
      <c r="Y856" s="246" t="str">
        <f>IF(F856="","",DSUM('4_Emissions de procés'!$E$12:$M$27,"e3",$F$728:$F856)-SUM(Y$729:Y855))</f>
        <v/>
      </c>
      <c r="Z856" s="246" t="str">
        <f>IF(F856="","",DSUM('4_Emissions de procés'!$E$12:$M$27,"emissions",$F$728:$F856)-SUM(Z$729:Z855))</f>
        <v/>
      </c>
      <c r="AA856" s="246"/>
    </row>
    <row r="857" spans="2:27" x14ac:dyDescent="0.25">
      <c r="B857">
        <v>129</v>
      </c>
      <c r="C857" s="246" t="str">
        <f>IF('0_Dades generals organització'!H179="","",'0_Dades generals organització'!H179)</f>
        <v/>
      </c>
      <c r="D857" s="246" t="str">
        <f>IF(C857="","",IF('0_Dades generals organització'!J179="no","",Dades!C857))</f>
        <v/>
      </c>
      <c r="E857" s="246" t="str">
        <f>IFERROR(INDEX($D$729:$D$978,MATCH(0,INDEX(COUNTIF($E$728:E856,$D$729:$D$978),),)),"")</f>
        <v/>
      </c>
      <c r="F857" s="246" t="str">
        <f t="shared" si="18"/>
        <v/>
      </c>
      <c r="G857" s="246" t="str">
        <f>IF(F857="","",DSUM('1_Instal·lacions fixes'!$E$14:$R$36,"e1",$F$728:$F857)+DSUM('1_Instal·lacions fixes'!$E$43:$L$58,"e1",$F$728:$F857)-SUM(G$729:G856))</f>
        <v/>
      </c>
      <c r="H857" s="246" t="str">
        <f>IF(F857="","",DSUM('1_Instal·lacions fixes'!$E$14:$R$36,"e2",$F$728:$F857)+DSUM('1_Instal·lacions fixes'!$E$43:$L$58,"e2",$F$728:$F857)-SUM(H$729:H856))</f>
        <v/>
      </c>
      <c r="I857" s="246" t="str">
        <f>IF(F857="","",DSUM('1_Instal·lacions fixes'!$E$14:$R$36,"e3",$F$728:$F857)+DSUM('1_Instal·lacions fixes'!$E$43:$L$58,"e3",$F$728:$F857)-SUM(I$729:I856))</f>
        <v/>
      </c>
      <c r="J857" s="246" t="str">
        <f>IF(F857="","",DSUM('1_Instal·lacions fixes'!$E$14:$R$36,"emissions",$F$728:$F857)+DSUM('1_Instal·lacions fixes'!$E$43:$L$58,"emissions",$F$728:$F857)-SUM(J$729:J856))</f>
        <v/>
      </c>
      <c r="K857" s="246" t="str">
        <f>IF(F857="","",DSUM('2_Vehicles i maquinària'!$E$22:$S$44,"e1",$F$728:$F857)+DSUM('2_Vehicles i maquinària'!$E$50:$K$70,"emissions",$F$728:$F857)-SUM(K$729:K856))</f>
        <v/>
      </c>
      <c r="L857" s="246" t="str">
        <f>IF(F857="","",DSUM('2_Vehicles i maquinària'!$E$22:$S$44,"e2",$F$728:$F857)-SUM(L$729:L856))</f>
        <v/>
      </c>
      <c r="M857" s="246" t="str">
        <f>IF(F857="","",DSUM('2_Vehicles i maquinària'!$E$22:$S$44,"e3",$F$728:$F857)-SUM(M$729:M856))</f>
        <v/>
      </c>
      <c r="N857" s="246" t="str">
        <f>IF(F857="","",DSUM('2_Vehicles i maquinària'!$E$22:$S$44,"emissions",$F$728:$F857)+DSUM('2_Vehicles i maquinària'!$E$50:$K$70,"emissions",$F$728:$F857)-SUM(N$729:N856))</f>
        <v/>
      </c>
      <c r="O857" s="246" t="str">
        <f>IF(F857="","",DSUM('2_Vehicles i maquinària'!$E$82:$S$92,"e1",$F$728:$F857)-SUM(O$729:O856))</f>
        <v/>
      </c>
      <c r="P857" s="246" t="str">
        <f>IF(F857="","",DSUM('2_Vehicles i maquinària'!$E$82:$S$92,"e2",$F$728:$F857)-SUM(P$729:P856))</f>
        <v/>
      </c>
      <c r="Q857" s="246" t="str">
        <f>IF(F857="","",DSUM('2_Vehicles i maquinària'!$E$82:$S$92,"e3",$F$728:$F857)-SUM(Q$729:Q856))</f>
        <v/>
      </c>
      <c r="R857" s="246" t="str">
        <f>IF(F857="","",DSUM('2_Vehicles i maquinària'!$E$82:$S$92,"emissions",$F$728:$F857)-SUM(R$729:R856))</f>
        <v/>
      </c>
      <c r="S857" s="246" t="str">
        <f>IF(F857="","",DSUM('2_Vehicles i maquinària'!$E$99:$S$109,"e1",$F$728:$F857)-SUM(S$729:S856))</f>
        <v/>
      </c>
      <c r="T857" s="246" t="str">
        <f>IF(F857="","",DSUM('2_Vehicles i maquinària'!$E$99:$S$109,"e2",$F$728:$F857)-SUM(T$729:T856))</f>
        <v/>
      </c>
      <c r="U857" s="246" t="str">
        <f>IF(F857="","",DSUM('2_Vehicles i maquinària'!$E$99:$S$109,"e3",$F$728:$F857)-SUM(U$729:U856))</f>
        <v/>
      </c>
      <c r="V857" s="246" t="str">
        <f>IF(F857="","",DSUM('2_Vehicles i maquinària'!$E$99:$S$109,"emissions",$F$728:$F857)-SUM(V$729:V856))</f>
        <v/>
      </c>
      <c r="W857" s="246" t="str">
        <f>IF(F857="","",DSUM('4_Emissions de procés'!$E$12:$M$27,"e1",$F$728:$F857)-SUM(W$729:W856))</f>
        <v/>
      </c>
      <c r="X857" s="246" t="str">
        <f>IF(F857="","",DSUM('4_Emissions de procés'!$E$12:$M$27,"e2",$F$728:$F857)-SUM(X$729:X856))</f>
        <v/>
      </c>
      <c r="Y857" s="246" t="str">
        <f>IF(F857="","",DSUM('4_Emissions de procés'!$E$12:$M$27,"e3",$F$728:$F857)-SUM(Y$729:Y856))</f>
        <v/>
      </c>
      <c r="Z857" s="246" t="str">
        <f>IF(F857="","",DSUM('4_Emissions de procés'!$E$12:$M$27,"emissions",$F$728:$F857)-SUM(Z$729:Z856))</f>
        <v/>
      </c>
      <c r="AA857" s="246"/>
    </row>
    <row r="858" spans="2:27" x14ac:dyDescent="0.25">
      <c r="B858">
        <v>130</v>
      </c>
      <c r="C858" s="246" t="str">
        <f>IF('0_Dades generals organització'!H180="","",'0_Dades generals organització'!H180)</f>
        <v/>
      </c>
      <c r="D858" s="246" t="str">
        <f>IF(C858="","",IF('0_Dades generals organització'!J180="no","",Dades!C858))</f>
        <v/>
      </c>
      <c r="E858" s="246" t="str">
        <f>IFERROR(INDEX($D$729:$D$978,MATCH(0,INDEX(COUNTIF($E$728:E857,$D$729:$D$978),),)),"")</f>
        <v/>
      </c>
      <c r="F858" s="246" t="str">
        <f t="shared" ref="F858:F921" si="19">E858</f>
        <v/>
      </c>
      <c r="G858" s="246" t="str">
        <f>IF(F858="","",DSUM('1_Instal·lacions fixes'!$E$14:$R$36,"e1",$F$728:$F858)+DSUM('1_Instal·lacions fixes'!$E$43:$L$58,"e1",$F$728:$F858)-SUM(G$729:G857))</f>
        <v/>
      </c>
      <c r="H858" s="246" t="str">
        <f>IF(F858="","",DSUM('1_Instal·lacions fixes'!$E$14:$R$36,"e2",$F$728:$F858)+DSUM('1_Instal·lacions fixes'!$E$43:$L$58,"e2",$F$728:$F858)-SUM(H$729:H857))</f>
        <v/>
      </c>
      <c r="I858" s="246" t="str">
        <f>IF(F858="","",DSUM('1_Instal·lacions fixes'!$E$14:$R$36,"e3",$F$728:$F858)+DSUM('1_Instal·lacions fixes'!$E$43:$L$58,"e3",$F$728:$F858)-SUM(I$729:I857))</f>
        <v/>
      </c>
      <c r="J858" s="246" t="str">
        <f>IF(F858="","",DSUM('1_Instal·lacions fixes'!$E$14:$R$36,"emissions",$F$728:$F858)+DSUM('1_Instal·lacions fixes'!$E$43:$L$58,"emissions",$F$728:$F858)-SUM(J$729:J857))</f>
        <v/>
      </c>
      <c r="K858" s="246" t="str">
        <f>IF(F858="","",DSUM('2_Vehicles i maquinària'!$E$22:$S$44,"e1",$F$728:$F858)+DSUM('2_Vehicles i maquinària'!$E$50:$K$70,"emissions",$F$728:$F858)-SUM(K$729:K857))</f>
        <v/>
      </c>
      <c r="L858" s="246" t="str">
        <f>IF(F858="","",DSUM('2_Vehicles i maquinària'!$E$22:$S$44,"e2",$F$728:$F858)-SUM(L$729:L857))</f>
        <v/>
      </c>
      <c r="M858" s="246" t="str">
        <f>IF(F858="","",DSUM('2_Vehicles i maquinària'!$E$22:$S$44,"e3",$F$728:$F858)-SUM(M$729:M857))</f>
        <v/>
      </c>
      <c r="N858" s="246" t="str">
        <f>IF(F858="","",DSUM('2_Vehicles i maquinària'!$E$22:$S$44,"emissions",$F$728:$F858)+DSUM('2_Vehicles i maquinària'!$E$50:$K$70,"emissions",$F$728:$F858)-SUM(N$729:N857))</f>
        <v/>
      </c>
      <c r="O858" s="246" t="str">
        <f>IF(F858="","",DSUM('2_Vehicles i maquinària'!$E$82:$S$92,"e1",$F$728:$F858)-SUM(O$729:O857))</f>
        <v/>
      </c>
      <c r="P858" s="246" t="str">
        <f>IF(F858="","",DSUM('2_Vehicles i maquinària'!$E$82:$S$92,"e2",$F$728:$F858)-SUM(P$729:P857))</f>
        <v/>
      </c>
      <c r="Q858" s="246" t="str">
        <f>IF(F858="","",DSUM('2_Vehicles i maquinària'!$E$82:$S$92,"e3",$F$728:$F858)-SUM(Q$729:Q857))</f>
        <v/>
      </c>
      <c r="R858" s="246" t="str">
        <f>IF(F858="","",DSUM('2_Vehicles i maquinària'!$E$82:$S$92,"emissions",$F$728:$F858)-SUM(R$729:R857))</f>
        <v/>
      </c>
      <c r="S858" s="246" t="str">
        <f>IF(F858="","",DSUM('2_Vehicles i maquinària'!$E$99:$S$109,"e1",$F$728:$F858)-SUM(S$729:S857))</f>
        <v/>
      </c>
      <c r="T858" s="246" t="str">
        <f>IF(F858="","",DSUM('2_Vehicles i maquinària'!$E$99:$S$109,"e2",$F$728:$F858)-SUM(T$729:T857))</f>
        <v/>
      </c>
      <c r="U858" s="246" t="str">
        <f>IF(F858="","",DSUM('2_Vehicles i maquinària'!$E$99:$S$109,"e3",$F$728:$F858)-SUM(U$729:U857))</f>
        <v/>
      </c>
      <c r="V858" s="246" t="str">
        <f>IF(F858="","",DSUM('2_Vehicles i maquinària'!$E$99:$S$109,"emissions",$F$728:$F858)-SUM(V$729:V857))</f>
        <v/>
      </c>
      <c r="W858" s="246" t="str">
        <f>IF(F858="","",DSUM('4_Emissions de procés'!$E$12:$M$27,"e1",$F$728:$F858)-SUM(W$729:W857))</f>
        <v/>
      </c>
      <c r="X858" s="246" t="str">
        <f>IF(F858="","",DSUM('4_Emissions de procés'!$E$12:$M$27,"e2",$F$728:$F858)-SUM(X$729:X857))</f>
        <v/>
      </c>
      <c r="Y858" s="246" t="str">
        <f>IF(F858="","",DSUM('4_Emissions de procés'!$E$12:$M$27,"e3",$F$728:$F858)-SUM(Y$729:Y857))</f>
        <v/>
      </c>
      <c r="Z858" s="246" t="str">
        <f>IF(F858="","",DSUM('4_Emissions de procés'!$E$12:$M$27,"emissions",$F$728:$F858)-SUM(Z$729:Z857))</f>
        <v/>
      </c>
      <c r="AA858" s="246"/>
    </row>
    <row r="859" spans="2:27" x14ac:dyDescent="0.25">
      <c r="B859">
        <v>131</v>
      </c>
      <c r="C859" s="246" t="str">
        <f>IF('0_Dades generals organització'!H181="","",'0_Dades generals organització'!H181)</f>
        <v/>
      </c>
      <c r="D859" s="246" t="str">
        <f>IF(C859="","",IF('0_Dades generals organització'!J181="no","",Dades!C859))</f>
        <v/>
      </c>
      <c r="E859" s="246" t="str">
        <f>IFERROR(INDEX($D$729:$D$978,MATCH(0,INDEX(COUNTIF($E$728:E858,$D$729:$D$978),),)),"")</f>
        <v/>
      </c>
      <c r="F859" s="246" t="str">
        <f t="shared" si="19"/>
        <v/>
      </c>
      <c r="G859" s="246" t="str">
        <f>IF(F859="","",DSUM('1_Instal·lacions fixes'!$E$14:$R$36,"e1",$F$728:$F859)+DSUM('1_Instal·lacions fixes'!$E$43:$L$58,"e1",$F$728:$F859)-SUM(G$729:G858))</f>
        <v/>
      </c>
      <c r="H859" s="246" t="str">
        <f>IF(F859="","",DSUM('1_Instal·lacions fixes'!$E$14:$R$36,"e2",$F$728:$F859)+DSUM('1_Instal·lacions fixes'!$E$43:$L$58,"e2",$F$728:$F859)-SUM(H$729:H858))</f>
        <v/>
      </c>
      <c r="I859" s="246" t="str">
        <f>IF(F859="","",DSUM('1_Instal·lacions fixes'!$E$14:$R$36,"e3",$F$728:$F859)+DSUM('1_Instal·lacions fixes'!$E$43:$L$58,"e3",$F$728:$F859)-SUM(I$729:I858))</f>
        <v/>
      </c>
      <c r="J859" s="246" t="str">
        <f>IF(F859="","",DSUM('1_Instal·lacions fixes'!$E$14:$R$36,"emissions",$F$728:$F859)+DSUM('1_Instal·lacions fixes'!$E$43:$L$58,"emissions",$F$728:$F859)-SUM(J$729:J858))</f>
        <v/>
      </c>
      <c r="K859" s="246" t="str">
        <f>IF(F859="","",DSUM('2_Vehicles i maquinària'!$E$22:$S$44,"e1",$F$728:$F859)+DSUM('2_Vehicles i maquinària'!$E$50:$K$70,"emissions",$F$728:$F859)-SUM(K$729:K858))</f>
        <v/>
      </c>
      <c r="L859" s="246" t="str">
        <f>IF(F859="","",DSUM('2_Vehicles i maquinària'!$E$22:$S$44,"e2",$F$728:$F859)-SUM(L$729:L858))</f>
        <v/>
      </c>
      <c r="M859" s="246" t="str">
        <f>IF(F859="","",DSUM('2_Vehicles i maquinària'!$E$22:$S$44,"e3",$F$728:$F859)-SUM(M$729:M858))</f>
        <v/>
      </c>
      <c r="N859" s="246" t="str">
        <f>IF(F859="","",DSUM('2_Vehicles i maquinària'!$E$22:$S$44,"emissions",$F$728:$F859)+DSUM('2_Vehicles i maquinària'!$E$50:$K$70,"emissions",$F$728:$F859)-SUM(N$729:N858))</f>
        <v/>
      </c>
      <c r="O859" s="246" t="str">
        <f>IF(F859="","",DSUM('2_Vehicles i maquinària'!$E$82:$S$92,"e1",$F$728:$F859)-SUM(O$729:O858))</f>
        <v/>
      </c>
      <c r="P859" s="246" t="str">
        <f>IF(F859="","",DSUM('2_Vehicles i maquinària'!$E$82:$S$92,"e2",$F$728:$F859)-SUM(P$729:P858))</f>
        <v/>
      </c>
      <c r="Q859" s="246" t="str">
        <f>IF(F859="","",DSUM('2_Vehicles i maquinària'!$E$82:$S$92,"e3",$F$728:$F859)-SUM(Q$729:Q858))</f>
        <v/>
      </c>
      <c r="R859" s="246" t="str">
        <f>IF(F859="","",DSUM('2_Vehicles i maquinària'!$E$82:$S$92,"emissions",$F$728:$F859)-SUM(R$729:R858))</f>
        <v/>
      </c>
      <c r="S859" s="246" t="str">
        <f>IF(F859="","",DSUM('2_Vehicles i maquinària'!$E$99:$S$109,"e1",$F$728:$F859)-SUM(S$729:S858))</f>
        <v/>
      </c>
      <c r="T859" s="246" t="str">
        <f>IF(F859="","",DSUM('2_Vehicles i maquinària'!$E$99:$S$109,"e2",$F$728:$F859)-SUM(T$729:T858))</f>
        <v/>
      </c>
      <c r="U859" s="246" t="str">
        <f>IF(F859="","",DSUM('2_Vehicles i maquinària'!$E$99:$S$109,"e3",$F$728:$F859)-SUM(U$729:U858))</f>
        <v/>
      </c>
      <c r="V859" s="246" t="str">
        <f>IF(F859="","",DSUM('2_Vehicles i maquinària'!$E$99:$S$109,"emissions",$F$728:$F859)-SUM(V$729:V858))</f>
        <v/>
      </c>
      <c r="W859" s="246" t="str">
        <f>IF(F859="","",DSUM('4_Emissions de procés'!$E$12:$M$27,"e1",$F$728:$F859)-SUM(W$729:W858))</f>
        <v/>
      </c>
      <c r="X859" s="246" t="str">
        <f>IF(F859="","",DSUM('4_Emissions de procés'!$E$12:$M$27,"e2",$F$728:$F859)-SUM(X$729:X858))</f>
        <v/>
      </c>
      <c r="Y859" s="246" t="str">
        <f>IF(F859="","",DSUM('4_Emissions de procés'!$E$12:$M$27,"e3",$F$728:$F859)-SUM(Y$729:Y858))</f>
        <v/>
      </c>
      <c r="Z859" s="246" t="str">
        <f>IF(F859="","",DSUM('4_Emissions de procés'!$E$12:$M$27,"emissions",$F$728:$F859)-SUM(Z$729:Z858))</f>
        <v/>
      </c>
      <c r="AA859" s="246"/>
    </row>
    <row r="860" spans="2:27" x14ac:dyDescent="0.25">
      <c r="B860">
        <v>132</v>
      </c>
      <c r="C860" s="246" t="str">
        <f>IF('0_Dades generals organització'!H182="","",'0_Dades generals organització'!H182)</f>
        <v/>
      </c>
      <c r="D860" s="246" t="str">
        <f>IF(C860="","",IF('0_Dades generals organització'!J182="no","",Dades!C860))</f>
        <v/>
      </c>
      <c r="E860" s="246" t="str">
        <f>IFERROR(INDEX($D$729:$D$978,MATCH(0,INDEX(COUNTIF($E$728:E859,$D$729:$D$978),),)),"")</f>
        <v/>
      </c>
      <c r="F860" s="246" t="str">
        <f t="shared" si="19"/>
        <v/>
      </c>
      <c r="G860" s="246" t="str">
        <f>IF(F860="","",DSUM('1_Instal·lacions fixes'!$E$14:$R$36,"e1",$F$728:$F860)+DSUM('1_Instal·lacions fixes'!$E$43:$L$58,"e1",$F$728:$F860)-SUM(G$729:G859))</f>
        <v/>
      </c>
      <c r="H860" s="246" t="str">
        <f>IF(F860="","",DSUM('1_Instal·lacions fixes'!$E$14:$R$36,"e2",$F$728:$F860)+DSUM('1_Instal·lacions fixes'!$E$43:$L$58,"e2",$F$728:$F860)-SUM(H$729:H859))</f>
        <v/>
      </c>
      <c r="I860" s="246" t="str">
        <f>IF(F860="","",DSUM('1_Instal·lacions fixes'!$E$14:$R$36,"e3",$F$728:$F860)+DSUM('1_Instal·lacions fixes'!$E$43:$L$58,"e3",$F$728:$F860)-SUM(I$729:I859))</f>
        <v/>
      </c>
      <c r="J860" s="246" t="str">
        <f>IF(F860="","",DSUM('1_Instal·lacions fixes'!$E$14:$R$36,"emissions",$F$728:$F860)+DSUM('1_Instal·lacions fixes'!$E$43:$L$58,"emissions",$F$728:$F860)-SUM(J$729:J859))</f>
        <v/>
      </c>
      <c r="K860" s="246" t="str">
        <f>IF(F860="","",DSUM('2_Vehicles i maquinària'!$E$22:$S$44,"e1",$F$728:$F860)+DSUM('2_Vehicles i maquinària'!$E$50:$K$70,"emissions",$F$728:$F860)-SUM(K$729:K859))</f>
        <v/>
      </c>
      <c r="L860" s="246" t="str">
        <f>IF(F860="","",DSUM('2_Vehicles i maquinària'!$E$22:$S$44,"e2",$F$728:$F860)-SUM(L$729:L859))</f>
        <v/>
      </c>
      <c r="M860" s="246" t="str">
        <f>IF(F860="","",DSUM('2_Vehicles i maquinària'!$E$22:$S$44,"e3",$F$728:$F860)-SUM(M$729:M859))</f>
        <v/>
      </c>
      <c r="N860" s="246" t="str">
        <f>IF(F860="","",DSUM('2_Vehicles i maquinària'!$E$22:$S$44,"emissions",$F$728:$F860)+DSUM('2_Vehicles i maquinària'!$E$50:$K$70,"emissions",$F$728:$F860)-SUM(N$729:N859))</f>
        <v/>
      </c>
      <c r="O860" s="246" t="str">
        <f>IF(F860="","",DSUM('2_Vehicles i maquinària'!$E$82:$S$92,"e1",$F$728:$F860)-SUM(O$729:O859))</f>
        <v/>
      </c>
      <c r="P860" s="246" t="str">
        <f>IF(F860="","",DSUM('2_Vehicles i maquinària'!$E$82:$S$92,"e2",$F$728:$F860)-SUM(P$729:P859))</f>
        <v/>
      </c>
      <c r="Q860" s="246" t="str">
        <f>IF(F860="","",DSUM('2_Vehicles i maquinària'!$E$82:$S$92,"e3",$F$728:$F860)-SUM(Q$729:Q859))</f>
        <v/>
      </c>
      <c r="R860" s="246" t="str">
        <f>IF(F860="","",DSUM('2_Vehicles i maquinària'!$E$82:$S$92,"emissions",$F$728:$F860)-SUM(R$729:R859))</f>
        <v/>
      </c>
      <c r="S860" s="246" t="str">
        <f>IF(F860="","",DSUM('2_Vehicles i maquinària'!$E$99:$S$109,"e1",$F$728:$F860)-SUM(S$729:S859))</f>
        <v/>
      </c>
      <c r="T860" s="246" t="str">
        <f>IF(F860="","",DSUM('2_Vehicles i maquinària'!$E$99:$S$109,"e2",$F$728:$F860)-SUM(T$729:T859))</f>
        <v/>
      </c>
      <c r="U860" s="246" t="str">
        <f>IF(F860="","",DSUM('2_Vehicles i maquinària'!$E$99:$S$109,"e3",$F$728:$F860)-SUM(U$729:U859))</f>
        <v/>
      </c>
      <c r="V860" s="246" t="str">
        <f>IF(F860="","",DSUM('2_Vehicles i maquinària'!$E$99:$S$109,"emissions",$F$728:$F860)-SUM(V$729:V859))</f>
        <v/>
      </c>
      <c r="W860" s="246" t="str">
        <f>IF(F860="","",DSUM('4_Emissions de procés'!$E$12:$M$27,"e1",$F$728:$F860)-SUM(W$729:W859))</f>
        <v/>
      </c>
      <c r="X860" s="246" t="str">
        <f>IF(F860="","",DSUM('4_Emissions de procés'!$E$12:$M$27,"e2",$F$728:$F860)-SUM(X$729:X859))</f>
        <v/>
      </c>
      <c r="Y860" s="246" t="str">
        <f>IF(F860="","",DSUM('4_Emissions de procés'!$E$12:$M$27,"e3",$F$728:$F860)-SUM(Y$729:Y859))</f>
        <v/>
      </c>
      <c r="Z860" s="246" t="str">
        <f>IF(F860="","",DSUM('4_Emissions de procés'!$E$12:$M$27,"emissions",$F$728:$F860)-SUM(Z$729:Z859))</f>
        <v/>
      </c>
    </row>
    <row r="861" spans="2:27" x14ac:dyDescent="0.25">
      <c r="B861">
        <v>133</v>
      </c>
      <c r="C861" s="246" t="str">
        <f>IF('0_Dades generals organització'!H183="","",'0_Dades generals organització'!H183)</f>
        <v/>
      </c>
      <c r="D861" s="246" t="str">
        <f>IF(C861="","",IF('0_Dades generals organització'!J183="no","",Dades!C861))</f>
        <v/>
      </c>
      <c r="E861" s="246" t="str">
        <f>IFERROR(INDEX($D$729:$D$978,MATCH(0,INDEX(COUNTIF($E$728:E860,$D$729:$D$978),),)),"")</f>
        <v/>
      </c>
      <c r="F861" s="246" t="str">
        <f t="shared" si="19"/>
        <v/>
      </c>
      <c r="G861" s="246" t="str">
        <f>IF(F861="","",DSUM('1_Instal·lacions fixes'!$E$14:$R$36,"e1",$F$728:$F861)+DSUM('1_Instal·lacions fixes'!$E$43:$L$58,"e1",$F$728:$F861)-SUM(G$729:G860))</f>
        <v/>
      </c>
      <c r="H861" s="246" t="str">
        <f>IF(F861="","",DSUM('1_Instal·lacions fixes'!$E$14:$R$36,"e2",$F$728:$F861)+DSUM('1_Instal·lacions fixes'!$E$43:$L$58,"e2",$F$728:$F861)-SUM(H$729:H860))</f>
        <v/>
      </c>
      <c r="I861" s="246" t="str">
        <f>IF(F861="","",DSUM('1_Instal·lacions fixes'!$E$14:$R$36,"e3",$F$728:$F861)+DSUM('1_Instal·lacions fixes'!$E$43:$L$58,"e3",$F$728:$F861)-SUM(I$729:I860))</f>
        <v/>
      </c>
      <c r="J861" s="246" t="str">
        <f>IF(F861="","",DSUM('1_Instal·lacions fixes'!$E$14:$R$36,"emissions",$F$728:$F861)+DSUM('1_Instal·lacions fixes'!$E$43:$L$58,"emissions",$F$728:$F861)-SUM(J$729:J860))</f>
        <v/>
      </c>
      <c r="K861" s="246" t="str">
        <f>IF(F861="","",DSUM('2_Vehicles i maquinària'!$E$22:$S$44,"e1",$F$728:$F861)+DSUM('2_Vehicles i maquinària'!$E$50:$K$70,"emissions",$F$728:$F861)-SUM(K$729:K860))</f>
        <v/>
      </c>
      <c r="L861" s="246" t="str">
        <f>IF(F861="","",DSUM('2_Vehicles i maquinària'!$E$22:$S$44,"e2",$F$728:$F861)-SUM(L$729:L860))</f>
        <v/>
      </c>
      <c r="M861" s="246" t="str">
        <f>IF(F861="","",DSUM('2_Vehicles i maquinària'!$E$22:$S$44,"e3",$F$728:$F861)-SUM(M$729:M860))</f>
        <v/>
      </c>
      <c r="N861" s="246" t="str">
        <f>IF(F861="","",DSUM('2_Vehicles i maquinària'!$E$22:$S$44,"emissions",$F$728:$F861)+DSUM('2_Vehicles i maquinària'!$E$50:$K$70,"emissions",$F$728:$F861)-SUM(N$729:N860))</f>
        <v/>
      </c>
      <c r="O861" s="246" t="str">
        <f>IF(F861="","",DSUM('2_Vehicles i maquinària'!$E$82:$S$92,"e1",$F$728:$F861)-SUM(O$729:O860))</f>
        <v/>
      </c>
      <c r="P861" s="246" t="str">
        <f>IF(F861="","",DSUM('2_Vehicles i maquinària'!$E$82:$S$92,"e2",$F$728:$F861)-SUM(P$729:P860))</f>
        <v/>
      </c>
      <c r="Q861" s="246" t="str">
        <f>IF(F861="","",DSUM('2_Vehicles i maquinària'!$E$82:$S$92,"e3",$F$728:$F861)-SUM(Q$729:Q860))</f>
        <v/>
      </c>
      <c r="R861" s="246" t="str">
        <f>IF(F861="","",DSUM('2_Vehicles i maquinària'!$E$82:$S$92,"emissions",$F$728:$F861)-SUM(R$729:R860))</f>
        <v/>
      </c>
      <c r="S861" s="246" t="str">
        <f>IF(F861="","",DSUM('2_Vehicles i maquinària'!$E$99:$S$109,"e1",$F$728:$F861)-SUM(S$729:S860))</f>
        <v/>
      </c>
      <c r="T861" s="246" t="str">
        <f>IF(F861="","",DSUM('2_Vehicles i maquinària'!$E$99:$S$109,"e2",$F$728:$F861)-SUM(T$729:T860))</f>
        <v/>
      </c>
      <c r="U861" s="246" t="str">
        <f>IF(F861="","",DSUM('2_Vehicles i maquinària'!$E$99:$S$109,"e3",$F$728:$F861)-SUM(U$729:U860))</f>
        <v/>
      </c>
      <c r="V861" s="246" t="str">
        <f>IF(F861="","",DSUM('2_Vehicles i maquinària'!$E$99:$S$109,"emissions",$F$728:$F861)-SUM(V$729:V860))</f>
        <v/>
      </c>
      <c r="W861" s="246" t="str">
        <f>IF(F861="","",DSUM('4_Emissions de procés'!$E$12:$M$27,"e1",$F$728:$F861)-SUM(W$729:W860))</f>
        <v/>
      </c>
      <c r="X861" s="246" t="str">
        <f>IF(F861="","",DSUM('4_Emissions de procés'!$E$12:$M$27,"e2",$F$728:$F861)-SUM(X$729:X860))</f>
        <v/>
      </c>
      <c r="Y861" s="246" t="str">
        <f>IF(F861="","",DSUM('4_Emissions de procés'!$E$12:$M$27,"e3",$F$728:$F861)-SUM(Y$729:Y860))</f>
        <v/>
      </c>
      <c r="Z861" s="246" t="str">
        <f>IF(F861="","",DSUM('4_Emissions de procés'!$E$12:$M$27,"emissions",$F$728:$F861)-SUM(Z$729:Z860))</f>
        <v/>
      </c>
    </row>
    <row r="862" spans="2:27" x14ac:dyDescent="0.25">
      <c r="B862">
        <v>134</v>
      </c>
      <c r="C862" s="246" t="str">
        <f>IF('0_Dades generals organització'!H184="","",'0_Dades generals organització'!H184)</f>
        <v/>
      </c>
      <c r="D862" s="246" t="str">
        <f>IF(C862="","",IF('0_Dades generals organització'!J184="no","",Dades!C862))</f>
        <v/>
      </c>
      <c r="E862" s="246" t="str">
        <f>IFERROR(INDEX($D$729:$D$978,MATCH(0,INDEX(COUNTIF($E$728:E861,$D$729:$D$978),),)),"")</f>
        <v/>
      </c>
      <c r="F862" s="246" t="str">
        <f t="shared" si="19"/>
        <v/>
      </c>
      <c r="G862" s="246" t="str">
        <f>IF(F862="","",DSUM('1_Instal·lacions fixes'!$E$14:$R$36,"e1",$F$728:$F862)+DSUM('1_Instal·lacions fixes'!$E$43:$L$58,"e1",$F$728:$F862)-SUM(G$729:G861))</f>
        <v/>
      </c>
      <c r="H862" s="246" t="str">
        <f>IF(F862="","",DSUM('1_Instal·lacions fixes'!$E$14:$R$36,"e2",$F$728:$F862)+DSUM('1_Instal·lacions fixes'!$E$43:$L$58,"e2",$F$728:$F862)-SUM(H$729:H861))</f>
        <v/>
      </c>
      <c r="I862" s="246" t="str">
        <f>IF(F862="","",DSUM('1_Instal·lacions fixes'!$E$14:$R$36,"e3",$F$728:$F862)+DSUM('1_Instal·lacions fixes'!$E$43:$L$58,"e3",$F$728:$F862)-SUM(I$729:I861))</f>
        <v/>
      </c>
      <c r="J862" s="246" t="str">
        <f>IF(F862="","",DSUM('1_Instal·lacions fixes'!$E$14:$R$36,"emissions",$F$728:$F862)+DSUM('1_Instal·lacions fixes'!$E$43:$L$58,"emissions",$F$728:$F862)-SUM(J$729:J861))</f>
        <v/>
      </c>
      <c r="K862" s="246" t="str">
        <f>IF(F862="","",DSUM('2_Vehicles i maquinària'!$E$22:$S$44,"e1",$F$728:$F862)+DSUM('2_Vehicles i maquinària'!$E$50:$K$70,"emissions",$F$728:$F862)-SUM(K$729:K861))</f>
        <v/>
      </c>
      <c r="L862" s="246" t="str">
        <f>IF(F862="","",DSUM('2_Vehicles i maquinària'!$E$22:$S$44,"e2",$F$728:$F862)-SUM(L$729:L861))</f>
        <v/>
      </c>
      <c r="M862" s="246" t="str">
        <f>IF(F862="","",DSUM('2_Vehicles i maquinària'!$E$22:$S$44,"e3",$F$728:$F862)-SUM(M$729:M861))</f>
        <v/>
      </c>
      <c r="N862" s="246" t="str">
        <f>IF(F862="","",DSUM('2_Vehicles i maquinària'!$E$22:$S$44,"emissions",$F$728:$F862)+DSUM('2_Vehicles i maquinària'!$E$50:$K$70,"emissions",$F$728:$F862)-SUM(N$729:N861))</f>
        <v/>
      </c>
      <c r="O862" s="246" t="str">
        <f>IF(F862="","",DSUM('2_Vehicles i maquinària'!$E$82:$S$92,"e1",$F$728:$F862)-SUM(O$729:O861))</f>
        <v/>
      </c>
      <c r="P862" s="246" t="str">
        <f>IF(F862="","",DSUM('2_Vehicles i maquinària'!$E$82:$S$92,"e2",$F$728:$F862)-SUM(P$729:P861))</f>
        <v/>
      </c>
      <c r="Q862" s="246" t="str">
        <f>IF(F862="","",DSUM('2_Vehicles i maquinària'!$E$82:$S$92,"e3",$F$728:$F862)-SUM(Q$729:Q861))</f>
        <v/>
      </c>
      <c r="R862" s="246" t="str">
        <f>IF(F862="","",DSUM('2_Vehicles i maquinària'!$E$82:$S$92,"emissions",$F$728:$F862)-SUM(R$729:R861))</f>
        <v/>
      </c>
      <c r="S862" s="246" t="str">
        <f>IF(F862="","",DSUM('2_Vehicles i maquinària'!$E$99:$S$109,"e1",$F$728:$F862)-SUM(S$729:S861))</f>
        <v/>
      </c>
      <c r="T862" s="246" t="str">
        <f>IF(F862="","",DSUM('2_Vehicles i maquinària'!$E$99:$S$109,"e2",$F$728:$F862)-SUM(T$729:T861))</f>
        <v/>
      </c>
      <c r="U862" s="246" t="str">
        <f>IF(F862="","",DSUM('2_Vehicles i maquinària'!$E$99:$S$109,"e3",$F$728:$F862)-SUM(U$729:U861))</f>
        <v/>
      </c>
      <c r="V862" s="246" t="str">
        <f>IF(F862="","",DSUM('2_Vehicles i maquinària'!$E$99:$S$109,"emissions",$F$728:$F862)-SUM(V$729:V861))</f>
        <v/>
      </c>
      <c r="W862" s="246" t="str">
        <f>IF(F862="","",DSUM('4_Emissions de procés'!$E$12:$M$27,"e1",$F$728:$F862)-SUM(W$729:W861))</f>
        <v/>
      </c>
      <c r="X862" s="246" t="str">
        <f>IF(F862="","",DSUM('4_Emissions de procés'!$E$12:$M$27,"e2",$F$728:$F862)-SUM(X$729:X861))</f>
        <v/>
      </c>
      <c r="Y862" s="246" t="str">
        <f>IF(F862="","",DSUM('4_Emissions de procés'!$E$12:$M$27,"e3",$F$728:$F862)-SUM(Y$729:Y861))</f>
        <v/>
      </c>
      <c r="Z862" s="246" t="str">
        <f>IF(F862="","",DSUM('4_Emissions de procés'!$E$12:$M$27,"emissions",$F$728:$F862)-SUM(Z$729:Z861))</f>
        <v/>
      </c>
    </row>
    <row r="863" spans="2:27" x14ac:dyDescent="0.25">
      <c r="B863">
        <v>135</v>
      </c>
      <c r="C863" s="246" t="str">
        <f>IF('0_Dades generals organització'!H185="","",'0_Dades generals organització'!H185)</f>
        <v/>
      </c>
      <c r="D863" s="246" t="str">
        <f>IF(C863="","",IF('0_Dades generals organització'!J185="no","",Dades!C863))</f>
        <v/>
      </c>
      <c r="E863" s="246" t="str">
        <f>IFERROR(INDEX($D$729:$D$978,MATCH(0,INDEX(COUNTIF($E$728:E862,$D$729:$D$978),),)),"")</f>
        <v/>
      </c>
      <c r="F863" s="246" t="str">
        <f t="shared" si="19"/>
        <v/>
      </c>
      <c r="G863" s="246" t="str">
        <f>IF(F863="","",DSUM('1_Instal·lacions fixes'!$E$14:$R$36,"e1",$F$728:$F863)+DSUM('1_Instal·lacions fixes'!$E$43:$L$58,"e1",$F$728:$F863)-SUM(G$729:G862))</f>
        <v/>
      </c>
      <c r="H863" s="246" t="str">
        <f>IF(F863="","",DSUM('1_Instal·lacions fixes'!$E$14:$R$36,"e2",$F$728:$F863)+DSUM('1_Instal·lacions fixes'!$E$43:$L$58,"e2",$F$728:$F863)-SUM(H$729:H862))</f>
        <v/>
      </c>
      <c r="I863" s="246" t="str">
        <f>IF(F863="","",DSUM('1_Instal·lacions fixes'!$E$14:$R$36,"e3",$F$728:$F863)+DSUM('1_Instal·lacions fixes'!$E$43:$L$58,"e3",$F$728:$F863)-SUM(I$729:I862))</f>
        <v/>
      </c>
      <c r="J863" s="246" t="str">
        <f>IF(F863="","",DSUM('1_Instal·lacions fixes'!$E$14:$R$36,"emissions",$F$728:$F863)+DSUM('1_Instal·lacions fixes'!$E$43:$L$58,"emissions",$F$728:$F863)-SUM(J$729:J862))</f>
        <v/>
      </c>
      <c r="K863" s="246" t="str">
        <f>IF(F863="","",DSUM('2_Vehicles i maquinària'!$E$22:$S$44,"e1",$F$728:$F863)+DSUM('2_Vehicles i maquinària'!$E$50:$K$70,"emissions",$F$728:$F863)-SUM(K$729:K862))</f>
        <v/>
      </c>
      <c r="L863" s="246" t="str">
        <f>IF(F863="","",DSUM('2_Vehicles i maquinària'!$E$22:$S$44,"e2",$F$728:$F863)-SUM(L$729:L862))</f>
        <v/>
      </c>
      <c r="M863" s="246" t="str">
        <f>IF(F863="","",DSUM('2_Vehicles i maquinària'!$E$22:$S$44,"e3",$F$728:$F863)-SUM(M$729:M862))</f>
        <v/>
      </c>
      <c r="N863" s="246" t="str">
        <f>IF(F863="","",DSUM('2_Vehicles i maquinària'!$E$22:$S$44,"emissions",$F$728:$F863)+DSUM('2_Vehicles i maquinària'!$E$50:$K$70,"emissions",$F$728:$F863)-SUM(N$729:N862))</f>
        <v/>
      </c>
      <c r="O863" s="246" t="str">
        <f>IF(F863="","",DSUM('2_Vehicles i maquinària'!$E$82:$S$92,"e1",$F$728:$F863)-SUM(O$729:O862))</f>
        <v/>
      </c>
      <c r="P863" s="246" t="str">
        <f>IF(F863="","",DSUM('2_Vehicles i maquinària'!$E$82:$S$92,"e2",$F$728:$F863)-SUM(P$729:P862))</f>
        <v/>
      </c>
      <c r="Q863" s="246" t="str">
        <f>IF(F863="","",DSUM('2_Vehicles i maquinària'!$E$82:$S$92,"e3",$F$728:$F863)-SUM(Q$729:Q862))</f>
        <v/>
      </c>
      <c r="R863" s="246" t="str">
        <f>IF(F863="","",DSUM('2_Vehicles i maquinària'!$E$82:$S$92,"emissions",$F$728:$F863)-SUM(R$729:R862))</f>
        <v/>
      </c>
      <c r="S863" s="246" t="str">
        <f>IF(F863="","",DSUM('2_Vehicles i maquinària'!$E$99:$S$109,"e1",$F$728:$F863)-SUM(S$729:S862))</f>
        <v/>
      </c>
      <c r="T863" s="246" t="str">
        <f>IF(F863="","",DSUM('2_Vehicles i maquinària'!$E$99:$S$109,"e2",$F$728:$F863)-SUM(T$729:T862))</f>
        <v/>
      </c>
      <c r="U863" s="246" t="str">
        <f>IF(F863="","",DSUM('2_Vehicles i maquinària'!$E$99:$S$109,"e3",$F$728:$F863)-SUM(U$729:U862))</f>
        <v/>
      </c>
      <c r="V863" s="246" t="str">
        <f>IF(F863="","",DSUM('2_Vehicles i maquinària'!$E$99:$S$109,"emissions",$F$728:$F863)-SUM(V$729:V862))</f>
        <v/>
      </c>
      <c r="W863" s="246" t="str">
        <f>IF(F863="","",DSUM('4_Emissions de procés'!$E$12:$M$27,"e1",$F$728:$F863)-SUM(W$729:W862))</f>
        <v/>
      </c>
      <c r="X863" s="246" t="str">
        <f>IF(F863="","",DSUM('4_Emissions de procés'!$E$12:$M$27,"e2",$F$728:$F863)-SUM(X$729:X862))</f>
        <v/>
      </c>
      <c r="Y863" s="246" t="str">
        <f>IF(F863="","",DSUM('4_Emissions de procés'!$E$12:$M$27,"e3",$F$728:$F863)-SUM(Y$729:Y862))</f>
        <v/>
      </c>
      <c r="Z863" s="246" t="str">
        <f>IF(F863="","",DSUM('4_Emissions de procés'!$E$12:$M$27,"emissions",$F$728:$F863)-SUM(Z$729:Z862))</f>
        <v/>
      </c>
    </row>
    <row r="864" spans="2:27" x14ac:dyDescent="0.25">
      <c r="B864">
        <v>136</v>
      </c>
      <c r="C864" s="246" t="str">
        <f>IF('0_Dades generals organització'!H186="","",'0_Dades generals organització'!H186)</f>
        <v/>
      </c>
      <c r="D864" s="246" t="str">
        <f>IF(C864="","",IF('0_Dades generals organització'!J186="no","",Dades!C864))</f>
        <v/>
      </c>
      <c r="E864" s="246" t="str">
        <f>IFERROR(INDEX($D$729:$D$978,MATCH(0,INDEX(COUNTIF($E$728:E863,$D$729:$D$978),),)),"")</f>
        <v/>
      </c>
      <c r="F864" s="246" t="str">
        <f t="shared" si="19"/>
        <v/>
      </c>
      <c r="G864" s="246" t="str">
        <f>IF(F864="","",DSUM('1_Instal·lacions fixes'!$E$14:$R$36,"e1",$F$728:$F864)+DSUM('1_Instal·lacions fixes'!$E$43:$L$58,"e1",$F$728:$F864)-SUM(G$729:G863))</f>
        <v/>
      </c>
      <c r="H864" s="246" t="str">
        <f>IF(F864="","",DSUM('1_Instal·lacions fixes'!$E$14:$R$36,"e2",$F$728:$F864)+DSUM('1_Instal·lacions fixes'!$E$43:$L$58,"e2",$F$728:$F864)-SUM(H$729:H863))</f>
        <v/>
      </c>
      <c r="I864" s="246" t="str">
        <f>IF(F864="","",DSUM('1_Instal·lacions fixes'!$E$14:$R$36,"e3",$F$728:$F864)+DSUM('1_Instal·lacions fixes'!$E$43:$L$58,"e3",$F$728:$F864)-SUM(I$729:I863))</f>
        <v/>
      </c>
      <c r="J864" s="246" t="str">
        <f>IF(F864="","",DSUM('1_Instal·lacions fixes'!$E$14:$R$36,"emissions",$F$728:$F864)+DSUM('1_Instal·lacions fixes'!$E$43:$L$58,"emissions",$F$728:$F864)-SUM(J$729:J863))</f>
        <v/>
      </c>
      <c r="K864" s="246" t="str">
        <f>IF(F864="","",DSUM('2_Vehicles i maquinària'!$E$22:$S$44,"e1",$F$728:$F864)+DSUM('2_Vehicles i maquinària'!$E$50:$K$70,"emissions",$F$728:$F864)-SUM(K$729:K863))</f>
        <v/>
      </c>
      <c r="L864" s="246" t="str">
        <f>IF(F864="","",DSUM('2_Vehicles i maquinària'!$E$22:$S$44,"e2",$F$728:$F864)-SUM(L$729:L863))</f>
        <v/>
      </c>
      <c r="M864" s="246" t="str">
        <f>IF(F864="","",DSUM('2_Vehicles i maquinària'!$E$22:$S$44,"e3",$F$728:$F864)-SUM(M$729:M863))</f>
        <v/>
      </c>
      <c r="N864" s="246" t="str">
        <f>IF(F864="","",DSUM('2_Vehicles i maquinària'!$E$22:$S$44,"emissions",$F$728:$F864)+DSUM('2_Vehicles i maquinària'!$E$50:$K$70,"emissions",$F$728:$F864)-SUM(N$729:N863))</f>
        <v/>
      </c>
      <c r="O864" s="246" t="str">
        <f>IF(F864="","",DSUM('2_Vehicles i maquinària'!$E$82:$S$92,"e1",$F$728:$F864)-SUM(O$729:O863))</f>
        <v/>
      </c>
      <c r="P864" s="246" t="str">
        <f>IF(F864="","",DSUM('2_Vehicles i maquinària'!$E$82:$S$92,"e2",$F$728:$F864)-SUM(P$729:P863))</f>
        <v/>
      </c>
      <c r="Q864" s="246" t="str">
        <f>IF(F864="","",DSUM('2_Vehicles i maquinària'!$E$82:$S$92,"e3",$F$728:$F864)-SUM(Q$729:Q863))</f>
        <v/>
      </c>
      <c r="R864" s="246" t="str">
        <f>IF(F864="","",DSUM('2_Vehicles i maquinària'!$E$82:$S$92,"emissions",$F$728:$F864)-SUM(R$729:R863))</f>
        <v/>
      </c>
      <c r="S864" s="246" t="str">
        <f>IF(F864="","",DSUM('2_Vehicles i maquinària'!$E$99:$S$109,"e1",$F$728:$F864)-SUM(S$729:S863))</f>
        <v/>
      </c>
      <c r="T864" s="246" t="str">
        <f>IF(F864="","",DSUM('2_Vehicles i maquinària'!$E$99:$S$109,"e2",$F$728:$F864)-SUM(T$729:T863))</f>
        <v/>
      </c>
      <c r="U864" s="246" t="str">
        <f>IF(F864="","",DSUM('2_Vehicles i maquinària'!$E$99:$S$109,"e3",$F$728:$F864)-SUM(U$729:U863))</f>
        <v/>
      </c>
      <c r="V864" s="246" t="str">
        <f>IF(F864="","",DSUM('2_Vehicles i maquinària'!$E$99:$S$109,"emissions",$F$728:$F864)-SUM(V$729:V863))</f>
        <v/>
      </c>
      <c r="W864" s="246" t="str">
        <f>IF(F864="","",DSUM('4_Emissions de procés'!$E$12:$M$27,"e1",$F$728:$F864)-SUM(W$729:W863))</f>
        <v/>
      </c>
      <c r="X864" s="246" t="str">
        <f>IF(F864="","",DSUM('4_Emissions de procés'!$E$12:$M$27,"e2",$F$728:$F864)-SUM(X$729:X863))</f>
        <v/>
      </c>
      <c r="Y864" s="246" t="str">
        <f>IF(F864="","",DSUM('4_Emissions de procés'!$E$12:$M$27,"e3",$F$728:$F864)-SUM(Y$729:Y863))</f>
        <v/>
      </c>
      <c r="Z864" s="246" t="str">
        <f>IF(F864="","",DSUM('4_Emissions de procés'!$E$12:$M$27,"emissions",$F$728:$F864)-SUM(Z$729:Z863))</f>
        <v/>
      </c>
    </row>
    <row r="865" spans="2:26" x14ac:dyDescent="0.25">
      <c r="B865">
        <v>137</v>
      </c>
      <c r="C865" s="246" t="str">
        <f>IF('0_Dades generals organització'!H187="","",'0_Dades generals organització'!H187)</f>
        <v/>
      </c>
      <c r="D865" s="246" t="str">
        <f>IF(C865="","",IF('0_Dades generals organització'!J187="no","",Dades!C865))</f>
        <v/>
      </c>
      <c r="E865" s="246" t="str">
        <f>IFERROR(INDEX($D$729:$D$978,MATCH(0,INDEX(COUNTIF($E$728:E864,$D$729:$D$978),),)),"")</f>
        <v/>
      </c>
      <c r="F865" s="246" t="str">
        <f t="shared" si="19"/>
        <v/>
      </c>
      <c r="G865" s="246" t="str">
        <f>IF(F865="","",DSUM('1_Instal·lacions fixes'!$E$14:$R$36,"e1",$F$728:$F865)+DSUM('1_Instal·lacions fixes'!$E$43:$L$58,"e1",$F$728:$F865)-SUM(G$729:G864))</f>
        <v/>
      </c>
      <c r="H865" s="246" t="str">
        <f>IF(F865="","",DSUM('1_Instal·lacions fixes'!$E$14:$R$36,"e2",$F$728:$F865)+DSUM('1_Instal·lacions fixes'!$E$43:$L$58,"e2",$F$728:$F865)-SUM(H$729:H864))</f>
        <v/>
      </c>
      <c r="I865" s="246" t="str">
        <f>IF(F865="","",DSUM('1_Instal·lacions fixes'!$E$14:$R$36,"e3",$F$728:$F865)+DSUM('1_Instal·lacions fixes'!$E$43:$L$58,"e3",$F$728:$F865)-SUM(I$729:I864))</f>
        <v/>
      </c>
      <c r="J865" s="246" t="str">
        <f>IF(F865="","",DSUM('1_Instal·lacions fixes'!$E$14:$R$36,"emissions",$F$728:$F865)+DSUM('1_Instal·lacions fixes'!$E$43:$L$58,"emissions",$F$728:$F865)-SUM(J$729:J864))</f>
        <v/>
      </c>
      <c r="K865" s="246" t="str">
        <f>IF(F865="","",DSUM('2_Vehicles i maquinària'!$E$22:$S$44,"e1",$F$728:$F865)+DSUM('2_Vehicles i maquinària'!$E$50:$K$70,"emissions",$F$728:$F865)-SUM(K$729:K864))</f>
        <v/>
      </c>
      <c r="L865" s="246" t="str">
        <f>IF(F865="","",DSUM('2_Vehicles i maquinària'!$E$22:$S$44,"e2",$F$728:$F865)-SUM(L$729:L864))</f>
        <v/>
      </c>
      <c r="M865" s="246" t="str">
        <f>IF(F865="","",DSUM('2_Vehicles i maquinària'!$E$22:$S$44,"e3",$F$728:$F865)-SUM(M$729:M864))</f>
        <v/>
      </c>
      <c r="N865" s="246" t="str">
        <f>IF(F865="","",DSUM('2_Vehicles i maquinària'!$E$22:$S$44,"emissions",$F$728:$F865)+DSUM('2_Vehicles i maquinària'!$E$50:$K$70,"emissions",$F$728:$F865)-SUM(N$729:N864))</f>
        <v/>
      </c>
      <c r="O865" s="246" t="str">
        <f>IF(F865="","",DSUM('2_Vehicles i maquinària'!$E$82:$S$92,"e1",$F$728:$F865)-SUM(O$729:O864))</f>
        <v/>
      </c>
      <c r="P865" s="246" t="str">
        <f>IF(F865="","",DSUM('2_Vehicles i maquinària'!$E$82:$S$92,"e2",$F$728:$F865)-SUM(P$729:P864))</f>
        <v/>
      </c>
      <c r="Q865" s="246" t="str">
        <f>IF(F865="","",DSUM('2_Vehicles i maquinària'!$E$82:$S$92,"e3",$F$728:$F865)-SUM(Q$729:Q864))</f>
        <v/>
      </c>
      <c r="R865" s="246" t="str">
        <f>IF(F865="","",DSUM('2_Vehicles i maquinària'!$E$82:$S$92,"emissions",$F$728:$F865)-SUM(R$729:R864))</f>
        <v/>
      </c>
      <c r="S865" s="246" t="str">
        <f>IF(F865="","",DSUM('2_Vehicles i maquinària'!$E$99:$S$109,"e1",$F$728:$F865)-SUM(S$729:S864))</f>
        <v/>
      </c>
      <c r="T865" s="246" t="str">
        <f>IF(F865="","",DSUM('2_Vehicles i maquinària'!$E$99:$S$109,"e2",$F$728:$F865)-SUM(T$729:T864))</f>
        <v/>
      </c>
      <c r="U865" s="246" t="str">
        <f>IF(F865="","",DSUM('2_Vehicles i maquinària'!$E$99:$S$109,"e3",$F$728:$F865)-SUM(U$729:U864))</f>
        <v/>
      </c>
      <c r="V865" s="246" t="str">
        <f>IF(F865="","",DSUM('2_Vehicles i maquinària'!$E$99:$S$109,"emissions",$F$728:$F865)-SUM(V$729:V864))</f>
        <v/>
      </c>
      <c r="W865" s="246" t="str">
        <f>IF(F865="","",DSUM('4_Emissions de procés'!$E$12:$M$27,"e1",$F$728:$F865)-SUM(W$729:W864))</f>
        <v/>
      </c>
      <c r="X865" s="246" t="str">
        <f>IF(F865="","",DSUM('4_Emissions de procés'!$E$12:$M$27,"e2",$F$728:$F865)-SUM(X$729:X864))</f>
        <v/>
      </c>
      <c r="Y865" s="246" t="str">
        <f>IF(F865="","",DSUM('4_Emissions de procés'!$E$12:$M$27,"e3",$F$728:$F865)-SUM(Y$729:Y864))</f>
        <v/>
      </c>
      <c r="Z865" s="246" t="str">
        <f>IF(F865="","",DSUM('4_Emissions de procés'!$E$12:$M$27,"emissions",$F$728:$F865)-SUM(Z$729:Z864))</f>
        <v/>
      </c>
    </row>
    <row r="866" spans="2:26" x14ac:dyDescent="0.25">
      <c r="B866">
        <v>138</v>
      </c>
      <c r="C866" s="246" t="str">
        <f>IF('0_Dades generals organització'!H188="","",'0_Dades generals organització'!H188)</f>
        <v/>
      </c>
      <c r="D866" s="246" t="str">
        <f>IF(C866="","",IF('0_Dades generals organització'!J188="no","",Dades!C866))</f>
        <v/>
      </c>
      <c r="E866" s="246" t="str">
        <f>IFERROR(INDEX($D$729:$D$978,MATCH(0,INDEX(COUNTIF($E$728:E865,$D$729:$D$978),),)),"")</f>
        <v/>
      </c>
      <c r="F866" s="246" t="str">
        <f t="shared" si="19"/>
        <v/>
      </c>
      <c r="G866" s="246" t="str">
        <f>IF(F866="","",DSUM('1_Instal·lacions fixes'!$E$14:$R$36,"e1",$F$728:$F866)+DSUM('1_Instal·lacions fixes'!$E$43:$L$58,"e1",$F$728:$F866)-SUM(G$729:G865))</f>
        <v/>
      </c>
      <c r="H866" s="246" t="str">
        <f>IF(F866="","",DSUM('1_Instal·lacions fixes'!$E$14:$R$36,"e2",$F$728:$F866)+DSUM('1_Instal·lacions fixes'!$E$43:$L$58,"e2",$F$728:$F866)-SUM(H$729:H865))</f>
        <v/>
      </c>
      <c r="I866" s="246" t="str">
        <f>IF(F866="","",DSUM('1_Instal·lacions fixes'!$E$14:$R$36,"e3",$F$728:$F866)+DSUM('1_Instal·lacions fixes'!$E$43:$L$58,"e3",$F$728:$F866)-SUM(I$729:I865))</f>
        <v/>
      </c>
      <c r="J866" s="246" t="str">
        <f>IF(F866="","",DSUM('1_Instal·lacions fixes'!$E$14:$R$36,"emissions",$F$728:$F866)+DSUM('1_Instal·lacions fixes'!$E$43:$L$58,"emissions",$F$728:$F866)-SUM(J$729:J865))</f>
        <v/>
      </c>
      <c r="K866" s="246" t="str">
        <f>IF(F866="","",DSUM('2_Vehicles i maquinària'!$E$22:$S$44,"e1",$F$728:$F866)+DSUM('2_Vehicles i maquinària'!$E$50:$K$70,"emissions",$F$728:$F866)-SUM(K$729:K865))</f>
        <v/>
      </c>
      <c r="L866" s="246" t="str">
        <f>IF(F866="","",DSUM('2_Vehicles i maquinària'!$E$22:$S$44,"e2",$F$728:$F866)-SUM(L$729:L865))</f>
        <v/>
      </c>
      <c r="M866" s="246" t="str">
        <f>IF(F866="","",DSUM('2_Vehicles i maquinària'!$E$22:$S$44,"e3",$F$728:$F866)-SUM(M$729:M865))</f>
        <v/>
      </c>
      <c r="N866" s="246" t="str">
        <f>IF(F866="","",DSUM('2_Vehicles i maquinària'!$E$22:$S$44,"emissions",$F$728:$F866)+DSUM('2_Vehicles i maquinària'!$E$50:$K$70,"emissions",$F$728:$F866)-SUM(N$729:N865))</f>
        <v/>
      </c>
      <c r="O866" s="246" t="str">
        <f>IF(F866="","",DSUM('2_Vehicles i maquinària'!$E$82:$S$92,"e1",$F$728:$F866)-SUM(O$729:O865))</f>
        <v/>
      </c>
      <c r="P866" s="246" t="str">
        <f>IF(F866="","",DSUM('2_Vehicles i maquinària'!$E$82:$S$92,"e2",$F$728:$F866)-SUM(P$729:P865))</f>
        <v/>
      </c>
      <c r="Q866" s="246" t="str">
        <f>IF(F866="","",DSUM('2_Vehicles i maquinària'!$E$82:$S$92,"e3",$F$728:$F866)-SUM(Q$729:Q865))</f>
        <v/>
      </c>
      <c r="R866" s="246" t="str">
        <f>IF(F866="","",DSUM('2_Vehicles i maquinària'!$E$82:$S$92,"emissions",$F$728:$F866)-SUM(R$729:R865))</f>
        <v/>
      </c>
      <c r="S866" s="246" t="str">
        <f>IF(F866="","",DSUM('2_Vehicles i maquinària'!$E$99:$S$109,"e1",$F$728:$F866)-SUM(S$729:S865))</f>
        <v/>
      </c>
      <c r="T866" s="246" t="str">
        <f>IF(F866="","",DSUM('2_Vehicles i maquinària'!$E$99:$S$109,"e2",$F$728:$F866)-SUM(T$729:T865))</f>
        <v/>
      </c>
      <c r="U866" s="246" t="str">
        <f>IF(F866="","",DSUM('2_Vehicles i maquinària'!$E$99:$S$109,"e3",$F$728:$F866)-SUM(U$729:U865))</f>
        <v/>
      </c>
      <c r="V866" s="246" t="str">
        <f>IF(F866="","",DSUM('2_Vehicles i maquinària'!$E$99:$S$109,"emissions",$F$728:$F866)-SUM(V$729:V865))</f>
        <v/>
      </c>
      <c r="W866" s="246" t="str">
        <f>IF(F866="","",DSUM('4_Emissions de procés'!$E$12:$M$27,"e1",$F$728:$F866)-SUM(W$729:W865))</f>
        <v/>
      </c>
      <c r="X866" s="246" t="str">
        <f>IF(F866="","",DSUM('4_Emissions de procés'!$E$12:$M$27,"e2",$F$728:$F866)-SUM(X$729:X865))</f>
        <v/>
      </c>
      <c r="Y866" s="246" t="str">
        <f>IF(F866="","",DSUM('4_Emissions de procés'!$E$12:$M$27,"e3",$F$728:$F866)-SUM(Y$729:Y865))</f>
        <v/>
      </c>
      <c r="Z866" s="246" t="str">
        <f>IF(F866="","",DSUM('4_Emissions de procés'!$E$12:$M$27,"emissions",$F$728:$F866)-SUM(Z$729:Z865))</f>
        <v/>
      </c>
    </row>
    <row r="867" spans="2:26" x14ac:dyDescent="0.25">
      <c r="B867">
        <v>139</v>
      </c>
      <c r="C867" s="246" t="str">
        <f>IF('0_Dades generals organització'!H189="","",'0_Dades generals organització'!H189)</f>
        <v/>
      </c>
      <c r="D867" s="246" t="str">
        <f>IF(C867="","",IF('0_Dades generals organització'!J189="no","",Dades!C867))</f>
        <v/>
      </c>
      <c r="E867" s="246" t="str">
        <f>IFERROR(INDEX($D$729:$D$978,MATCH(0,INDEX(COUNTIF($E$728:E866,$D$729:$D$978),),)),"")</f>
        <v/>
      </c>
      <c r="F867" s="246" t="str">
        <f t="shared" si="19"/>
        <v/>
      </c>
      <c r="G867" s="246" t="str">
        <f>IF(F867="","",DSUM('1_Instal·lacions fixes'!$E$14:$R$36,"e1",$F$728:$F867)+DSUM('1_Instal·lacions fixes'!$E$43:$L$58,"e1",$F$728:$F867)-SUM(G$729:G866))</f>
        <v/>
      </c>
      <c r="H867" s="246" t="str">
        <f>IF(F867="","",DSUM('1_Instal·lacions fixes'!$E$14:$R$36,"e2",$F$728:$F867)+DSUM('1_Instal·lacions fixes'!$E$43:$L$58,"e2",$F$728:$F867)-SUM(H$729:H866))</f>
        <v/>
      </c>
      <c r="I867" s="246" t="str">
        <f>IF(F867="","",DSUM('1_Instal·lacions fixes'!$E$14:$R$36,"e3",$F$728:$F867)+DSUM('1_Instal·lacions fixes'!$E$43:$L$58,"e3",$F$728:$F867)-SUM(I$729:I866))</f>
        <v/>
      </c>
      <c r="J867" s="246" t="str">
        <f>IF(F867="","",DSUM('1_Instal·lacions fixes'!$E$14:$R$36,"emissions",$F$728:$F867)+DSUM('1_Instal·lacions fixes'!$E$43:$L$58,"emissions",$F$728:$F867)-SUM(J$729:J866))</f>
        <v/>
      </c>
      <c r="K867" s="246" t="str">
        <f>IF(F867="","",DSUM('2_Vehicles i maquinària'!$E$22:$S$44,"e1",$F$728:$F867)+DSUM('2_Vehicles i maquinària'!$E$50:$K$70,"emissions",$F$728:$F867)-SUM(K$729:K866))</f>
        <v/>
      </c>
      <c r="L867" s="246" t="str">
        <f>IF(F867="","",DSUM('2_Vehicles i maquinària'!$E$22:$S$44,"e2",$F$728:$F867)-SUM(L$729:L866))</f>
        <v/>
      </c>
      <c r="M867" s="246" t="str">
        <f>IF(F867="","",DSUM('2_Vehicles i maquinària'!$E$22:$S$44,"e3",$F$728:$F867)-SUM(M$729:M866))</f>
        <v/>
      </c>
      <c r="N867" s="246" t="str">
        <f>IF(F867="","",DSUM('2_Vehicles i maquinària'!$E$22:$S$44,"emissions",$F$728:$F867)+DSUM('2_Vehicles i maquinària'!$E$50:$K$70,"emissions",$F$728:$F867)-SUM(N$729:N866))</f>
        <v/>
      </c>
      <c r="O867" s="246" t="str">
        <f>IF(F867="","",DSUM('2_Vehicles i maquinària'!$E$82:$S$92,"e1",$F$728:$F867)-SUM(O$729:O866))</f>
        <v/>
      </c>
      <c r="P867" s="246" t="str">
        <f>IF(F867="","",DSUM('2_Vehicles i maquinària'!$E$82:$S$92,"e2",$F$728:$F867)-SUM(P$729:P866))</f>
        <v/>
      </c>
      <c r="Q867" s="246" t="str">
        <f>IF(F867="","",DSUM('2_Vehicles i maquinària'!$E$82:$S$92,"e3",$F$728:$F867)-SUM(Q$729:Q866))</f>
        <v/>
      </c>
      <c r="R867" s="246" t="str">
        <f>IF(F867="","",DSUM('2_Vehicles i maquinària'!$E$82:$S$92,"emissions",$F$728:$F867)-SUM(R$729:R866))</f>
        <v/>
      </c>
      <c r="S867" s="246" t="str">
        <f>IF(F867="","",DSUM('2_Vehicles i maquinària'!$E$99:$S$109,"e1",$F$728:$F867)-SUM(S$729:S866))</f>
        <v/>
      </c>
      <c r="T867" s="246" t="str">
        <f>IF(F867="","",DSUM('2_Vehicles i maquinària'!$E$99:$S$109,"e2",$F$728:$F867)-SUM(T$729:T866))</f>
        <v/>
      </c>
      <c r="U867" s="246" t="str">
        <f>IF(F867="","",DSUM('2_Vehicles i maquinària'!$E$99:$S$109,"e3",$F$728:$F867)-SUM(U$729:U866))</f>
        <v/>
      </c>
      <c r="V867" s="246" t="str">
        <f>IF(F867="","",DSUM('2_Vehicles i maquinària'!$E$99:$S$109,"emissions",$F$728:$F867)-SUM(V$729:V866))</f>
        <v/>
      </c>
      <c r="W867" s="246" t="str">
        <f>IF(F867="","",DSUM('4_Emissions de procés'!$E$12:$M$27,"e1",$F$728:$F867)-SUM(W$729:W866))</f>
        <v/>
      </c>
      <c r="X867" s="246" t="str">
        <f>IF(F867="","",DSUM('4_Emissions de procés'!$E$12:$M$27,"e2",$F$728:$F867)-SUM(X$729:X866))</f>
        <v/>
      </c>
      <c r="Y867" s="246" t="str">
        <f>IF(F867="","",DSUM('4_Emissions de procés'!$E$12:$M$27,"e3",$F$728:$F867)-SUM(Y$729:Y866))</f>
        <v/>
      </c>
      <c r="Z867" s="246" t="str">
        <f>IF(F867="","",DSUM('4_Emissions de procés'!$E$12:$M$27,"emissions",$F$728:$F867)-SUM(Z$729:Z866))</f>
        <v/>
      </c>
    </row>
    <row r="868" spans="2:26" x14ac:dyDescent="0.25">
      <c r="B868">
        <v>140</v>
      </c>
      <c r="C868" s="246" t="str">
        <f>IF('0_Dades generals organització'!H190="","",'0_Dades generals organització'!H190)</f>
        <v/>
      </c>
      <c r="D868" s="246" t="str">
        <f>IF(C868="","",IF('0_Dades generals organització'!J190="no","",Dades!C868))</f>
        <v/>
      </c>
      <c r="E868" s="246" t="str">
        <f>IFERROR(INDEX($D$729:$D$978,MATCH(0,INDEX(COUNTIF($E$728:E867,$D$729:$D$978),),)),"")</f>
        <v/>
      </c>
      <c r="F868" s="246" t="str">
        <f t="shared" si="19"/>
        <v/>
      </c>
      <c r="G868" s="246" t="str">
        <f>IF(F868="","",DSUM('1_Instal·lacions fixes'!$E$14:$R$36,"e1",$F$728:$F868)+DSUM('1_Instal·lacions fixes'!$E$43:$L$58,"e1",$F$728:$F868)-SUM(G$729:G867))</f>
        <v/>
      </c>
      <c r="H868" s="246" t="str">
        <f>IF(F868="","",DSUM('1_Instal·lacions fixes'!$E$14:$R$36,"e2",$F$728:$F868)+DSUM('1_Instal·lacions fixes'!$E$43:$L$58,"e2",$F$728:$F868)-SUM(H$729:H867))</f>
        <v/>
      </c>
      <c r="I868" s="246" t="str">
        <f>IF(F868="","",DSUM('1_Instal·lacions fixes'!$E$14:$R$36,"e3",$F$728:$F868)+DSUM('1_Instal·lacions fixes'!$E$43:$L$58,"e3",$F$728:$F868)-SUM(I$729:I867))</f>
        <v/>
      </c>
      <c r="J868" s="246" t="str">
        <f>IF(F868="","",DSUM('1_Instal·lacions fixes'!$E$14:$R$36,"emissions",$F$728:$F868)+DSUM('1_Instal·lacions fixes'!$E$43:$L$58,"emissions",$F$728:$F868)-SUM(J$729:J867))</f>
        <v/>
      </c>
      <c r="K868" s="246" t="str">
        <f>IF(F868="","",DSUM('2_Vehicles i maquinària'!$E$22:$S$44,"e1",$F$728:$F868)+DSUM('2_Vehicles i maquinària'!$E$50:$K$70,"emissions",$F$728:$F868)-SUM(K$729:K867))</f>
        <v/>
      </c>
      <c r="L868" s="246" t="str">
        <f>IF(F868="","",DSUM('2_Vehicles i maquinària'!$E$22:$S$44,"e2",$F$728:$F868)-SUM(L$729:L867))</f>
        <v/>
      </c>
      <c r="M868" s="246" t="str">
        <f>IF(F868="","",DSUM('2_Vehicles i maquinària'!$E$22:$S$44,"e3",$F$728:$F868)-SUM(M$729:M867))</f>
        <v/>
      </c>
      <c r="N868" s="246" t="str">
        <f>IF(F868="","",DSUM('2_Vehicles i maquinària'!$E$22:$S$44,"emissions",$F$728:$F868)+DSUM('2_Vehicles i maquinària'!$E$50:$K$70,"emissions",$F$728:$F868)-SUM(N$729:N867))</f>
        <v/>
      </c>
      <c r="O868" s="246" t="str">
        <f>IF(F868="","",DSUM('2_Vehicles i maquinària'!$E$82:$S$92,"e1",$F$728:$F868)-SUM(O$729:O867))</f>
        <v/>
      </c>
      <c r="P868" s="246" t="str">
        <f>IF(F868="","",DSUM('2_Vehicles i maquinària'!$E$82:$S$92,"e2",$F$728:$F868)-SUM(P$729:P867))</f>
        <v/>
      </c>
      <c r="Q868" s="246" t="str">
        <f>IF(F868="","",DSUM('2_Vehicles i maquinària'!$E$82:$S$92,"e3",$F$728:$F868)-SUM(Q$729:Q867))</f>
        <v/>
      </c>
      <c r="R868" s="246" t="str">
        <f>IF(F868="","",DSUM('2_Vehicles i maquinària'!$E$82:$S$92,"emissions",$F$728:$F868)-SUM(R$729:R867))</f>
        <v/>
      </c>
      <c r="S868" s="246" t="str">
        <f>IF(F868="","",DSUM('2_Vehicles i maquinària'!$E$99:$S$109,"e1",$F$728:$F868)-SUM(S$729:S867))</f>
        <v/>
      </c>
      <c r="T868" s="246" t="str">
        <f>IF(F868="","",DSUM('2_Vehicles i maquinària'!$E$99:$S$109,"e2",$F$728:$F868)-SUM(T$729:T867))</f>
        <v/>
      </c>
      <c r="U868" s="246" t="str">
        <f>IF(F868="","",DSUM('2_Vehicles i maquinària'!$E$99:$S$109,"e3",$F$728:$F868)-SUM(U$729:U867))</f>
        <v/>
      </c>
      <c r="V868" s="246" t="str">
        <f>IF(F868="","",DSUM('2_Vehicles i maquinària'!$E$99:$S$109,"emissions",$F$728:$F868)-SUM(V$729:V867))</f>
        <v/>
      </c>
      <c r="W868" s="246" t="str">
        <f>IF(F868="","",DSUM('4_Emissions de procés'!$E$12:$M$27,"e1",$F$728:$F868)-SUM(W$729:W867))</f>
        <v/>
      </c>
      <c r="X868" s="246" t="str">
        <f>IF(F868="","",DSUM('4_Emissions de procés'!$E$12:$M$27,"e2",$F$728:$F868)-SUM(X$729:X867))</f>
        <v/>
      </c>
      <c r="Y868" s="246" t="str">
        <f>IF(F868="","",DSUM('4_Emissions de procés'!$E$12:$M$27,"e3",$F$728:$F868)-SUM(Y$729:Y867))</f>
        <v/>
      </c>
      <c r="Z868" s="246" t="str">
        <f>IF(F868="","",DSUM('4_Emissions de procés'!$E$12:$M$27,"emissions",$F$728:$F868)-SUM(Z$729:Z867))</f>
        <v/>
      </c>
    </row>
    <row r="869" spans="2:26" x14ac:dyDescent="0.25">
      <c r="B869">
        <v>141</v>
      </c>
      <c r="C869" s="246" t="str">
        <f>IF('0_Dades generals organització'!H191="","",'0_Dades generals organització'!H191)</f>
        <v/>
      </c>
      <c r="D869" s="246" t="str">
        <f>IF(C869="","",IF('0_Dades generals organització'!J191="no","",Dades!C869))</f>
        <v/>
      </c>
      <c r="E869" s="246" t="str">
        <f>IFERROR(INDEX($D$729:$D$978,MATCH(0,INDEX(COUNTIF($E$728:E868,$D$729:$D$978),),)),"")</f>
        <v/>
      </c>
      <c r="F869" s="246" t="str">
        <f t="shared" si="19"/>
        <v/>
      </c>
      <c r="G869" s="246" t="str">
        <f>IF(F869="","",DSUM('1_Instal·lacions fixes'!$E$14:$R$36,"e1",$F$728:$F869)+DSUM('1_Instal·lacions fixes'!$E$43:$L$58,"e1",$F$728:$F869)-SUM(G$729:G868))</f>
        <v/>
      </c>
      <c r="H869" s="246" t="str">
        <f>IF(F869="","",DSUM('1_Instal·lacions fixes'!$E$14:$R$36,"e2",$F$728:$F869)+DSUM('1_Instal·lacions fixes'!$E$43:$L$58,"e2",$F$728:$F869)-SUM(H$729:H868))</f>
        <v/>
      </c>
      <c r="I869" s="246" t="str">
        <f>IF(F869="","",DSUM('1_Instal·lacions fixes'!$E$14:$R$36,"e3",$F$728:$F869)+DSUM('1_Instal·lacions fixes'!$E$43:$L$58,"e3",$F$728:$F869)-SUM(I$729:I868))</f>
        <v/>
      </c>
      <c r="J869" s="246" t="str">
        <f>IF(F869="","",DSUM('1_Instal·lacions fixes'!$E$14:$R$36,"emissions",$F$728:$F869)+DSUM('1_Instal·lacions fixes'!$E$43:$L$58,"emissions",$F$728:$F869)-SUM(J$729:J868))</f>
        <v/>
      </c>
      <c r="K869" s="246" t="str">
        <f>IF(F869="","",DSUM('2_Vehicles i maquinària'!$E$22:$S$44,"e1",$F$728:$F869)+DSUM('2_Vehicles i maquinària'!$E$50:$K$70,"emissions",$F$728:$F869)-SUM(K$729:K868))</f>
        <v/>
      </c>
      <c r="L869" s="246" t="str">
        <f>IF(F869="","",DSUM('2_Vehicles i maquinària'!$E$22:$S$44,"e2",$F$728:$F869)-SUM(L$729:L868))</f>
        <v/>
      </c>
      <c r="M869" s="246" t="str">
        <f>IF(F869="","",DSUM('2_Vehicles i maquinària'!$E$22:$S$44,"e3",$F$728:$F869)-SUM(M$729:M868))</f>
        <v/>
      </c>
      <c r="N869" s="246" t="str">
        <f>IF(F869="","",DSUM('2_Vehicles i maquinària'!$E$22:$S$44,"emissions",$F$728:$F869)+DSUM('2_Vehicles i maquinària'!$E$50:$K$70,"emissions",$F$728:$F869)-SUM(N$729:N868))</f>
        <v/>
      </c>
      <c r="O869" s="246" t="str">
        <f>IF(F869="","",DSUM('2_Vehicles i maquinària'!$E$82:$S$92,"e1",$F$728:$F869)-SUM(O$729:O868))</f>
        <v/>
      </c>
      <c r="P869" s="246" t="str">
        <f>IF(F869="","",DSUM('2_Vehicles i maquinària'!$E$82:$S$92,"e2",$F$728:$F869)-SUM(P$729:P868))</f>
        <v/>
      </c>
      <c r="Q869" s="246" t="str">
        <f>IF(F869="","",DSUM('2_Vehicles i maquinària'!$E$82:$S$92,"e3",$F$728:$F869)-SUM(Q$729:Q868))</f>
        <v/>
      </c>
      <c r="R869" s="246" t="str">
        <f>IF(F869="","",DSUM('2_Vehicles i maquinària'!$E$82:$S$92,"emissions",$F$728:$F869)-SUM(R$729:R868))</f>
        <v/>
      </c>
      <c r="S869" s="246" t="str">
        <f>IF(F869="","",DSUM('2_Vehicles i maquinària'!$E$99:$S$109,"e1",$F$728:$F869)-SUM(S$729:S868))</f>
        <v/>
      </c>
      <c r="T869" s="246" t="str">
        <f>IF(F869="","",DSUM('2_Vehicles i maquinària'!$E$99:$S$109,"e2",$F$728:$F869)-SUM(T$729:T868))</f>
        <v/>
      </c>
      <c r="U869" s="246" t="str">
        <f>IF(F869="","",DSUM('2_Vehicles i maquinària'!$E$99:$S$109,"e3",$F$728:$F869)-SUM(U$729:U868))</f>
        <v/>
      </c>
      <c r="V869" s="246" t="str">
        <f>IF(F869="","",DSUM('2_Vehicles i maquinària'!$E$99:$S$109,"emissions",$F$728:$F869)-SUM(V$729:V868))</f>
        <v/>
      </c>
      <c r="W869" s="246" t="str">
        <f>IF(F869="","",DSUM('4_Emissions de procés'!$E$12:$M$27,"e1",$F$728:$F869)-SUM(W$729:W868))</f>
        <v/>
      </c>
      <c r="X869" s="246" t="str">
        <f>IF(F869="","",DSUM('4_Emissions de procés'!$E$12:$M$27,"e2",$F$728:$F869)-SUM(X$729:X868))</f>
        <v/>
      </c>
      <c r="Y869" s="246" t="str">
        <f>IF(F869="","",DSUM('4_Emissions de procés'!$E$12:$M$27,"e3",$F$728:$F869)-SUM(Y$729:Y868))</f>
        <v/>
      </c>
      <c r="Z869" s="246" t="str">
        <f>IF(F869="","",DSUM('4_Emissions de procés'!$E$12:$M$27,"emissions",$F$728:$F869)-SUM(Z$729:Z868))</f>
        <v/>
      </c>
    </row>
    <row r="870" spans="2:26" x14ac:dyDescent="0.25">
      <c r="B870">
        <v>142</v>
      </c>
      <c r="C870" s="246" t="str">
        <f>IF('0_Dades generals organització'!H192="","",'0_Dades generals organització'!H192)</f>
        <v/>
      </c>
      <c r="D870" s="246" t="str">
        <f>IF(C870="","",IF('0_Dades generals organització'!J192="no","",Dades!C870))</f>
        <v/>
      </c>
      <c r="E870" s="246" t="str">
        <f>IFERROR(INDEX($D$729:$D$978,MATCH(0,INDEX(COUNTIF($E$728:E869,$D$729:$D$978),),)),"")</f>
        <v/>
      </c>
      <c r="F870" s="246" t="str">
        <f t="shared" si="19"/>
        <v/>
      </c>
      <c r="G870" s="246" t="str">
        <f>IF(F870="","",DSUM('1_Instal·lacions fixes'!$E$14:$R$36,"e1",$F$728:$F870)+DSUM('1_Instal·lacions fixes'!$E$43:$L$58,"e1",$F$728:$F870)-SUM(G$729:G869))</f>
        <v/>
      </c>
      <c r="H870" s="246" t="str">
        <f>IF(F870="","",DSUM('1_Instal·lacions fixes'!$E$14:$R$36,"e2",$F$728:$F870)+DSUM('1_Instal·lacions fixes'!$E$43:$L$58,"e2",$F$728:$F870)-SUM(H$729:H869))</f>
        <v/>
      </c>
      <c r="I870" s="246" t="str">
        <f>IF(F870="","",DSUM('1_Instal·lacions fixes'!$E$14:$R$36,"e3",$F$728:$F870)+DSUM('1_Instal·lacions fixes'!$E$43:$L$58,"e3",$F$728:$F870)-SUM(I$729:I869))</f>
        <v/>
      </c>
      <c r="J870" s="246" t="str">
        <f>IF(F870="","",DSUM('1_Instal·lacions fixes'!$E$14:$R$36,"emissions",$F$728:$F870)+DSUM('1_Instal·lacions fixes'!$E$43:$L$58,"emissions",$F$728:$F870)-SUM(J$729:J869))</f>
        <v/>
      </c>
      <c r="K870" s="246" t="str">
        <f>IF(F870="","",DSUM('2_Vehicles i maquinària'!$E$22:$S$44,"e1",$F$728:$F870)+DSUM('2_Vehicles i maquinària'!$E$50:$K$70,"emissions",$F$728:$F870)-SUM(K$729:K869))</f>
        <v/>
      </c>
      <c r="L870" s="246" t="str">
        <f>IF(F870="","",DSUM('2_Vehicles i maquinària'!$E$22:$S$44,"e2",$F$728:$F870)-SUM(L$729:L869))</f>
        <v/>
      </c>
      <c r="M870" s="246" t="str">
        <f>IF(F870="","",DSUM('2_Vehicles i maquinària'!$E$22:$S$44,"e3",$F$728:$F870)-SUM(M$729:M869))</f>
        <v/>
      </c>
      <c r="N870" s="246" t="str">
        <f>IF(F870="","",DSUM('2_Vehicles i maquinària'!$E$22:$S$44,"emissions",$F$728:$F870)+DSUM('2_Vehicles i maquinària'!$E$50:$K$70,"emissions",$F$728:$F870)-SUM(N$729:N869))</f>
        <v/>
      </c>
      <c r="O870" s="246" t="str">
        <f>IF(F870="","",DSUM('2_Vehicles i maquinària'!$E$82:$S$92,"e1",$F$728:$F870)-SUM(O$729:O869))</f>
        <v/>
      </c>
      <c r="P870" s="246" t="str">
        <f>IF(F870="","",DSUM('2_Vehicles i maquinària'!$E$82:$S$92,"e2",$F$728:$F870)-SUM(P$729:P869))</f>
        <v/>
      </c>
      <c r="Q870" s="246" t="str">
        <f>IF(F870="","",DSUM('2_Vehicles i maquinària'!$E$82:$S$92,"e3",$F$728:$F870)-SUM(Q$729:Q869))</f>
        <v/>
      </c>
      <c r="R870" s="246" t="str">
        <f>IF(F870="","",DSUM('2_Vehicles i maquinària'!$E$82:$S$92,"emissions",$F$728:$F870)-SUM(R$729:R869))</f>
        <v/>
      </c>
      <c r="S870" s="246" t="str">
        <f>IF(F870="","",DSUM('2_Vehicles i maquinària'!$E$99:$S$109,"e1",$F$728:$F870)-SUM(S$729:S869))</f>
        <v/>
      </c>
      <c r="T870" s="246" t="str">
        <f>IF(F870="","",DSUM('2_Vehicles i maquinària'!$E$99:$S$109,"e2",$F$728:$F870)-SUM(T$729:T869))</f>
        <v/>
      </c>
      <c r="U870" s="246" t="str">
        <f>IF(F870="","",DSUM('2_Vehicles i maquinària'!$E$99:$S$109,"e3",$F$728:$F870)-SUM(U$729:U869))</f>
        <v/>
      </c>
      <c r="V870" s="246" t="str">
        <f>IF(F870="","",DSUM('2_Vehicles i maquinària'!$E$99:$S$109,"emissions",$F$728:$F870)-SUM(V$729:V869))</f>
        <v/>
      </c>
      <c r="W870" s="246" t="str">
        <f>IF(F870="","",DSUM('4_Emissions de procés'!$E$12:$M$27,"e1",$F$728:$F870)-SUM(W$729:W869))</f>
        <v/>
      </c>
      <c r="X870" s="246" t="str">
        <f>IF(F870="","",DSUM('4_Emissions de procés'!$E$12:$M$27,"e2",$F$728:$F870)-SUM(X$729:X869))</f>
        <v/>
      </c>
      <c r="Y870" s="246" t="str">
        <f>IF(F870="","",DSUM('4_Emissions de procés'!$E$12:$M$27,"e3",$F$728:$F870)-SUM(Y$729:Y869))</f>
        <v/>
      </c>
      <c r="Z870" s="246" t="str">
        <f>IF(F870="","",DSUM('4_Emissions de procés'!$E$12:$M$27,"emissions",$F$728:$F870)-SUM(Z$729:Z869))</f>
        <v/>
      </c>
    </row>
    <row r="871" spans="2:26" x14ac:dyDescent="0.25">
      <c r="B871">
        <v>143</v>
      </c>
      <c r="C871" s="246" t="str">
        <f>IF('0_Dades generals organització'!H193="","",'0_Dades generals organització'!H193)</f>
        <v/>
      </c>
      <c r="D871" s="246" t="str">
        <f>IF(C871="","",IF('0_Dades generals organització'!J193="no","",Dades!C871))</f>
        <v/>
      </c>
      <c r="E871" s="246" t="str">
        <f>IFERROR(INDEX($D$729:$D$978,MATCH(0,INDEX(COUNTIF($E$728:E870,$D$729:$D$978),),)),"")</f>
        <v/>
      </c>
      <c r="F871" s="246" t="str">
        <f t="shared" si="19"/>
        <v/>
      </c>
      <c r="G871" s="246" t="str">
        <f>IF(F871="","",DSUM('1_Instal·lacions fixes'!$E$14:$R$36,"e1",$F$728:$F871)+DSUM('1_Instal·lacions fixes'!$E$43:$L$58,"e1",$F$728:$F871)-SUM(G$729:G870))</f>
        <v/>
      </c>
      <c r="H871" s="246" t="str">
        <f>IF(F871="","",DSUM('1_Instal·lacions fixes'!$E$14:$R$36,"e2",$F$728:$F871)+DSUM('1_Instal·lacions fixes'!$E$43:$L$58,"e2",$F$728:$F871)-SUM(H$729:H870))</f>
        <v/>
      </c>
      <c r="I871" s="246" t="str">
        <f>IF(F871="","",DSUM('1_Instal·lacions fixes'!$E$14:$R$36,"e3",$F$728:$F871)+DSUM('1_Instal·lacions fixes'!$E$43:$L$58,"e3",$F$728:$F871)-SUM(I$729:I870))</f>
        <v/>
      </c>
      <c r="J871" s="246" t="str">
        <f>IF(F871="","",DSUM('1_Instal·lacions fixes'!$E$14:$R$36,"emissions",$F$728:$F871)+DSUM('1_Instal·lacions fixes'!$E$43:$L$58,"emissions",$F$728:$F871)-SUM(J$729:J870))</f>
        <v/>
      </c>
      <c r="K871" s="246" t="str">
        <f>IF(F871="","",DSUM('2_Vehicles i maquinària'!$E$22:$S$44,"e1",$F$728:$F871)+DSUM('2_Vehicles i maquinària'!$E$50:$K$70,"emissions",$F$728:$F871)-SUM(K$729:K870))</f>
        <v/>
      </c>
      <c r="L871" s="246" t="str">
        <f>IF(F871="","",DSUM('2_Vehicles i maquinària'!$E$22:$S$44,"e2",$F$728:$F871)-SUM(L$729:L870))</f>
        <v/>
      </c>
      <c r="M871" s="246" t="str">
        <f>IF(F871="","",DSUM('2_Vehicles i maquinària'!$E$22:$S$44,"e3",$F$728:$F871)-SUM(M$729:M870))</f>
        <v/>
      </c>
      <c r="N871" s="246" t="str">
        <f>IF(F871="","",DSUM('2_Vehicles i maquinària'!$E$22:$S$44,"emissions",$F$728:$F871)+DSUM('2_Vehicles i maquinària'!$E$50:$K$70,"emissions",$F$728:$F871)-SUM(N$729:N870))</f>
        <v/>
      </c>
      <c r="O871" s="246" t="str">
        <f>IF(F871="","",DSUM('2_Vehicles i maquinària'!$E$82:$S$92,"e1",$F$728:$F871)-SUM(O$729:O870))</f>
        <v/>
      </c>
      <c r="P871" s="246" t="str">
        <f>IF(F871="","",DSUM('2_Vehicles i maquinària'!$E$82:$S$92,"e2",$F$728:$F871)-SUM(P$729:P870))</f>
        <v/>
      </c>
      <c r="Q871" s="246" t="str">
        <f>IF(F871="","",DSUM('2_Vehicles i maquinària'!$E$82:$S$92,"e3",$F$728:$F871)-SUM(Q$729:Q870))</f>
        <v/>
      </c>
      <c r="R871" s="246" t="str">
        <f>IF(F871="","",DSUM('2_Vehicles i maquinària'!$E$82:$S$92,"emissions",$F$728:$F871)-SUM(R$729:R870))</f>
        <v/>
      </c>
      <c r="S871" s="246" t="str">
        <f>IF(F871="","",DSUM('2_Vehicles i maquinària'!$E$99:$S$109,"e1",$F$728:$F871)-SUM(S$729:S870))</f>
        <v/>
      </c>
      <c r="T871" s="246" t="str">
        <f>IF(F871="","",DSUM('2_Vehicles i maquinària'!$E$99:$S$109,"e2",$F$728:$F871)-SUM(T$729:T870))</f>
        <v/>
      </c>
      <c r="U871" s="246" t="str">
        <f>IF(F871="","",DSUM('2_Vehicles i maquinària'!$E$99:$S$109,"e3",$F$728:$F871)-SUM(U$729:U870))</f>
        <v/>
      </c>
      <c r="V871" s="246" t="str">
        <f>IF(F871="","",DSUM('2_Vehicles i maquinària'!$E$99:$S$109,"emissions",$F$728:$F871)-SUM(V$729:V870))</f>
        <v/>
      </c>
      <c r="W871" s="246" t="str">
        <f>IF(F871="","",DSUM('4_Emissions de procés'!$E$12:$M$27,"e1",$F$728:$F871)-SUM(W$729:W870))</f>
        <v/>
      </c>
      <c r="X871" s="246" t="str">
        <f>IF(F871="","",DSUM('4_Emissions de procés'!$E$12:$M$27,"e2",$F$728:$F871)-SUM(X$729:X870))</f>
        <v/>
      </c>
      <c r="Y871" s="246" t="str">
        <f>IF(F871="","",DSUM('4_Emissions de procés'!$E$12:$M$27,"e3",$F$728:$F871)-SUM(Y$729:Y870))</f>
        <v/>
      </c>
      <c r="Z871" s="246" t="str">
        <f>IF(F871="","",DSUM('4_Emissions de procés'!$E$12:$M$27,"emissions",$F$728:$F871)-SUM(Z$729:Z870))</f>
        <v/>
      </c>
    </row>
    <row r="872" spans="2:26" x14ac:dyDescent="0.25">
      <c r="B872">
        <v>144</v>
      </c>
      <c r="C872" s="246" t="str">
        <f>IF('0_Dades generals organització'!H194="","",'0_Dades generals organització'!H194)</f>
        <v/>
      </c>
      <c r="D872" s="246" t="str">
        <f>IF(C872="","",IF('0_Dades generals organització'!J194="no","",Dades!C872))</f>
        <v/>
      </c>
      <c r="E872" s="246" t="str">
        <f>IFERROR(INDEX($D$729:$D$978,MATCH(0,INDEX(COUNTIF($E$728:E871,$D$729:$D$978),),)),"")</f>
        <v/>
      </c>
      <c r="F872" s="246" t="str">
        <f t="shared" si="19"/>
        <v/>
      </c>
      <c r="G872" s="246" t="str">
        <f>IF(F872="","",DSUM('1_Instal·lacions fixes'!$E$14:$R$36,"e1",$F$728:$F872)+DSUM('1_Instal·lacions fixes'!$E$43:$L$58,"e1",$F$728:$F872)-SUM(G$729:G871))</f>
        <v/>
      </c>
      <c r="H872" s="246" t="str">
        <f>IF(F872="","",DSUM('1_Instal·lacions fixes'!$E$14:$R$36,"e2",$F$728:$F872)+DSUM('1_Instal·lacions fixes'!$E$43:$L$58,"e2",$F$728:$F872)-SUM(H$729:H871))</f>
        <v/>
      </c>
      <c r="I872" s="246" t="str">
        <f>IF(F872="","",DSUM('1_Instal·lacions fixes'!$E$14:$R$36,"e3",$F$728:$F872)+DSUM('1_Instal·lacions fixes'!$E$43:$L$58,"e3",$F$728:$F872)-SUM(I$729:I871))</f>
        <v/>
      </c>
      <c r="J872" s="246" t="str">
        <f>IF(F872="","",DSUM('1_Instal·lacions fixes'!$E$14:$R$36,"emissions",$F$728:$F872)+DSUM('1_Instal·lacions fixes'!$E$43:$L$58,"emissions",$F$728:$F872)-SUM(J$729:J871))</f>
        <v/>
      </c>
      <c r="K872" s="246" t="str">
        <f>IF(F872="","",DSUM('2_Vehicles i maquinària'!$E$22:$S$44,"e1",$F$728:$F872)+DSUM('2_Vehicles i maquinària'!$E$50:$K$70,"emissions",$F$728:$F872)-SUM(K$729:K871))</f>
        <v/>
      </c>
      <c r="L872" s="246" t="str">
        <f>IF(F872="","",DSUM('2_Vehicles i maquinària'!$E$22:$S$44,"e2",$F$728:$F872)-SUM(L$729:L871))</f>
        <v/>
      </c>
      <c r="M872" s="246" t="str">
        <f>IF(F872="","",DSUM('2_Vehicles i maquinària'!$E$22:$S$44,"e3",$F$728:$F872)-SUM(M$729:M871))</f>
        <v/>
      </c>
      <c r="N872" s="246" t="str">
        <f>IF(F872="","",DSUM('2_Vehicles i maquinària'!$E$22:$S$44,"emissions",$F$728:$F872)+DSUM('2_Vehicles i maquinària'!$E$50:$K$70,"emissions",$F$728:$F872)-SUM(N$729:N871))</f>
        <v/>
      </c>
      <c r="O872" s="246" t="str">
        <f>IF(F872="","",DSUM('2_Vehicles i maquinària'!$E$82:$S$92,"e1",$F$728:$F872)-SUM(O$729:O871))</f>
        <v/>
      </c>
      <c r="P872" s="246" t="str">
        <f>IF(F872="","",DSUM('2_Vehicles i maquinària'!$E$82:$S$92,"e2",$F$728:$F872)-SUM(P$729:P871))</f>
        <v/>
      </c>
      <c r="Q872" s="246" t="str">
        <f>IF(F872="","",DSUM('2_Vehicles i maquinària'!$E$82:$S$92,"e3",$F$728:$F872)-SUM(Q$729:Q871))</f>
        <v/>
      </c>
      <c r="R872" s="246" t="str">
        <f>IF(F872="","",DSUM('2_Vehicles i maquinària'!$E$82:$S$92,"emissions",$F$728:$F872)-SUM(R$729:R871))</f>
        <v/>
      </c>
      <c r="S872" s="246" t="str">
        <f>IF(F872="","",DSUM('2_Vehicles i maquinària'!$E$99:$S$109,"e1",$F$728:$F872)-SUM(S$729:S871))</f>
        <v/>
      </c>
      <c r="T872" s="246" t="str">
        <f>IF(F872="","",DSUM('2_Vehicles i maquinària'!$E$99:$S$109,"e2",$F$728:$F872)-SUM(T$729:T871))</f>
        <v/>
      </c>
      <c r="U872" s="246" t="str">
        <f>IF(F872="","",DSUM('2_Vehicles i maquinària'!$E$99:$S$109,"e3",$F$728:$F872)-SUM(U$729:U871))</f>
        <v/>
      </c>
      <c r="V872" s="246" t="str">
        <f>IF(F872="","",DSUM('2_Vehicles i maquinària'!$E$99:$S$109,"emissions",$F$728:$F872)-SUM(V$729:V871))</f>
        <v/>
      </c>
      <c r="W872" s="246" t="str">
        <f>IF(F872="","",DSUM('4_Emissions de procés'!$E$12:$M$27,"e1",$F$728:$F872)-SUM(W$729:W871))</f>
        <v/>
      </c>
      <c r="X872" s="246" t="str">
        <f>IF(F872="","",DSUM('4_Emissions de procés'!$E$12:$M$27,"e2",$F$728:$F872)-SUM(X$729:X871))</f>
        <v/>
      </c>
      <c r="Y872" s="246" t="str">
        <f>IF(F872="","",DSUM('4_Emissions de procés'!$E$12:$M$27,"e3",$F$728:$F872)-SUM(Y$729:Y871))</f>
        <v/>
      </c>
      <c r="Z872" s="246" t="str">
        <f>IF(F872="","",DSUM('4_Emissions de procés'!$E$12:$M$27,"emissions",$F$728:$F872)-SUM(Z$729:Z871))</f>
        <v/>
      </c>
    </row>
    <row r="873" spans="2:26" x14ac:dyDescent="0.25">
      <c r="B873">
        <v>145</v>
      </c>
      <c r="C873" s="246" t="str">
        <f>IF('0_Dades generals organització'!H195="","",'0_Dades generals organització'!H195)</f>
        <v/>
      </c>
      <c r="D873" s="246" t="str">
        <f>IF(C873="","",IF('0_Dades generals organització'!J195="no","",Dades!C873))</f>
        <v/>
      </c>
      <c r="E873" s="246" t="str">
        <f>IFERROR(INDEX($D$729:$D$978,MATCH(0,INDEX(COUNTIF($E$728:E872,$D$729:$D$978),),)),"")</f>
        <v/>
      </c>
      <c r="F873" s="246" t="str">
        <f t="shared" si="19"/>
        <v/>
      </c>
      <c r="G873" s="246" t="str">
        <f>IF(F873="","",DSUM('1_Instal·lacions fixes'!$E$14:$R$36,"e1",$F$728:$F873)+DSUM('1_Instal·lacions fixes'!$E$43:$L$58,"e1",$F$728:$F873)-SUM(G$729:G872))</f>
        <v/>
      </c>
      <c r="H873" s="246" t="str">
        <f>IF(F873="","",DSUM('1_Instal·lacions fixes'!$E$14:$R$36,"e2",$F$728:$F873)+DSUM('1_Instal·lacions fixes'!$E$43:$L$58,"e2",$F$728:$F873)-SUM(H$729:H872))</f>
        <v/>
      </c>
      <c r="I873" s="246" t="str">
        <f>IF(F873="","",DSUM('1_Instal·lacions fixes'!$E$14:$R$36,"e3",$F$728:$F873)+DSUM('1_Instal·lacions fixes'!$E$43:$L$58,"e3",$F$728:$F873)-SUM(I$729:I872))</f>
        <v/>
      </c>
      <c r="J873" s="246" t="str">
        <f>IF(F873="","",DSUM('1_Instal·lacions fixes'!$E$14:$R$36,"emissions",$F$728:$F873)+DSUM('1_Instal·lacions fixes'!$E$43:$L$58,"emissions",$F$728:$F873)-SUM(J$729:J872))</f>
        <v/>
      </c>
      <c r="K873" s="246" t="str">
        <f>IF(F873="","",DSUM('2_Vehicles i maquinària'!$E$22:$S$44,"e1",$F$728:$F873)+DSUM('2_Vehicles i maquinària'!$E$50:$K$70,"emissions",$F$728:$F873)-SUM(K$729:K872))</f>
        <v/>
      </c>
      <c r="L873" s="246" t="str">
        <f>IF(F873="","",DSUM('2_Vehicles i maquinària'!$E$22:$S$44,"e2",$F$728:$F873)-SUM(L$729:L872))</f>
        <v/>
      </c>
      <c r="M873" s="246" t="str">
        <f>IF(F873="","",DSUM('2_Vehicles i maquinària'!$E$22:$S$44,"e3",$F$728:$F873)-SUM(M$729:M872))</f>
        <v/>
      </c>
      <c r="N873" s="246" t="str">
        <f>IF(F873="","",DSUM('2_Vehicles i maquinària'!$E$22:$S$44,"emissions",$F$728:$F873)+DSUM('2_Vehicles i maquinària'!$E$50:$K$70,"emissions",$F$728:$F873)-SUM(N$729:N872))</f>
        <v/>
      </c>
      <c r="O873" s="246" t="str">
        <f>IF(F873="","",DSUM('2_Vehicles i maquinària'!$E$82:$S$92,"e1",$F$728:$F873)-SUM(O$729:O872))</f>
        <v/>
      </c>
      <c r="P873" s="246" t="str">
        <f>IF(F873="","",DSUM('2_Vehicles i maquinària'!$E$82:$S$92,"e2",$F$728:$F873)-SUM(P$729:P872))</f>
        <v/>
      </c>
      <c r="Q873" s="246" t="str">
        <f>IF(F873="","",DSUM('2_Vehicles i maquinària'!$E$82:$S$92,"e3",$F$728:$F873)-SUM(Q$729:Q872))</f>
        <v/>
      </c>
      <c r="R873" s="246" t="str">
        <f>IF(F873="","",DSUM('2_Vehicles i maquinària'!$E$82:$S$92,"emissions",$F$728:$F873)-SUM(R$729:R872))</f>
        <v/>
      </c>
      <c r="S873" s="246" t="str">
        <f>IF(F873="","",DSUM('2_Vehicles i maquinària'!$E$99:$S$109,"e1",$F$728:$F873)-SUM(S$729:S872))</f>
        <v/>
      </c>
      <c r="T873" s="246" t="str">
        <f>IF(F873="","",DSUM('2_Vehicles i maquinària'!$E$99:$S$109,"e2",$F$728:$F873)-SUM(T$729:T872))</f>
        <v/>
      </c>
      <c r="U873" s="246" t="str">
        <f>IF(F873="","",DSUM('2_Vehicles i maquinària'!$E$99:$S$109,"e3",$F$728:$F873)-SUM(U$729:U872))</f>
        <v/>
      </c>
      <c r="V873" s="246" t="str">
        <f>IF(F873="","",DSUM('2_Vehicles i maquinària'!$E$99:$S$109,"emissions",$F$728:$F873)-SUM(V$729:V872))</f>
        <v/>
      </c>
      <c r="W873" s="246" t="str">
        <f>IF(F873="","",DSUM('4_Emissions de procés'!$E$12:$M$27,"e1",$F$728:$F873)-SUM(W$729:W872))</f>
        <v/>
      </c>
      <c r="X873" s="246" t="str">
        <f>IF(F873="","",DSUM('4_Emissions de procés'!$E$12:$M$27,"e2",$F$728:$F873)-SUM(X$729:X872))</f>
        <v/>
      </c>
      <c r="Y873" s="246" t="str">
        <f>IF(F873="","",DSUM('4_Emissions de procés'!$E$12:$M$27,"e3",$F$728:$F873)-SUM(Y$729:Y872))</f>
        <v/>
      </c>
      <c r="Z873" s="246" t="str">
        <f>IF(F873="","",DSUM('4_Emissions de procés'!$E$12:$M$27,"emissions",$F$728:$F873)-SUM(Z$729:Z872))</f>
        <v/>
      </c>
    </row>
    <row r="874" spans="2:26" x14ac:dyDescent="0.25">
      <c r="B874">
        <v>146</v>
      </c>
      <c r="C874" s="246" t="str">
        <f>IF('0_Dades generals organització'!H196="","",'0_Dades generals organització'!H196)</f>
        <v/>
      </c>
      <c r="D874" s="246" t="str">
        <f>IF(C874="","",IF('0_Dades generals organització'!J196="no","",Dades!C874))</f>
        <v/>
      </c>
      <c r="E874" s="246" t="str">
        <f>IFERROR(INDEX($D$729:$D$978,MATCH(0,INDEX(COUNTIF($E$728:E873,$D$729:$D$978),),)),"")</f>
        <v/>
      </c>
      <c r="F874" s="246" t="str">
        <f t="shared" si="19"/>
        <v/>
      </c>
      <c r="G874" s="246" t="str">
        <f>IF(F874="","",DSUM('1_Instal·lacions fixes'!$E$14:$R$36,"e1",$F$728:$F874)+DSUM('1_Instal·lacions fixes'!$E$43:$L$58,"e1",$F$728:$F874)-SUM(G$729:G873))</f>
        <v/>
      </c>
      <c r="H874" s="246" t="str">
        <f>IF(F874="","",DSUM('1_Instal·lacions fixes'!$E$14:$R$36,"e2",$F$728:$F874)+DSUM('1_Instal·lacions fixes'!$E$43:$L$58,"e2",$F$728:$F874)-SUM(H$729:H873))</f>
        <v/>
      </c>
      <c r="I874" s="246" t="str">
        <f>IF(F874="","",DSUM('1_Instal·lacions fixes'!$E$14:$R$36,"e3",$F$728:$F874)+DSUM('1_Instal·lacions fixes'!$E$43:$L$58,"e3",$F$728:$F874)-SUM(I$729:I873))</f>
        <v/>
      </c>
      <c r="J874" s="246" t="str">
        <f>IF(F874="","",DSUM('1_Instal·lacions fixes'!$E$14:$R$36,"emissions",$F$728:$F874)+DSUM('1_Instal·lacions fixes'!$E$43:$L$58,"emissions",$F$728:$F874)-SUM(J$729:J873))</f>
        <v/>
      </c>
      <c r="K874" s="246" t="str">
        <f>IF(F874="","",DSUM('2_Vehicles i maquinària'!$E$22:$S$44,"e1",$F$728:$F874)+DSUM('2_Vehicles i maquinària'!$E$50:$K$70,"emissions",$F$728:$F874)-SUM(K$729:K873))</f>
        <v/>
      </c>
      <c r="L874" s="246" t="str">
        <f>IF(F874="","",DSUM('2_Vehicles i maquinària'!$E$22:$S$44,"e2",$F$728:$F874)-SUM(L$729:L873))</f>
        <v/>
      </c>
      <c r="M874" s="246" t="str">
        <f>IF(F874="","",DSUM('2_Vehicles i maquinària'!$E$22:$S$44,"e3",$F$728:$F874)-SUM(M$729:M873))</f>
        <v/>
      </c>
      <c r="N874" s="246" t="str">
        <f>IF(F874="","",DSUM('2_Vehicles i maquinària'!$E$22:$S$44,"emissions",$F$728:$F874)+DSUM('2_Vehicles i maquinària'!$E$50:$K$70,"emissions",$F$728:$F874)-SUM(N$729:N873))</f>
        <v/>
      </c>
      <c r="O874" s="246" t="str">
        <f>IF(F874="","",DSUM('2_Vehicles i maquinària'!$E$82:$S$92,"e1",$F$728:$F874)-SUM(O$729:O873))</f>
        <v/>
      </c>
      <c r="P874" s="246" t="str">
        <f>IF(F874="","",DSUM('2_Vehicles i maquinària'!$E$82:$S$92,"e2",$F$728:$F874)-SUM(P$729:P873))</f>
        <v/>
      </c>
      <c r="Q874" s="246" t="str">
        <f>IF(F874="","",DSUM('2_Vehicles i maquinària'!$E$82:$S$92,"e3",$F$728:$F874)-SUM(Q$729:Q873))</f>
        <v/>
      </c>
      <c r="R874" s="246" t="str">
        <f>IF(F874="","",DSUM('2_Vehicles i maquinària'!$E$82:$S$92,"emissions",$F$728:$F874)-SUM(R$729:R873))</f>
        <v/>
      </c>
      <c r="S874" s="246" t="str">
        <f>IF(F874="","",DSUM('2_Vehicles i maquinària'!$E$99:$S$109,"e1",$F$728:$F874)-SUM(S$729:S873))</f>
        <v/>
      </c>
      <c r="T874" s="246" t="str">
        <f>IF(F874="","",DSUM('2_Vehicles i maquinària'!$E$99:$S$109,"e2",$F$728:$F874)-SUM(T$729:T873))</f>
        <v/>
      </c>
      <c r="U874" s="246" t="str">
        <f>IF(F874="","",DSUM('2_Vehicles i maquinària'!$E$99:$S$109,"e3",$F$728:$F874)-SUM(U$729:U873))</f>
        <v/>
      </c>
      <c r="V874" s="246" t="str">
        <f>IF(F874="","",DSUM('2_Vehicles i maquinària'!$E$99:$S$109,"emissions",$F$728:$F874)-SUM(V$729:V873))</f>
        <v/>
      </c>
      <c r="W874" s="246" t="str">
        <f>IF(F874="","",DSUM('4_Emissions de procés'!$E$12:$M$27,"e1",$F$728:$F874)-SUM(W$729:W873))</f>
        <v/>
      </c>
      <c r="X874" s="246" t="str">
        <f>IF(F874="","",DSUM('4_Emissions de procés'!$E$12:$M$27,"e2",$F$728:$F874)-SUM(X$729:X873))</f>
        <v/>
      </c>
      <c r="Y874" s="246" t="str">
        <f>IF(F874="","",DSUM('4_Emissions de procés'!$E$12:$M$27,"e3",$F$728:$F874)-SUM(Y$729:Y873))</f>
        <v/>
      </c>
      <c r="Z874" s="246" t="str">
        <f>IF(F874="","",DSUM('4_Emissions de procés'!$E$12:$M$27,"emissions",$F$728:$F874)-SUM(Z$729:Z873))</f>
        <v/>
      </c>
    </row>
    <row r="875" spans="2:26" x14ac:dyDescent="0.25">
      <c r="B875">
        <v>147</v>
      </c>
      <c r="C875" s="246" t="str">
        <f>IF('0_Dades generals organització'!H197="","",'0_Dades generals organització'!H197)</f>
        <v/>
      </c>
      <c r="D875" s="246" t="str">
        <f>IF(C875="","",IF('0_Dades generals organització'!J197="no","",Dades!C875))</f>
        <v/>
      </c>
      <c r="E875" s="246" t="str">
        <f>IFERROR(INDEX($D$729:$D$978,MATCH(0,INDEX(COUNTIF($E$728:E874,$D$729:$D$978),),)),"")</f>
        <v/>
      </c>
      <c r="F875" s="246" t="str">
        <f t="shared" si="19"/>
        <v/>
      </c>
      <c r="G875" s="246" t="str">
        <f>IF(F875="","",DSUM('1_Instal·lacions fixes'!$E$14:$R$36,"e1",$F$728:$F875)+DSUM('1_Instal·lacions fixes'!$E$43:$L$58,"e1",$F$728:$F875)-SUM(G$729:G874))</f>
        <v/>
      </c>
      <c r="H875" s="246" t="str">
        <f>IF(F875="","",DSUM('1_Instal·lacions fixes'!$E$14:$R$36,"e2",$F$728:$F875)+DSUM('1_Instal·lacions fixes'!$E$43:$L$58,"e2",$F$728:$F875)-SUM(H$729:H874))</f>
        <v/>
      </c>
      <c r="I875" s="246" t="str">
        <f>IF(F875="","",DSUM('1_Instal·lacions fixes'!$E$14:$R$36,"e3",$F$728:$F875)+DSUM('1_Instal·lacions fixes'!$E$43:$L$58,"e3",$F$728:$F875)-SUM(I$729:I874))</f>
        <v/>
      </c>
      <c r="J875" s="246" t="str">
        <f>IF(F875="","",DSUM('1_Instal·lacions fixes'!$E$14:$R$36,"emissions",$F$728:$F875)+DSUM('1_Instal·lacions fixes'!$E$43:$L$58,"emissions",$F$728:$F875)-SUM(J$729:J874))</f>
        <v/>
      </c>
      <c r="K875" s="246" t="str">
        <f>IF(F875="","",DSUM('2_Vehicles i maquinària'!$E$22:$S$44,"e1",$F$728:$F875)+DSUM('2_Vehicles i maquinària'!$E$50:$K$70,"emissions",$F$728:$F875)-SUM(K$729:K874))</f>
        <v/>
      </c>
      <c r="L875" s="246" t="str">
        <f>IF(F875="","",DSUM('2_Vehicles i maquinària'!$E$22:$S$44,"e2",$F$728:$F875)-SUM(L$729:L874))</f>
        <v/>
      </c>
      <c r="M875" s="246" t="str">
        <f>IF(F875="","",DSUM('2_Vehicles i maquinària'!$E$22:$S$44,"e3",$F$728:$F875)-SUM(M$729:M874))</f>
        <v/>
      </c>
      <c r="N875" s="246" t="str">
        <f>IF(F875="","",DSUM('2_Vehicles i maquinària'!$E$22:$S$44,"emissions",$F$728:$F875)+DSUM('2_Vehicles i maquinària'!$E$50:$K$70,"emissions",$F$728:$F875)-SUM(N$729:N874))</f>
        <v/>
      </c>
      <c r="O875" s="246" t="str">
        <f>IF(F875="","",DSUM('2_Vehicles i maquinària'!$E$82:$S$92,"e1",$F$728:$F875)-SUM(O$729:O874))</f>
        <v/>
      </c>
      <c r="P875" s="246" t="str">
        <f>IF(F875="","",DSUM('2_Vehicles i maquinària'!$E$82:$S$92,"e2",$F$728:$F875)-SUM(P$729:P874))</f>
        <v/>
      </c>
      <c r="Q875" s="246" t="str">
        <f>IF(F875="","",DSUM('2_Vehicles i maquinària'!$E$82:$S$92,"e3",$F$728:$F875)-SUM(Q$729:Q874))</f>
        <v/>
      </c>
      <c r="R875" s="246" t="str">
        <f>IF(F875="","",DSUM('2_Vehicles i maquinària'!$E$82:$S$92,"emissions",$F$728:$F875)-SUM(R$729:R874))</f>
        <v/>
      </c>
      <c r="S875" s="246" t="str">
        <f>IF(F875="","",DSUM('2_Vehicles i maquinària'!$E$99:$S$109,"e1",$F$728:$F875)-SUM(S$729:S874))</f>
        <v/>
      </c>
      <c r="T875" s="246" t="str">
        <f>IF(F875="","",DSUM('2_Vehicles i maquinària'!$E$99:$S$109,"e2",$F$728:$F875)-SUM(T$729:T874))</f>
        <v/>
      </c>
      <c r="U875" s="246" t="str">
        <f>IF(F875="","",DSUM('2_Vehicles i maquinària'!$E$99:$S$109,"e3",$F$728:$F875)-SUM(U$729:U874))</f>
        <v/>
      </c>
      <c r="V875" s="246" t="str">
        <f>IF(F875="","",DSUM('2_Vehicles i maquinària'!$E$99:$S$109,"emissions",$F$728:$F875)-SUM(V$729:V874))</f>
        <v/>
      </c>
      <c r="W875" s="246" t="str">
        <f>IF(F875="","",DSUM('4_Emissions de procés'!$E$12:$M$27,"e1",$F$728:$F875)-SUM(W$729:W874))</f>
        <v/>
      </c>
      <c r="X875" s="246" t="str">
        <f>IF(F875="","",DSUM('4_Emissions de procés'!$E$12:$M$27,"e2",$F$728:$F875)-SUM(X$729:X874))</f>
        <v/>
      </c>
      <c r="Y875" s="246" t="str">
        <f>IF(F875="","",DSUM('4_Emissions de procés'!$E$12:$M$27,"e3",$F$728:$F875)-SUM(Y$729:Y874))</f>
        <v/>
      </c>
      <c r="Z875" s="246" t="str">
        <f>IF(F875="","",DSUM('4_Emissions de procés'!$E$12:$M$27,"emissions",$F$728:$F875)-SUM(Z$729:Z874))</f>
        <v/>
      </c>
    </row>
    <row r="876" spans="2:26" x14ac:dyDescent="0.25">
      <c r="B876">
        <v>148</v>
      </c>
      <c r="C876" s="246" t="str">
        <f>IF('0_Dades generals organització'!H198="","",'0_Dades generals organització'!H198)</f>
        <v/>
      </c>
      <c r="D876" s="246" t="str">
        <f>IF(C876="","",IF('0_Dades generals organització'!J198="no","",Dades!C876))</f>
        <v/>
      </c>
      <c r="E876" s="246" t="str">
        <f>IFERROR(INDEX($D$729:$D$978,MATCH(0,INDEX(COUNTIF($E$728:E875,$D$729:$D$978),),)),"")</f>
        <v/>
      </c>
      <c r="F876" s="246" t="str">
        <f t="shared" si="19"/>
        <v/>
      </c>
      <c r="G876" s="246" t="str">
        <f>IF(F876="","",DSUM('1_Instal·lacions fixes'!$E$14:$R$36,"e1",$F$728:$F876)+DSUM('1_Instal·lacions fixes'!$E$43:$L$58,"e1",$F$728:$F876)-SUM(G$729:G875))</f>
        <v/>
      </c>
      <c r="H876" s="246" t="str">
        <f>IF(F876="","",DSUM('1_Instal·lacions fixes'!$E$14:$R$36,"e2",$F$728:$F876)+DSUM('1_Instal·lacions fixes'!$E$43:$L$58,"e2",$F$728:$F876)-SUM(H$729:H875))</f>
        <v/>
      </c>
      <c r="I876" s="246" t="str">
        <f>IF(F876="","",DSUM('1_Instal·lacions fixes'!$E$14:$R$36,"e3",$F$728:$F876)+DSUM('1_Instal·lacions fixes'!$E$43:$L$58,"e3",$F$728:$F876)-SUM(I$729:I875))</f>
        <v/>
      </c>
      <c r="J876" s="246" t="str">
        <f>IF(F876="","",DSUM('1_Instal·lacions fixes'!$E$14:$R$36,"emissions",$F$728:$F876)+DSUM('1_Instal·lacions fixes'!$E$43:$L$58,"emissions",$F$728:$F876)-SUM(J$729:J875))</f>
        <v/>
      </c>
      <c r="K876" s="246" t="str">
        <f>IF(F876="","",DSUM('2_Vehicles i maquinària'!$E$22:$S$44,"e1",$F$728:$F876)+DSUM('2_Vehicles i maquinària'!$E$50:$K$70,"emissions",$F$728:$F876)-SUM(K$729:K875))</f>
        <v/>
      </c>
      <c r="L876" s="246" t="str">
        <f>IF(F876="","",DSUM('2_Vehicles i maquinària'!$E$22:$S$44,"e2",$F$728:$F876)-SUM(L$729:L875))</f>
        <v/>
      </c>
      <c r="M876" s="246" t="str">
        <f>IF(F876="","",DSUM('2_Vehicles i maquinària'!$E$22:$S$44,"e3",$F$728:$F876)-SUM(M$729:M875))</f>
        <v/>
      </c>
      <c r="N876" s="246" t="str">
        <f>IF(F876="","",DSUM('2_Vehicles i maquinària'!$E$22:$S$44,"emissions",$F$728:$F876)+DSUM('2_Vehicles i maquinària'!$E$50:$K$70,"emissions",$F$728:$F876)-SUM(N$729:N875))</f>
        <v/>
      </c>
      <c r="O876" s="246" t="str">
        <f>IF(F876="","",DSUM('2_Vehicles i maquinària'!$E$82:$S$92,"e1",$F$728:$F876)-SUM(O$729:O875))</f>
        <v/>
      </c>
      <c r="P876" s="246" t="str">
        <f>IF(F876="","",DSUM('2_Vehicles i maquinària'!$E$82:$S$92,"e2",$F$728:$F876)-SUM(P$729:P875))</f>
        <v/>
      </c>
      <c r="Q876" s="246" t="str">
        <f>IF(F876="","",DSUM('2_Vehicles i maquinària'!$E$82:$S$92,"e3",$F$728:$F876)-SUM(Q$729:Q875))</f>
        <v/>
      </c>
      <c r="R876" s="246" t="str">
        <f>IF(F876="","",DSUM('2_Vehicles i maquinària'!$E$82:$S$92,"emissions",$F$728:$F876)-SUM(R$729:R875))</f>
        <v/>
      </c>
      <c r="S876" s="246" t="str">
        <f>IF(F876="","",DSUM('2_Vehicles i maquinària'!$E$99:$S$109,"e1",$F$728:$F876)-SUM(S$729:S875))</f>
        <v/>
      </c>
      <c r="T876" s="246" t="str">
        <f>IF(F876="","",DSUM('2_Vehicles i maquinària'!$E$99:$S$109,"e2",$F$728:$F876)-SUM(T$729:T875))</f>
        <v/>
      </c>
      <c r="U876" s="246" t="str">
        <f>IF(F876="","",DSUM('2_Vehicles i maquinària'!$E$99:$S$109,"e3",$F$728:$F876)-SUM(U$729:U875))</f>
        <v/>
      </c>
      <c r="V876" s="246" t="str">
        <f>IF(F876="","",DSUM('2_Vehicles i maquinària'!$E$99:$S$109,"emissions",$F$728:$F876)-SUM(V$729:V875))</f>
        <v/>
      </c>
      <c r="W876" s="246" t="str">
        <f>IF(F876="","",DSUM('4_Emissions de procés'!$E$12:$M$27,"e1",$F$728:$F876)-SUM(W$729:W875))</f>
        <v/>
      </c>
      <c r="X876" s="246" t="str">
        <f>IF(F876="","",DSUM('4_Emissions de procés'!$E$12:$M$27,"e2",$F$728:$F876)-SUM(X$729:X875))</f>
        <v/>
      </c>
      <c r="Y876" s="246" t="str">
        <f>IF(F876="","",DSUM('4_Emissions de procés'!$E$12:$M$27,"e3",$F$728:$F876)-SUM(Y$729:Y875))</f>
        <v/>
      </c>
      <c r="Z876" s="246" t="str">
        <f>IF(F876="","",DSUM('4_Emissions de procés'!$E$12:$M$27,"emissions",$F$728:$F876)-SUM(Z$729:Z875))</f>
        <v/>
      </c>
    </row>
    <row r="877" spans="2:26" x14ac:dyDescent="0.25">
      <c r="B877">
        <v>149</v>
      </c>
      <c r="C877" s="246" t="str">
        <f>IF('0_Dades generals organització'!H199="","",'0_Dades generals organització'!H199)</f>
        <v/>
      </c>
      <c r="D877" s="246" t="str">
        <f>IF(C877="","",IF('0_Dades generals organització'!J199="no","",Dades!C877))</f>
        <v/>
      </c>
      <c r="E877" s="246" t="str">
        <f>IFERROR(INDEX($D$729:$D$978,MATCH(0,INDEX(COUNTIF($E$728:E876,$D$729:$D$978),),)),"")</f>
        <v/>
      </c>
      <c r="F877" s="246" t="str">
        <f t="shared" si="19"/>
        <v/>
      </c>
      <c r="G877" s="246" t="str">
        <f>IF(F877="","",DSUM('1_Instal·lacions fixes'!$E$14:$R$36,"e1",$F$728:$F877)+DSUM('1_Instal·lacions fixes'!$E$43:$L$58,"e1",$F$728:$F877)-SUM(G$729:G876))</f>
        <v/>
      </c>
      <c r="H877" s="246" t="str">
        <f>IF(F877="","",DSUM('1_Instal·lacions fixes'!$E$14:$R$36,"e2",$F$728:$F877)+DSUM('1_Instal·lacions fixes'!$E$43:$L$58,"e2",$F$728:$F877)-SUM(H$729:H876))</f>
        <v/>
      </c>
      <c r="I877" s="246" t="str">
        <f>IF(F877="","",DSUM('1_Instal·lacions fixes'!$E$14:$R$36,"e3",$F$728:$F877)+DSUM('1_Instal·lacions fixes'!$E$43:$L$58,"e3",$F$728:$F877)-SUM(I$729:I876))</f>
        <v/>
      </c>
      <c r="J877" s="246" t="str">
        <f>IF(F877="","",DSUM('1_Instal·lacions fixes'!$E$14:$R$36,"emissions",$F$728:$F877)+DSUM('1_Instal·lacions fixes'!$E$43:$L$58,"emissions",$F$728:$F877)-SUM(J$729:J876))</f>
        <v/>
      </c>
      <c r="K877" s="246" t="str">
        <f>IF(F877="","",DSUM('2_Vehicles i maquinària'!$E$22:$S$44,"e1",$F$728:$F877)+DSUM('2_Vehicles i maquinària'!$E$50:$K$70,"emissions",$F$728:$F877)-SUM(K$729:K876))</f>
        <v/>
      </c>
      <c r="L877" s="246" t="str">
        <f>IF(F877="","",DSUM('2_Vehicles i maquinària'!$E$22:$S$44,"e2",$F$728:$F877)-SUM(L$729:L876))</f>
        <v/>
      </c>
      <c r="M877" s="246" t="str">
        <f>IF(F877="","",DSUM('2_Vehicles i maquinària'!$E$22:$S$44,"e3",$F$728:$F877)-SUM(M$729:M876))</f>
        <v/>
      </c>
      <c r="N877" s="246" t="str">
        <f>IF(F877="","",DSUM('2_Vehicles i maquinària'!$E$22:$S$44,"emissions",$F$728:$F877)+DSUM('2_Vehicles i maquinària'!$E$50:$K$70,"emissions",$F$728:$F877)-SUM(N$729:N876))</f>
        <v/>
      </c>
      <c r="O877" s="246" t="str">
        <f>IF(F877="","",DSUM('2_Vehicles i maquinària'!$E$82:$S$92,"e1",$F$728:$F877)-SUM(O$729:O876))</f>
        <v/>
      </c>
      <c r="P877" s="246" t="str">
        <f>IF(F877="","",DSUM('2_Vehicles i maquinària'!$E$82:$S$92,"e2",$F$728:$F877)-SUM(P$729:P876))</f>
        <v/>
      </c>
      <c r="Q877" s="246" t="str">
        <f>IF(F877="","",DSUM('2_Vehicles i maquinària'!$E$82:$S$92,"e3",$F$728:$F877)-SUM(Q$729:Q876))</f>
        <v/>
      </c>
      <c r="R877" s="246" t="str">
        <f>IF(F877="","",DSUM('2_Vehicles i maquinària'!$E$82:$S$92,"emissions",$F$728:$F877)-SUM(R$729:R876))</f>
        <v/>
      </c>
      <c r="S877" s="246" t="str">
        <f>IF(F877="","",DSUM('2_Vehicles i maquinària'!$E$99:$S$109,"e1",$F$728:$F877)-SUM(S$729:S876))</f>
        <v/>
      </c>
      <c r="T877" s="246" t="str">
        <f>IF(F877="","",DSUM('2_Vehicles i maquinària'!$E$99:$S$109,"e2",$F$728:$F877)-SUM(T$729:T876))</f>
        <v/>
      </c>
      <c r="U877" s="246" t="str">
        <f>IF(F877="","",DSUM('2_Vehicles i maquinària'!$E$99:$S$109,"e3",$F$728:$F877)-SUM(U$729:U876))</f>
        <v/>
      </c>
      <c r="V877" s="246" t="str">
        <f>IF(F877="","",DSUM('2_Vehicles i maquinària'!$E$99:$S$109,"emissions",$F$728:$F877)-SUM(V$729:V876))</f>
        <v/>
      </c>
      <c r="W877" s="246" t="str">
        <f>IF(F877="","",DSUM('4_Emissions de procés'!$E$12:$M$27,"e1",$F$728:$F877)-SUM(W$729:W876))</f>
        <v/>
      </c>
      <c r="X877" s="246" t="str">
        <f>IF(F877="","",DSUM('4_Emissions de procés'!$E$12:$M$27,"e2",$F$728:$F877)-SUM(X$729:X876))</f>
        <v/>
      </c>
      <c r="Y877" s="246" t="str">
        <f>IF(F877="","",DSUM('4_Emissions de procés'!$E$12:$M$27,"e3",$F$728:$F877)-SUM(Y$729:Y876))</f>
        <v/>
      </c>
      <c r="Z877" s="246" t="str">
        <f>IF(F877="","",DSUM('4_Emissions de procés'!$E$12:$M$27,"emissions",$F$728:$F877)-SUM(Z$729:Z876))</f>
        <v/>
      </c>
    </row>
    <row r="878" spans="2:26" x14ac:dyDescent="0.25">
      <c r="B878">
        <v>150</v>
      </c>
      <c r="C878" s="246" t="str">
        <f>IF('0_Dades generals organització'!H200="","",'0_Dades generals organització'!H200)</f>
        <v/>
      </c>
      <c r="D878" s="246" t="str">
        <f>IF(C878="","",IF('0_Dades generals organització'!J200="no","",Dades!C878))</f>
        <v/>
      </c>
      <c r="E878" s="246" t="str">
        <f>IFERROR(INDEX($D$729:$D$978,MATCH(0,INDEX(COUNTIF($E$728:E877,$D$729:$D$978),),)),"")</f>
        <v/>
      </c>
      <c r="F878" s="246" t="str">
        <f t="shared" si="19"/>
        <v/>
      </c>
      <c r="G878" s="246" t="str">
        <f>IF(F878="","",DSUM('1_Instal·lacions fixes'!$E$14:$R$36,"e1",$F$728:$F878)+DSUM('1_Instal·lacions fixes'!$E$43:$L$58,"e1",$F$728:$F878)-SUM(G$729:G877))</f>
        <v/>
      </c>
      <c r="H878" s="246" t="str">
        <f>IF(F878="","",DSUM('1_Instal·lacions fixes'!$E$14:$R$36,"e2",$F$728:$F878)+DSUM('1_Instal·lacions fixes'!$E$43:$L$58,"e2",$F$728:$F878)-SUM(H$729:H877))</f>
        <v/>
      </c>
      <c r="I878" s="246" t="str">
        <f>IF(F878="","",DSUM('1_Instal·lacions fixes'!$E$14:$R$36,"e3",$F$728:$F878)+DSUM('1_Instal·lacions fixes'!$E$43:$L$58,"e3",$F$728:$F878)-SUM(I$729:I877))</f>
        <v/>
      </c>
      <c r="J878" s="246" t="str">
        <f>IF(F878="","",DSUM('1_Instal·lacions fixes'!$E$14:$R$36,"emissions",$F$728:$F878)+DSUM('1_Instal·lacions fixes'!$E$43:$L$58,"emissions",$F$728:$F878)-SUM(J$729:J877))</f>
        <v/>
      </c>
      <c r="K878" s="246" t="str">
        <f>IF(F878="","",DSUM('2_Vehicles i maquinària'!$E$22:$S$44,"e1",$F$728:$F878)+DSUM('2_Vehicles i maquinària'!$E$50:$K$70,"emissions",$F$728:$F878)-SUM(K$729:K877))</f>
        <v/>
      </c>
      <c r="L878" s="246" t="str">
        <f>IF(F878="","",DSUM('2_Vehicles i maquinària'!$E$22:$S$44,"e2",$F$728:$F878)-SUM(L$729:L877))</f>
        <v/>
      </c>
      <c r="M878" s="246" t="str">
        <f>IF(F878="","",DSUM('2_Vehicles i maquinària'!$E$22:$S$44,"e3",$F$728:$F878)-SUM(M$729:M877))</f>
        <v/>
      </c>
      <c r="N878" s="246" t="str">
        <f>IF(F878="","",DSUM('2_Vehicles i maquinària'!$E$22:$S$44,"emissions",$F$728:$F878)+DSUM('2_Vehicles i maquinària'!$E$50:$K$70,"emissions",$F$728:$F878)-SUM(N$729:N877))</f>
        <v/>
      </c>
      <c r="O878" s="246" t="str">
        <f>IF(F878="","",DSUM('2_Vehicles i maquinària'!$E$82:$S$92,"e1",$F$728:$F878)-SUM(O$729:O877))</f>
        <v/>
      </c>
      <c r="P878" s="246" t="str">
        <f>IF(F878="","",DSUM('2_Vehicles i maquinària'!$E$82:$S$92,"e2",$F$728:$F878)-SUM(P$729:P877))</f>
        <v/>
      </c>
      <c r="Q878" s="246" t="str">
        <f>IF(F878="","",DSUM('2_Vehicles i maquinària'!$E$82:$S$92,"e3",$F$728:$F878)-SUM(Q$729:Q877))</f>
        <v/>
      </c>
      <c r="R878" s="246" t="str">
        <f>IF(F878="","",DSUM('2_Vehicles i maquinària'!$E$82:$S$92,"emissions",$F$728:$F878)-SUM(R$729:R877))</f>
        <v/>
      </c>
      <c r="S878" s="246" t="str">
        <f>IF(F878="","",DSUM('2_Vehicles i maquinària'!$E$99:$S$109,"e1",$F$728:$F878)-SUM(S$729:S877))</f>
        <v/>
      </c>
      <c r="T878" s="246" t="str">
        <f>IF(F878="","",DSUM('2_Vehicles i maquinària'!$E$99:$S$109,"e2",$F$728:$F878)-SUM(T$729:T877))</f>
        <v/>
      </c>
      <c r="U878" s="246" t="str">
        <f>IF(F878="","",DSUM('2_Vehicles i maquinària'!$E$99:$S$109,"e3",$F$728:$F878)-SUM(U$729:U877))</f>
        <v/>
      </c>
      <c r="V878" s="246" t="str">
        <f>IF(F878="","",DSUM('2_Vehicles i maquinària'!$E$99:$S$109,"emissions",$F$728:$F878)-SUM(V$729:V877))</f>
        <v/>
      </c>
      <c r="W878" s="246" t="str">
        <f>IF(F878="","",DSUM('4_Emissions de procés'!$E$12:$M$27,"e1",$F$728:$F878)-SUM(W$729:W877))</f>
        <v/>
      </c>
      <c r="X878" s="246" t="str">
        <f>IF(F878="","",DSUM('4_Emissions de procés'!$E$12:$M$27,"e2",$F$728:$F878)-SUM(X$729:X877))</f>
        <v/>
      </c>
      <c r="Y878" s="246" t="str">
        <f>IF(F878="","",DSUM('4_Emissions de procés'!$E$12:$M$27,"e3",$F$728:$F878)-SUM(Y$729:Y877))</f>
        <v/>
      </c>
      <c r="Z878" s="246" t="str">
        <f>IF(F878="","",DSUM('4_Emissions de procés'!$E$12:$M$27,"emissions",$F$728:$F878)-SUM(Z$729:Z877))</f>
        <v/>
      </c>
    </row>
    <row r="879" spans="2:26" x14ac:dyDescent="0.25">
      <c r="B879">
        <v>151</v>
      </c>
      <c r="C879" s="246" t="str">
        <f>IF('0_Dades generals organització'!H201="","",'0_Dades generals organització'!H201)</f>
        <v/>
      </c>
      <c r="D879" s="246" t="str">
        <f>IF(C879="","",IF('0_Dades generals organització'!J201="no","",Dades!C879))</f>
        <v/>
      </c>
      <c r="E879" s="246" t="str">
        <f>IFERROR(INDEX($D$729:$D$978,MATCH(0,INDEX(COUNTIF($E$728:E878,$D$729:$D$978),),)),"")</f>
        <v/>
      </c>
      <c r="F879" s="246" t="str">
        <f t="shared" si="19"/>
        <v/>
      </c>
      <c r="G879" s="246" t="str">
        <f>IF(F879="","",DSUM('1_Instal·lacions fixes'!$E$14:$R$36,"e1",$F$728:$F879)+DSUM('1_Instal·lacions fixes'!$E$43:$L$58,"e1",$F$728:$F879)-SUM(G$729:G878))</f>
        <v/>
      </c>
      <c r="H879" s="246" t="str">
        <f>IF(F879="","",DSUM('1_Instal·lacions fixes'!$E$14:$R$36,"e2",$F$728:$F879)+DSUM('1_Instal·lacions fixes'!$E$43:$L$58,"e2",$F$728:$F879)-SUM(H$729:H878))</f>
        <v/>
      </c>
      <c r="I879" s="246" t="str">
        <f>IF(F879="","",DSUM('1_Instal·lacions fixes'!$E$14:$R$36,"e3",$F$728:$F879)+DSUM('1_Instal·lacions fixes'!$E$43:$L$58,"e3",$F$728:$F879)-SUM(I$729:I878))</f>
        <v/>
      </c>
      <c r="J879" s="246" t="str">
        <f>IF(F879="","",DSUM('1_Instal·lacions fixes'!$E$14:$R$36,"emissions",$F$728:$F879)+DSUM('1_Instal·lacions fixes'!$E$43:$L$58,"emissions",$F$728:$F879)-SUM(J$729:J878))</f>
        <v/>
      </c>
      <c r="K879" s="246" t="str">
        <f>IF(F879="","",DSUM('2_Vehicles i maquinària'!$E$22:$S$44,"e1",$F$728:$F879)+DSUM('2_Vehicles i maquinària'!$E$50:$K$70,"emissions",$F$728:$F879)-SUM(K$729:K878))</f>
        <v/>
      </c>
      <c r="L879" s="246" t="str">
        <f>IF(F879="","",DSUM('2_Vehicles i maquinària'!$E$22:$S$44,"e2",$F$728:$F879)-SUM(L$729:L878))</f>
        <v/>
      </c>
      <c r="M879" s="246" t="str">
        <f>IF(F879="","",DSUM('2_Vehicles i maquinària'!$E$22:$S$44,"e3",$F$728:$F879)-SUM(M$729:M878))</f>
        <v/>
      </c>
      <c r="N879" s="246" t="str">
        <f>IF(F879="","",DSUM('2_Vehicles i maquinària'!$E$22:$S$44,"emissions",$F$728:$F879)+DSUM('2_Vehicles i maquinària'!$E$50:$K$70,"emissions",$F$728:$F879)-SUM(N$729:N878))</f>
        <v/>
      </c>
      <c r="O879" s="246" t="str">
        <f>IF(F879="","",DSUM('2_Vehicles i maquinària'!$E$82:$S$92,"e1",$F$728:$F879)-SUM(O$729:O878))</f>
        <v/>
      </c>
      <c r="P879" s="246" t="str">
        <f>IF(F879="","",DSUM('2_Vehicles i maquinària'!$E$82:$S$92,"e2",$F$728:$F879)-SUM(P$729:P878))</f>
        <v/>
      </c>
      <c r="Q879" s="246" t="str">
        <f>IF(F879="","",DSUM('2_Vehicles i maquinària'!$E$82:$S$92,"e3",$F$728:$F879)-SUM(Q$729:Q878))</f>
        <v/>
      </c>
      <c r="R879" s="246" t="str">
        <f>IF(F879="","",DSUM('2_Vehicles i maquinària'!$E$82:$S$92,"emissions",$F$728:$F879)-SUM(R$729:R878))</f>
        <v/>
      </c>
      <c r="S879" s="246" t="str">
        <f>IF(F879="","",DSUM('2_Vehicles i maquinària'!$E$99:$S$109,"e1",$F$728:$F879)-SUM(S$729:S878))</f>
        <v/>
      </c>
      <c r="T879" s="246" t="str">
        <f>IF(F879="","",DSUM('2_Vehicles i maquinària'!$E$99:$S$109,"e2",$F$728:$F879)-SUM(T$729:T878))</f>
        <v/>
      </c>
      <c r="U879" s="246" t="str">
        <f>IF(F879="","",DSUM('2_Vehicles i maquinària'!$E$99:$S$109,"e3",$F$728:$F879)-SUM(U$729:U878))</f>
        <v/>
      </c>
      <c r="V879" s="246" t="str">
        <f>IF(F879="","",DSUM('2_Vehicles i maquinària'!$E$99:$S$109,"emissions",$F$728:$F879)-SUM(V$729:V878))</f>
        <v/>
      </c>
      <c r="W879" s="246" t="str">
        <f>IF(F879="","",DSUM('4_Emissions de procés'!$E$12:$M$27,"e1",$F$728:$F879)-SUM(W$729:W878))</f>
        <v/>
      </c>
      <c r="X879" s="246" t="str">
        <f>IF(F879="","",DSUM('4_Emissions de procés'!$E$12:$M$27,"e2",$F$728:$F879)-SUM(X$729:X878))</f>
        <v/>
      </c>
      <c r="Y879" s="246" t="str">
        <f>IF(F879="","",DSUM('4_Emissions de procés'!$E$12:$M$27,"e3",$F$728:$F879)-SUM(Y$729:Y878))</f>
        <v/>
      </c>
      <c r="Z879" s="246" t="str">
        <f>IF(F879="","",DSUM('4_Emissions de procés'!$E$12:$M$27,"emissions",$F$728:$F879)-SUM(Z$729:Z878))</f>
        <v/>
      </c>
    </row>
    <row r="880" spans="2:26" x14ac:dyDescent="0.25">
      <c r="B880">
        <v>152</v>
      </c>
      <c r="C880" s="246" t="str">
        <f>IF('0_Dades generals organització'!H202="","",'0_Dades generals organització'!H202)</f>
        <v/>
      </c>
      <c r="D880" s="246" t="str">
        <f>IF(C880="","",IF('0_Dades generals organització'!J202="no","",Dades!C880))</f>
        <v/>
      </c>
      <c r="E880" s="246" t="str">
        <f>IFERROR(INDEX($D$729:$D$978,MATCH(0,INDEX(COUNTIF($E$728:E879,$D$729:$D$978),),)),"")</f>
        <v/>
      </c>
      <c r="F880" s="246" t="str">
        <f t="shared" si="19"/>
        <v/>
      </c>
      <c r="G880" s="246" t="str">
        <f>IF(F880="","",DSUM('1_Instal·lacions fixes'!$E$14:$R$36,"e1",$F$728:$F880)+DSUM('1_Instal·lacions fixes'!$E$43:$L$58,"e1",$F$728:$F880)-SUM(G$729:G879))</f>
        <v/>
      </c>
      <c r="H880" s="246" t="str">
        <f>IF(F880="","",DSUM('1_Instal·lacions fixes'!$E$14:$R$36,"e2",$F$728:$F880)+DSUM('1_Instal·lacions fixes'!$E$43:$L$58,"e2",$F$728:$F880)-SUM(H$729:H879))</f>
        <v/>
      </c>
      <c r="I880" s="246" t="str">
        <f>IF(F880="","",DSUM('1_Instal·lacions fixes'!$E$14:$R$36,"e3",$F$728:$F880)+DSUM('1_Instal·lacions fixes'!$E$43:$L$58,"e3",$F$728:$F880)-SUM(I$729:I879))</f>
        <v/>
      </c>
      <c r="J880" s="246" t="str">
        <f>IF(F880="","",DSUM('1_Instal·lacions fixes'!$E$14:$R$36,"emissions",$F$728:$F880)+DSUM('1_Instal·lacions fixes'!$E$43:$L$58,"emissions",$F$728:$F880)-SUM(J$729:J879))</f>
        <v/>
      </c>
      <c r="K880" s="246" t="str">
        <f>IF(F880="","",DSUM('2_Vehicles i maquinària'!$E$22:$S$44,"e1",$F$728:$F880)+DSUM('2_Vehicles i maquinària'!$E$50:$K$70,"emissions",$F$728:$F880)-SUM(K$729:K879))</f>
        <v/>
      </c>
      <c r="L880" s="246" t="str">
        <f>IF(F880="","",DSUM('2_Vehicles i maquinària'!$E$22:$S$44,"e2",$F$728:$F880)-SUM(L$729:L879))</f>
        <v/>
      </c>
      <c r="M880" s="246" t="str">
        <f>IF(F880="","",DSUM('2_Vehicles i maquinària'!$E$22:$S$44,"e3",$F$728:$F880)-SUM(M$729:M879))</f>
        <v/>
      </c>
      <c r="N880" s="246" t="str">
        <f>IF(F880="","",DSUM('2_Vehicles i maquinària'!$E$22:$S$44,"emissions",$F$728:$F880)+DSUM('2_Vehicles i maquinària'!$E$50:$K$70,"emissions",$F$728:$F880)-SUM(N$729:N879))</f>
        <v/>
      </c>
      <c r="O880" s="246" t="str">
        <f>IF(F880="","",DSUM('2_Vehicles i maquinària'!$E$82:$S$92,"e1",$F$728:$F880)-SUM(O$729:O879))</f>
        <v/>
      </c>
      <c r="P880" s="246" t="str">
        <f>IF(F880="","",DSUM('2_Vehicles i maquinària'!$E$82:$S$92,"e2",$F$728:$F880)-SUM(P$729:P879))</f>
        <v/>
      </c>
      <c r="Q880" s="246" t="str">
        <f>IF(F880="","",DSUM('2_Vehicles i maquinària'!$E$82:$S$92,"e3",$F$728:$F880)-SUM(Q$729:Q879))</f>
        <v/>
      </c>
      <c r="R880" s="246" t="str">
        <f>IF(F880="","",DSUM('2_Vehicles i maquinària'!$E$82:$S$92,"emissions",$F$728:$F880)-SUM(R$729:R879))</f>
        <v/>
      </c>
      <c r="S880" s="246" t="str">
        <f>IF(F880="","",DSUM('2_Vehicles i maquinària'!$E$99:$S$109,"e1",$F$728:$F880)-SUM(S$729:S879))</f>
        <v/>
      </c>
      <c r="T880" s="246" t="str">
        <f>IF(F880="","",DSUM('2_Vehicles i maquinària'!$E$99:$S$109,"e2",$F$728:$F880)-SUM(T$729:T879))</f>
        <v/>
      </c>
      <c r="U880" s="246" t="str">
        <f>IF(F880="","",DSUM('2_Vehicles i maquinària'!$E$99:$S$109,"e3",$F$728:$F880)-SUM(U$729:U879))</f>
        <v/>
      </c>
      <c r="V880" s="246" t="str">
        <f>IF(F880="","",DSUM('2_Vehicles i maquinària'!$E$99:$S$109,"emissions",$F$728:$F880)-SUM(V$729:V879))</f>
        <v/>
      </c>
      <c r="W880" s="246" t="str">
        <f>IF(F880="","",DSUM('4_Emissions de procés'!$E$12:$M$27,"e1",$F$728:$F880)-SUM(W$729:W879))</f>
        <v/>
      </c>
      <c r="X880" s="246" t="str">
        <f>IF(F880="","",DSUM('4_Emissions de procés'!$E$12:$M$27,"e2",$F$728:$F880)-SUM(X$729:X879))</f>
        <v/>
      </c>
      <c r="Y880" s="246" t="str">
        <f>IF(F880="","",DSUM('4_Emissions de procés'!$E$12:$M$27,"e3",$F$728:$F880)-SUM(Y$729:Y879))</f>
        <v/>
      </c>
      <c r="Z880" s="246" t="str">
        <f>IF(F880="","",DSUM('4_Emissions de procés'!$E$12:$M$27,"emissions",$F$728:$F880)-SUM(Z$729:Z879))</f>
        <v/>
      </c>
    </row>
    <row r="881" spans="2:26" x14ac:dyDescent="0.25">
      <c r="B881">
        <v>153</v>
      </c>
      <c r="C881" s="246" t="str">
        <f>IF('0_Dades generals organització'!H203="","",'0_Dades generals organització'!H203)</f>
        <v/>
      </c>
      <c r="D881" s="246" t="str">
        <f>IF(C881="","",IF('0_Dades generals organització'!J203="no","",Dades!C881))</f>
        <v/>
      </c>
      <c r="E881" s="246" t="str">
        <f>IFERROR(INDEX($D$729:$D$978,MATCH(0,INDEX(COUNTIF($E$728:E880,$D$729:$D$978),),)),"")</f>
        <v/>
      </c>
      <c r="F881" s="246" t="str">
        <f t="shared" si="19"/>
        <v/>
      </c>
      <c r="G881" s="246" t="str">
        <f>IF(F881="","",DSUM('1_Instal·lacions fixes'!$E$14:$R$36,"e1",$F$728:$F881)+DSUM('1_Instal·lacions fixes'!$E$43:$L$58,"e1",$F$728:$F881)-SUM(G$729:G880))</f>
        <v/>
      </c>
      <c r="H881" s="246" t="str">
        <f>IF(F881="","",DSUM('1_Instal·lacions fixes'!$E$14:$R$36,"e2",$F$728:$F881)+DSUM('1_Instal·lacions fixes'!$E$43:$L$58,"e2",$F$728:$F881)-SUM(H$729:H880))</f>
        <v/>
      </c>
      <c r="I881" s="246" t="str">
        <f>IF(F881="","",DSUM('1_Instal·lacions fixes'!$E$14:$R$36,"e3",$F$728:$F881)+DSUM('1_Instal·lacions fixes'!$E$43:$L$58,"e3",$F$728:$F881)-SUM(I$729:I880))</f>
        <v/>
      </c>
      <c r="J881" s="246" t="str">
        <f>IF(F881="","",DSUM('1_Instal·lacions fixes'!$E$14:$R$36,"emissions",$F$728:$F881)+DSUM('1_Instal·lacions fixes'!$E$43:$L$58,"emissions",$F$728:$F881)-SUM(J$729:J880))</f>
        <v/>
      </c>
      <c r="K881" s="246" t="str">
        <f>IF(F881="","",DSUM('2_Vehicles i maquinària'!$E$22:$S$44,"e1",$F$728:$F881)+DSUM('2_Vehicles i maquinària'!$E$50:$K$70,"emissions",$F$728:$F881)-SUM(K$729:K880))</f>
        <v/>
      </c>
      <c r="L881" s="246" t="str">
        <f>IF(F881="","",DSUM('2_Vehicles i maquinària'!$E$22:$S$44,"e2",$F$728:$F881)-SUM(L$729:L880))</f>
        <v/>
      </c>
      <c r="M881" s="246" t="str">
        <f>IF(F881="","",DSUM('2_Vehicles i maquinària'!$E$22:$S$44,"e3",$F$728:$F881)-SUM(M$729:M880))</f>
        <v/>
      </c>
      <c r="N881" s="246" t="str">
        <f>IF(F881="","",DSUM('2_Vehicles i maquinària'!$E$22:$S$44,"emissions",$F$728:$F881)+DSUM('2_Vehicles i maquinària'!$E$50:$K$70,"emissions",$F$728:$F881)-SUM(N$729:N880))</f>
        <v/>
      </c>
      <c r="O881" s="246" t="str">
        <f>IF(F881="","",DSUM('2_Vehicles i maquinària'!$E$82:$S$92,"e1",$F$728:$F881)-SUM(O$729:O880))</f>
        <v/>
      </c>
      <c r="P881" s="246" t="str">
        <f>IF(F881="","",DSUM('2_Vehicles i maquinària'!$E$82:$S$92,"e2",$F$728:$F881)-SUM(P$729:P880))</f>
        <v/>
      </c>
      <c r="Q881" s="246" t="str">
        <f>IF(F881="","",DSUM('2_Vehicles i maquinària'!$E$82:$S$92,"e3",$F$728:$F881)-SUM(Q$729:Q880))</f>
        <v/>
      </c>
      <c r="R881" s="246" t="str">
        <f>IF(F881="","",DSUM('2_Vehicles i maquinària'!$E$82:$S$92,"emissions",$F$728:$F881)-SUM(R$729:R880))</f>
        <v/>
      </c>
      <c r="S881" s="246" t="str">
        <f>IF(F881="","",DSUM('2_Vehicles i maquinària'!$E$99:$S$109,"e1",$F$728:$F881)-SUM(S$729:S880))</f>
        <v/>
      </c>
      <c r="T881" s="246" t="str">
        <f>IF(F881="","",DSUM('2_Vehicles i maquinària'!$E$99:$S$109,"e2",$F$728:$F881)-SUM(T$729:T880))</f>
        <v/>
      </c>
      <c r="U881" s="246" t="str">
        <f>IF(F881="","",DSUM('2_Vehicles i maquinària'!$E$99:$S$109,"e3",$F$728:$F881)-SUM(U$729:U880))</f>
        <v/>
      </c>
      <c r="V881" s="246" t="str">
        <f>IF(F881="","",DSUM('2_Vehicles i maquinària'!$E$99:$S$109,"emissions",$F$728:$F881)-SUM(V$729:V880))</f>
        <v/>
      </c>
      <c r="W881" s="246" t="str">
        <f>IF(F881="","",DSUM('4_Emissions de procés'!$E$12:$M$27,"e1",$F$728:$F881)-SUM(W$729:W880))</f>
        <v/>
      </c>
      <c r="X881" s="246" t="str">
        <f>IF(F881="","",DSUM('4_Emissions de procés'!$E$12:$M$27,"e2",$F$728:$F881)-SUM(X$729:X880))</f>
        <v/>
      </c>
      <c r="Y881" s="246" t="str">
        <f>IF(F881="","",DSUM('4_Emissions de procés'!$E$12:$M$27,"e3",$F$728:$F881)-SUM(Y$729:Y880))</f>
        <v/>
      </c>
      <c r="Z881" s="246" t="str">
        <f>IF(F881="","",DSUM('4_Emissions de procés'!$E$12:$M$27,"emissions",$F$728:$F881)-SUM(Z$729:Z880))</f>
        <v/>
      </c>
    </row>
    <row r="882" spans="2:26" x14ac:dyDescent="0.25">
      <c r="B882">
        <v>154</v>
      </c>
      <c r="C882" s="246" t="str">
        <f>IF('0_Dades generals organització'!H204="","",'0_Dades generals organització'!H204)</f>
        <v/>
      </c>
      <c r="D882" s="246" t="str">
        <f>IF(C882="","",IF('0_Dades generals organització'!J204="no","",Dades!C882))</f>
        <v/>
      </c>
      <c r="E882" s="246" t="str">
        <f>IFERROR(INDEX($D$729:$D$978,MATCH(0,INDEX(COUNTIF($E$728:E881,$D$729:$D$978),),)),"")</f>
        <v/>
      </c>
      <c r="F882" s="246" t="str">
        <f t="shared" si="19"/>
        <v/>
      </c>
      <c r="G882" s="246" t="str">
        <f>IF(F882="","",DSUM('1_Instal·lacions fixes'!$E$14:$R$36,"e1",$F$728:$F882)+DSUM('1_Instal·lacions fixes'!$E$43:$L$58,"e1",$F$728:$F882)-SUM(G$729:G881))</f>
        <v/>
      </c>
      <c r="H882" s="246" t="str">
        <f>IF(F882="","",DSUM('1_Instal·lacions fixes'!$E$14:$R$36,"e2",$F$728:$F882)+DSUM('1_Instal·lacions fixes'!$E$43:$L$58,"e2",$F$728:$F882)-SUM(H$729:H881))</f>
        <v/>
      </c>
      <c r="I882" s="246" t="str">
        <f>IF(F882="","",DSUM('1_Instal·lacions fixes'!$E$14:$R$36,"e3",$F$728:$F882)+DSUM('1_Instal·lacions fixes'!$E$43:$L$58,"e3",$F$728:$F882)-SUM(I$729:I881))</f>
        <v/>
      </c>
      <c r="J882" s="246" t="str">
        <f>IF(F882="","",DSUM('1_Instal·lacions fixes'!$E$14:$R$36,"emissions",$F$728:$F882)+DSUM('1_Instal·lacions fixes'!$E$43:$L$58,"emissions",$F$728:$F882)-SUM(J$729:J881))</f>
        <v/>
      </c>
      <c r="K882" s="246" t="str">
        <f>IF(F882="","",DSUM('2_Vehicles i maquinària'!$E$22:$S$44,"e1",$F$728:$F882)+DSUM('2_Vehicles i maquinària'!$E$50:$K$70,"emissions",$F$728:$F882)-SUM(K$729:K881))</f>
        <v/>
      </c>
      <c r="L882" s="246" t="str">
        <f>IF(F882="","",DSUM('2_Vehicles i maquinària'!$E$22:$S$44,"e2",$F$728:$F882)-SUM(L$729:L881))</f>
        <v/>
      </c>
      <c r="M882" s="246" t="str">
        <f>IF(F882="","",DSUM('2_Vehicles i maquinària'!$E$22:$S$44,"e3",$F$728:$F882)-SUM(M$729:M881))</f>
        <v/>
      </c>
      <c r="N882" s="246" t="str">
        <f>IF(F882="","",DSUM('2_Vehicles i maquinària'!$E$22:$S$44,"emissions",$F$728:$F882)+DSUM('2_Vehicles i maquinària'!$E$50:$K$70,"emissions",$F$728:$F882)-SUM(N$729:N881))</f>
        <v/>
      </c>
      <c r="O882" s="246" t="str">
        <f>IF(F882="","",DSUM('2_Vehicles i maquinària'!$E$82:$S$92,"e1",$F$728:$F882)-SUM(O$729:O881))</f>
        <v/>
      </c>
      <c r="P882" s="246" t="str">
        <f>IF(F882="","",DSUM('2_Vehicles i maquinària'!$E$82:$S$92,"e2",$F$728:$F882)-SUM(P$729:P881))</f>
        <v/>
      </c>
      <c r="Q882" s="246" t="str">
        <f>IF(F882="","",DSUM('2_Vehicles i maquinària'!$E$82:$S$92,"e3",$F$728:$F882)-SUM(Q$729:Q881))</f>
        <v/>
      </c>
      <c r="R882" s="246" t="str">
        <f>IF(F882="","",DSUM('2_Vehicles i maquinària'!$E$82:$S$92,"emissions",$F$728:$F882)-SUM(R$729:R881))</f>
        <v/>
      </c>
      <c r="S882" s="246" t="str">
        <f>IF(F882="","",DSUM('2_Vehicles i maquinària'!$E$99:$S$109,"e1",$F$728:$F882)-SUM(S$729:S881))</f>
        <v/>
      </c>
      <c r="T882" s="246" t="str">
        <f>IF(F882="","",DSUM('2_Vehicles i maquinària'!$E$99:$S$109,"e2",$F$728:$F882)-SUM(T$729:T881))</f>
        <v/>
      </c>
      <c r="U882" s="246" t="str">
        <f>IF(F882="","",DSUM('2_Vehicles i maquinària'!$E$99:$S$109,"e3",$F$728:$F882)-SUM(U$729:U881))</f>
        <v/>
      </c>
      <c r="V882" s="246" t="str">
        <f>IF(F882="","",DSUM('2_Vehicles i maquinària'!$E$99:$S$109,"emissions",$F$728:$F882)-SUM(V$729:V881))</f>
        <v/>
      </c>
      <c r="W882" s="246" t="str">
        <f>IF(F882="","",DSUM('4_Emissions de procés'!$E$12:$M$27,"e1",$F$728:$F882)-SUM(W$729:W881))</f>
        <v/>
      </c>
      <c r="X882" s="246" t="str">
        <f>IF(F882="","",DSUM('4_Emissions de procés'!$E$12:$M$27,"e2",$F$728:$F882)-SUM(X$729:X881))</f>
        <v/>
      </c>
      <c r="Y882" s="246" t="str">
        <f>IF(F882="","",DSUM('4_Emissions de procés'!$E$12:$M$27,"e3",$F$728:$F882)-SUM(Y$729:Y881))</f>
        <v/>
      </c>
      <c r="Z882" s="246" t="str">
        <f>IF(F882="","",DSUM('4_Emissions de procés'!$E$12:$M$27,"emissions",$F$728:$F882)-SUM(Z$729:Z881))</f>
        <v/>
      </c>
    </row>
    <row r="883" spans="2:26" x14ac:dyDescent="0.25">
      <c r="B883">
        <v>155</v>
      </c>
      <c r="C883" s="246" t="str">
        <f>IF('0_Dades generals organització'!H205="","",'0_Dades generals organització'!H205)</f>
        <v/>
      </c>
      <c r="D883" s="246" t="str">
        <f>IF(C883="","",IF('0_Dades generals organització'!J205="no","",Dades!C883))</f>
        <v/>
      </c>
      <c r="E883" s="246" t="str">
        <f>IFERROR(INDEX($D$729:$D$978,MATCH(0,INDEX(COUNTIF($E$728:E882,$D$729:$D$978),),)),"")</f>
        <v/>
      </c>
      <c r="F883" s="246" t="str">
        <f t="shared" si="19"/>
        <v/>
      </c>
      <c r="G883" s="246" t="str">
        <f>IF(F883="","",DSUM('1_Instal·lacions fixes'!$E$14:$R$36,"e1",$F$728:$F883)+DSUM('1_Instal·lacions fixes'!$E$43:$L$58,"e1",$F$728:$F883)-SUM(G$729:G882))</f>
        <v/>
      </c>
      <c r="H883" s="246" t="str">
        <f>IF(F883="","",DSUM('1_Instal·lacions fixes'!$E$14:$R$36,"e2",$F$728:$F883)+DSUM('1_Instal·lacions fixes'!$E$43:$L$58,"e2",$F$728:$F883)-SUM(H$729:H882))</f>
        <v/>
      </c>
      <c r="I883" s="246" t="str">
        <f>IF(F883="","",DSUM('1_Instal·lacions fixes'!$E$14:$R$36,"e3",$F$728:$F883)+DSUM('1_Instal·lacions fixes'!$E$43:$L$58,"e3",$F$728:$F883)-SUM(I$729:I882))</f>
        <v/>
      </c>
      <c r="J883" s="246" t="str">
        <f>IF(F883="","",DSUM('1_Instal·lacions fixes'!$E$14:$R$36,"emissions",$F$728:$F883)+DSUM('1_Instal·lacions fixes'!$E$43:$L$58,"emissions",$F$728:$F883)-SUM(J$729:J882))</f>
        <v/>
      </c>
      <c r="K883" s="246" t="str">
        <f>IF(F883="","",DSUM('2_Vehicles i maquinària'!$E$22:$S$44,"e1",$F$728:$F883)+DSUM('2_Vehicles i maquinària'!$E$50:$K$70,"emissions",$F$728:$F883)-SUM(K$729:K882))</f>
        <v/>
      </c>
      <c r="L883" s="246" t="str">
        <f>IF(F883="","",DSUM('2_Vehicles i maquinària'!$E$22:$S$44,"e2",$F$728:$F883)-SUM(L$729:L882))</f>
        <v/>
      </c>
      <c r="M883" s="246" t="str">
        <f>IF(F883="","",DSUM('2_Vehicles i maquinària'!$E$22:$S$44,"e3",$F$728:$F883)-SUM(M$729:M882))</f>
        <v/>
      </c>
      <c r="N883" s="246" t="str">
        <f>IF(F883="","",DSUM('2_Vehicles i maquinària'!$E$22:$S$44,"emissions",$F$728:$F883)+DSUM('2_Vehicles i maquinària'!$E$50:$K$70,"emissions",$F$728:$F883)-SUM(N$729:N882))</f>
        <v/>
      </c>
      <c r="O883" s="246" t="str">
        <f>IF(F883="","",DSUM('2_Vehicles i maquinària'!$E$82:$S$92,"e1",$F$728:$F883)-SUM(O$729:O882))</f>
        <v/>
      </c>
      <c r="P883" s="246" t="str">
        <f>IF(F883="","",DSUM('2_Vehicles i maquinària'!$E$82:$S$92,"e2",$F$728:$F883)-SUM(P$729:P882))</f>
        <v/>
      </c>
      <c r="Q883" s="246" t="str">
        <f>IF(F883="","",DSUM('2_Vehicles i maquinària'!$E$82:$S$92,"e3",$F$728:$F883)-SUM(Q$729:Q882))</f>
        <v/>
      </c>
      <c r="R883" s="246" t="str">
        <f>IF(F883="","",DSUM('2_Vehicles i maquinària'!$E$82:$S$92,"emissions",$F$728:$F883)-SUM(R$729:R882))</f>
        <v/>
      </c>
      <c r="S883" s="246" t="str">
        <f>IF(F883="","",DSUM('2_Vehicles i maquinària'!$E$99:$S$109,"e1",$F$728:$F883)-SUM(S$729:S882))</f>
        <v/>
      </c>
      <c r="T883" s="246" t="str">
        <f>IF(F883="","",DSUM('2_Vehicles i maquinària'!$E$99:$S$109,"e2",$F$728:$F883)-SUM(T$729:T882))</f>
        <v/>
      </c>
      <c r="U883" s="246" t="str">
        <f>IF(F883="","",DSUM('2_Vehicles i maquinària'!$E$99:$S$109,"e3",$F$728:$F883)-SUM(U$729:U882))</f>
        <v/>
      </c>
      <c r="V883" s="246" t="str">
        <f>IF(F883="","",DSUM('2_Vehicles i maquinària'!$E$99:$S$109,"emissions",$F$728:$F883)-SUM(V$729:V882))</f>
        <v/>
      </c>
      <c r="W883" s="246" t="str">
        <f>IF(F883="","",DSUM('4_Emissions de procés'!$E$12:$M$27,"e1",$F$728:$F883)-SUM(W$729:W882))</f>
        <v/>
      </c>
      <c r="X883" s="246" t="str">
        <f>IF(F883="","",DSUM('4_Emissions de procés'!$E$12:$M$27,"e2",$F$728:$F883)-SUM(X$729:X882))</f>
        <v/>
      </c>
      <c r="Y883" s="246" t="str">
        <f>IF(F883="","",DSUM('4_Emissions de procés'!$E$12:$M$27,"e3",$F$728:$F883)-SUM(Y$729:Y882))</f>
        <v/>
      </c>
      <c r="Z883" s="246" t="str">
        <f>IF(F883="","",DSUM('4_Emissions de procés'!$E$12:$M$27,"emissions",$F$728:$F883)-SUM(Z$729:Z882))</f>
        <v/>
      </c>
    </row>
    <row r="884" spans="2:26" x14ac:dyDescent="0.25">
      <c r="B884">
        <v>156</v>
      </c>
      <c r="C884" s="246" t="str">
        <f>IF('0_Dades generals organització'!H206="","",'0_Dades generals organització'!H206)</f>
        <v/>
      </c>
      <c r="D884" s="246" t="str">
        <f>IF(C884="","",IF('0_Dades generals organització'!J206="no","",Dades!C884))</f>
        <v/>
      </c>
      <c r="E884" s="246" t="str">
        <f>IFERROR(INDEX($D$729:$D$978,MATCH(0,INDEX(COUNTIF($E$728:E883,$D$729:$D$978),),)),"")</f>
        <v/>
      </c>
      <c r="F884" s="246" t="str">
        <f t="shared" si="19"/>
        <v/>
      </c>
      <c r="G884" s="246" t="str">
        <f>IF(F884="","",DSUM('1_Instal·lacions fixes'!$E$14:$R$36,"e1",$F$728:$F884)+DSUM('1_Instal·lacions fixes'!$E$43:$L$58,"e1",$F$728:$F884)-SUM(G$729:G883))</f>
        <v/>
      </c>
      <c r="H884" s="246" t="str">
        <f>IF(F884="","",DSUM('1_Instal·lacions fixes'!$E$14:$R$36,"e2",$F$728:$F884)+DSUM('1_Instal·lacions fixes'!$E$43:$L$58,"e2",$F$728:$F884)-SUM(H$729:H883))</f>
        <v/>
      </c>
      <c r="I884" s="246" t="str">
        <f>IF(F884="","",DSUM('1_Instal·lacions fixes'!$E$14:$R$36,"e3",$F$728:$F884)+DSUM('1_Instal·lacions fixes'!$E$43:$L$58,"e3",$F$728:$F884)-SUM(I$729:I883))</f>
        <v/>
      </c>
      <c r="J884" s="246" t="str">
        <f>IF(F884="","",DSUM('1_Instal·lacions fixes'!$E$14:$R$36,"emissions",$F$728:$F884)+DSUM('1_Instal·lacions fixes'!$E$43:$L$58,"emissions",$F$728:$F884)-SUM(J$729:J883))</f>
        <v/>
      </c>
      <c r="K884" s="246" t="str">
        <f>IF(F884="","",DSUM('2_Vehicles i maquinària'!$E$22:$S$44,"e1",$F$728:$F884)+DSUM('2_Vehicles i maquinària'!$E$50:$K$70,"emissions",$F$728:$F884)-SUM(K$729:K883))</f>
        <v/>
      </c>
      <c r="L884" s="246" t="str">
        <f>IF(F884="","",DSUM('2_Vehicles i maquinària'!$E$22:$S$44,"e2",$F$728:$F884)-SUM(L$729:L883))</f>
        <v/>
      </c>
      <c r="M884" s="246" t="str">
        <f>IF(F884="","",DSUM('2_Vehicles i maquinària'!$E$22:$S$44,"e3",$F$728:$F884)-SUM(M$729:M883))</f>
        <v/>
      </c>
      <c r="N884" s="246" t="str">
        <f>IF(F884="","",DSUM('2_Vehicles i maquinària'!$E$22:$S$44,"emissions",$F$728:$F884)+DSUM('2_Vehicles i maquinària'!$E$50:$K$70,"emissions",$F$728:$F884)-SUM(N$729:N883))</f>
        <v/>
      </c>
      <c r="O884" s="246" t="str">
        <f>IF(F884="","",DSUM('2_Vehicles i maquinària'!$E$82:$S$92,"e1",$F$728:$F884)-SUM(O$729:O883))</f>
        <v/>
      </c>
      <c r="P884" s="246" t="str">
        <f>IF(F884="","",DSUM('2_Vehicles i maquinària'!$E$82:$S$92,"e2",$F$728:$F884)-SUM(P$729:P883))</f>
        <v/>
      </c>
      <c r="Q884" s="246" t="str">
        <f>IF(F884="","",DSUM('2_Vehicles i maquinària'!$E$82:$S$92,"e3",$F$728:$F884)-SUM(Q$729:Q883))</f>
        <v/>
      </c>
      <c r="R884" s="246" t="str">
        <f>IF(F884="","",DSUM('2_Vehicles i maquinària'!$E$82:$S$92,"emissions",$F$728:$F884)-SUM(R$729:R883))</f>
        <v/>
      </c>
      <c r="S884" s="246" t="str">
        <f>IF(F884="","",DSUM('2_Vehicles i maquinària'!$E$99:$S$109,"e1",$F$728:$F884)-SUM(S$729:S883))</f>
        <v/>
      </c>
      <c r="T884" s="246" t="str">
        <f>IF(F884="","",DSUM('2_Vehicles i maquinària'!$E$99:$S$109,"e2",$F$728:$F884)-SUM(T$729:T883))</f>
        <v/>
      </c>
      <c r="U884" s="246" t="str">
        <f>IF(F884="","",DSUM('2_Vehicles i maquinària'!$E$99:$S$109,"e3",$F$728:$F884)-SUM(U$729:U883))</f>
        <v/>
      </c>
      <c r="V884" s="246" t="str">
        <f>IF(F884="","",DSUM('2_Vehicles i maquinària'!$E$99:$S$109,"emissions",$F$728:$F884)-SUM(V$729:V883))</f>
        <v/>
      </c>
      <c r="W884" s="246" t="str">
        <f>IF(F884="","",DSUM('4_Emissions de procés'!$E$12:$M$27,"e1",$F$728:$F884)-SUM(W$729:W883))</f>
        <v/>
      </c>
      <c r="X884" s="246" t="str">
        <f>IF(F884="","",DSUM('4_Emissions de procés'!$E$12:$M$27,"e2",$F$728:$F884)-SUM(X$729:X883))</f>
        <v/>
      </c>
      <c r="Y884" s="246" t="str">
        <f>IF(F884="","",DSUM('4_Emissions de procés'!$E$12:$M$27,"e3",$F$728:$F884)-SUM(Y$729:Y883))</f>
        <v/>
      </c>
      <c r="Z884" s="246" t="str">
        <f>IF(F884="","",DSUM('4_Emissions de procés'!$E$12:$M$27,"emissions",$F$728:$F884)-SUM(Z$729:Z883))</f>
        <v/>
      </c>
    </row>
    <row r="885" spans="2:26" x14ac:dyDescent="0.25">
      <c r="B885">
        <v>157</v>
      </c>
      <c r="C885" s="246" t="str">
        <f>IF('0_Dades generals organització'!H207="","",'0_Dades generals organització'!H207)</f>
        <v/>
      </c>
      <c r="D885" s="246" t="str">
        <f>IF(C885="","",IF('0_Dades generals organització'!J207="no","",Dades!C885))</f>
        <v/>
      </c>
      <c r="E885" s="246" t="str">
        <f>IFERROR(INDEX($D$729:$D$978,MATCH(0,INDEX(COUNTIF($E$728:E884,$D$729:$D$978),),)),"")</f>
        <v/>
      </c>
      <c r="F885" s="246" t="str">
        <f t="shared" si="19"/>
        <v/>
      </c>
      <c r="G885" s="246" t="str">
        <f>IF(F885="","",DSUM('1_Instal·lacions fixes'!$E$14:$R$36,"e1",$F$728:$F885)+DSUM('1_Instal·lacions fixes'!$E$43:$L$58,"e1",$F$728:$F885)-SUM(G$729:G884))</f>
        <v/>
      </c>
      <c r="H885" s="246" t="str">
        <f>IF(F885="","",DSUM('1_Instal·lacions fixes'!$E$14:$R$36,"e2",$F$728:$F885)+DSUM('1_Instal·lacions fixes'!$E$43:$L$58,"e2",$F$728:$F885)-SUM(H$729:H884))</f>
        <v/>
      </c>
      <c r="I885" s="246" t="str">
        <f>IF(F885="","",DSUM('1_Instal·lacions fixes'!$E$14:$R$36,"e3",$F$728:$F885)+DSUM('1_Instal·lacions fixes'!$E$43:$L$58,"e3",$F$728:$F885)-SUM(I$729:I884))</f>
        <v/>
      </c>
      <c r="J885" s="246" t="str">
        <f>IF(F885="","",DSUM('1_Instal·lacions fixes'!$E$14:$R$36,"emissions",$F$728:$F885)+DSUM('1_Instal·lacions fixes'!$E$43:$L$58,"emissions",$F$728:$F885)-SUM(J$729:J884))</f>
        <v/>
      </c>
      <c r="K885" s="246" t="str">
        <f>IF(F885="","",DSUM('2_Vehicles i maquinària'!$E$22:$S$44,"e1",$F$728:$F885)+DSUM('2_Vehicles i maquinària'!$E$50:$K$70,"emissions",$F$728:$F885)-SUM(K$729:K884))</f>
        <v/>
      </c>
      <c r="L885" s="246" t="str">
        <f>IF(F885="","",DSUM('2_Vehicles i maquinària'!$E$22:$S$44,"e2",$F$728:$F885)-SUM(L$729:L884))</f>
        <v/>
      </c>
      <c r="M885" s="246" t="str">
        <f>IF(F885="","",DSUM('2_Vehicles i maquinària'!$E$22:$S$44,"e3",$F$728:$F885)-SUM(M$729:M884))</f>
        <v/>
      </c>
      <c r="N885" s="246" t="str">
        <f>IF(F885="","",DSUM('2_Vehicles i maquinària'!$E$22:$S$44,"emissions",$F$728:$F885)+DSUM('2_Vehicles i maquinària'!$E$50:$K$70,"emissions",$F$728:$F885)-SUM(N$729:N884))</f>
        <v/>
      </c>
      <c r="O885" s="246" t="str">
        <f>IF(F885="","",DSUM('2_Vehicles i maquinària'!$E$82:$S$92,"e1",$F$728:$F885)-SUM(O$729:O884))</f>
        <v/>
      </c>
      <c r="P885" s="246" t="str">
        <f>IF(F885="","",DSUM('2_Vehicles i maquinària'!$E$82:$S$92,"e2",$F$728:$F885)-SUM(P$729:P884))</f>
        <v/>
      </c>
      <c r="Q885" s="246" t="str">
        <f>IF(F885="","",DSUM('2_Vehicles i maquinària'!$E$82:$S$92,"e3",$F$728:$F885)-SUM(Q$729:Q884))</f>
        <v/>
      </c>
      <c r="R885" s="246" t="str">
        <f>IF(F885="","",DSUM('2_Vehicles i maquinària'!$E$82:$S$92,"emissions",$F$728:$F885)-SUM(R$729:R884))</f>
        <v/>
      </c>
      <c r="S885" s="246" t="str">
        <f>IF(F885="","",DSUM('2_Vehicles i maquinària'!$E$99:$S$109,"e1",$F$728:$F885)-SUM(S$729:S884))</f>
        <v/>
      </c>
      <c r="T885" s="246" t="str">
        <f>IF(F885="","",DSUM('2_Vehicles i maquinària'!$E$99:$S$109,"e2",$F$728:$F885)-SUM(T$729:T884))</f>
        <v/>
      </c>
      <c r="U885" s="246" t="str">
        <f>IF(F885="","",DSUM('2_Vehicles i maquinària'!$E$99:$S$109,"e3",$F$728:$F885)-SUM(U$729:U884))</f>
        <v/>
      </c>
      <c r="V885" s="246" t="str">
        <f>IF(F885="","",DSUM('2_Vehicles i maquinària'!$E$99:$S$109,"emissions",$F$728:$F885)-SUM(V$729:V884))</f>
        <v/>
      </c>
      <c r="W885" s="246" t="str">
        <f>IF(F885="","",DSUM('4_Emissions de procés'!$E$12:$M$27,"e1",$F$728:$F885)-SUM(W$729:W884))</f>
        <v/>
      </c>
      <c r="X885" s="246" t="str">
        <f>IF(F885="","",DSUM('4_Emissions de procés'!$E$12:$M$27,"e2",$F$728:$F885)-SUM(X$729:X884))</f>
        <v/>
      </c>
      <c r="Y885" s="246" t="str">
        <f>IF(F885="","",DSUM('4_Emissions de procés'!$E$12:$M$27,"e3",$F$728:$F885)-SUM(Y$729:Y884))</f>
        <v/>
      </c>
      <c r="Z885" s="246" t="str">
        <f>IF(F885="","",DSUM('4_Emissions de procés'!$E$12:$M$27,"emissions",$F$728:$F885)-SUM(Z$729:Z884))</f>
        <v/>
      </c>
    </row>
    <row r="886" spans="2:26" x14ac:dyDescent="0.25">
      <c r="B886">
        <v>158</v>
      </c>
      <c r="C886" s="246" t="str">
        <f>IF('0_Dades generals organització'!H208="","",'0_Dades generals organització'!H208)</f>
        <v/>
      </c>
      <c r="D886" s="246" t="str">
        <f>IF(C886="","",IF('0_Dades generals organització'!J208="no","",Dades!C886))</f>
        <v/>
      </c>
      <c r="E886" s="246" t="str">
        <f>IFERROR(INDEX($D$729:$D$978,MATCH(0,INDEX(COUNTIF($E$728:E885,$D$729:$D$978),),)),"")</f>
        <v/>
      </c>
      <c r="F886" s="246" t="str">
        <f t="shared" si="19"/>
        <v/>
      </c>
      <c r="G886" s="246" t="str">
        <f>IF(F886="","",DSUM('1_Instal·lacions fixes'!$E$14:$R$36,"e1",$F$728:$F886)+DSUM('1_Instal·lacions fixes'!$E$43:$L$58,"e1",$F$728:$F886)-SUM(G$729:G885))</f>
        <v/>
      </c>
      <c r="H886" s="246" t="str">
        <f>IF(F886="","",DSUM('1_Instal·lacions fixes'!$E$14:$R$36,"e2",$F$728:$F886)+DSUM('1_Instal·lacions fixes'!$E$43:$L$58,"e2",$F$728:$F886)-SUM(H$729:H885))</f>
        <v/>
      </c>
      <c r="I886" s="246" t="str">
        <f>IF(F886="","",DSUM('1_Instal·lacions fixes'!$E$14:$R$36,"e3",$F$728:$F886)+DSUM('1_Instal·lacions fixes'!$E$43:$L$58,"e3",$F$728:$F886)-SUM(I$729:I885))</f>
        <v/>
      </c>
      <c r="J886" s="246" t="str">
        <f>IF(F886="","",DSUM('1_Instal·lacions fixes'!$E$14:$R$36,"emissions",$F$728:$F886)+DSUM('1_Instal·lacions fixes'!$E$43:$L$58,"emissions",$F$728:$F886)-SUM(J$729:J885))</f>
        <v/>
      </c>
      <c r="K886" s="246" t="str">
        <f>IF(F886="","",DSUM('2_Vehicles i maquinària'!$E$22:$S$44,"e1",$F$728:$F886)+DSUM('2_Vehicles i maquinària'!$E$50:$K$70,"emissions",$F$728:$F886)-SUM(K$729:K885))</f>
        <v/>
      </c>
      <c r="L886" s="246" t="str">
        <f>IF(F886="","",DSUM('2_Vehicles i maquinària'!$E$22:$S$44,"e2",$F$728:$F886)-SUM(L$729:L885))</f>
        <v/>
      </c>
      <c r="M886" s="246" t="str">
        <f>IF(F886="","",DSUM('2_Vehicles i maquinària'!$E$22:$S$44,"e3",$F$728:$F886)-SUM(M$729:M885))</f>
        <v/>
      </c>
      <c r="N886" s="246" t="str">
        <f>IF(F886="","",DSUM('2_Vehicles i maquinària'!$E$22:$S$44,"emissions",$F$728:$F886)+DSUM('2_Vehicles i maquinària'!$E$50:$K$70,"emissions",$F$728:$F886)-SUM(N$729:N885))</f>
        <v/>
      </c>
      <c r="O886" s="246" t="str">
        <f>IF(F886="","",DSUM('2_Vehicles i maquinària'!$E$82:$S$92,"e1",$F$728:$F886)-SUM(O$729:O885))</f>
        <v/>
      </c>
      <c r="P886" s="246" t="str">
        <f>IF(F886="","",DSUM('2_Vehicles i maquinària'!$E$82:$S$92,"e2",$F$728:$F886)-SUM(P$729:P885))</f>
        <v/>
      </c>
      <c r="Q886" s="246" t="str">
        <f>IF(F886="","",DSUM('2_Vehicles i maquinària'!$E$82:$S$92,"e3",$F$728:$F886)-SUM(Q$729:Q885))</f>
        <v/>
      </c>
      <c r="R886" s="246" t="str">
        <f>IF(F886="","",DSUM('2_Vehicles i maquinària'!$E$82:$S$92,"emissions",$F$728:$F886)-SUM(R$729:R885))</f>
        <v/>
      </c>
      <c r="S886" s="246" t="str">
        <f>IF(F886="","",DSUM('2_Vehicles i maquinària'!$E$99:$S$109,"e1",$F$728:$F886)-SUM(S$729:S885))</f>
        <v/>
      </c>
      <c r="T886" s="246" t="str">
        <f>IF(F886="","",DSUM('2_Vehicles i maquinària'!$E$99:$S$109,"e2",$F$728:$F886)-SUM(T$729:T885))</f>
        <v/>
      </c>
      <c r="U886" s="246" t="str">
        <f>IF(F886="","",DSUM('2_Vehicles i maquinària'!$E$99:$S$109,"e3",$F$728:$F886)-SUM(U$729:U885))</f>
        <v/>
      </c>
      <c r="V886" s="246" t="str">
        <f>IF(F886="","",DSUM('2_Vehicles i maquinària'!$E$99:$S$109,"emissions",$F$728:$F886)-SUM(V$729:V885))</f>
        <v/>
      </c>
      <c r="W886" s="246" t="str">
        <f>IF(F886="","",DSUM('4_Emissions de procés'!$E$12:$M$27,"e1",$F$728:$F886)-SUM(W$729:W885))</f>
        <v/>
      </c>
      <c r="X886" s="246" t="str">
        <f>IF(F886="","",DSUM('4_Emissions de procés'!$E$12:$M$27,"e2",$F$728:$F886)-SUM(X$729:X885))</f>
        <v/>
      </c>
      <c r="Y886" s="246" t="str">
        <f>IF(F886="","",DSUM('4_Emissions de procés'!$E$12:$M$27,"e3",$F$728:$F886)-SUM(Y$729:Y885))</f>
        <v/>
      </c>
      <c r="Z886" s="246" t="str">
        <f>IF(F886="","",DSUM('4_Emissions de procés'!$E$12:$M$27,"emissions",$F$728:$F886)-SUM(Z$729:Z885))</f>
        <v/>
      </c>
    </row>
    <row r="887" spans="2:26" x14ac:dyDescent="0.25">
      <c r="B887">
        <v>159</v>
      </c>
      <c r="C887" s="246" t="str">
        <f>IF('0_Dades generals organització'!H209="","",'0_Dades generals organització'!H209)</f>
        <v/>
      </c>
      <c r="D887" s="246" t="str">
        <f>IF(C887="","",IF('0_Dades generals organització'!J209="no","",Dades!C887))</f>
        <v/>
      </c>
      <c r="E887" s="246" t="str">
        <f>IFERROR(INDEX($D$729:$D$978,MATCH(0,INDEX(COUNTIF($E$728:E886,$D$729:$D$978),),)),"")</f>
        <v/>
      </c>
      <c r="F887" s="246" t="str">
        <f t="shared" si="19"/>
        <v/>
      </c>
      <c r="G887" s="246" t="str">
        <f>IF(F887="","",DSUM('1_Instal·lacions fixes'!$E$14:$R$36,"e1",$F$728:$F887)+DSUM('1_Instal·lacions fixes'!$E$43:$L$58,"e1",$F$728:$F887)-SUM(G$729:G886))</f>
        <v/>
      </c>
      <c r="H887" s="246" t="str">
        <f>IF(F887="","",DSUM('1_Instal·lacions fixes'!$E$14:$R$36,"e2",$F$728:$F887)+DSUM('1_Instal·lacions fixes'!$E$43:$L$58,"e2",$F$728:$F887)-SUM(H$729:H886))</f>
        <v/>
      </c>
      <c r="I887" s="246" t="str">
        <f>IF(F887="","",DSUM('1_Instal·lacions fixes'!$E$14:$R$36,"e3",$F$728:$F887)+DSUM('1_Instal·lacions fixes'!$E$43:$L$58,"e3",$F$728:$F887)-SUM(I$729:I886))</f>
        <v/>
      </c>
      <c r="J887" s="246" t="str">
        <f>IF(F887="","",DSUM('1_Instal·lacions fixes'!$E$14:$R$36,"emissions",$F$728:$F887)+DSUM('1_Instal·lacions fixes'!$E$43:$L$58,"emissions",$F$728:$F887)-SUM(J$729:J886))</f>
        <v/>
      </c>
      <c r="K887" s="246" t="str">
        <f>IF(F887="","",DSUM('2_Vehicles i maquinària'!$E$22:$S$44,"e1",$F$728:$F887)+DSUM('2_Vehicles i maquinària'!$E$50:$K$70,"emissions",$F$728:$F887)-SUM(K$729:K886))</f>
        <v/>
      </c>
      <c r="L887" s="246" t="str">
        <f>IF(F887="","",DSUM('2_Vehicles i maquinària'!$E$22:$S$44,"e2",$F$728:$F887)-SUM(L$729:L886))</f>
        <v/>
      </c>
      <c r="M887" s="246" t="str">
        <f>IF(F887="","",DSUM('2_Vehicles i maquinària'!$E$22:$S$44,"e3",$F$728:$F887)-SUM(M$729:M886))</f>
        <v/>
      </c>
      <c r="N887" s="246" t="str">
        <f>IF(F887="","",DSUM('2_Vehicles i maquinària'!$E$22:$S$44,"emissions",$F$728:$F887)+DSUM('2_Vehicles i maquinària'!$E$50:$K$70,"emissions",$F$728:$F887)-SUM(N$729:N886))</f>
        <v/>
      </c>
      <c r="O887" s="246" t="str">
        <f>IF(F887="","",DSUM('2_Vehicles i maquinària'!$E$82:$S$92,"e1",$F$728:$F887)-SUM(O$729:O886))</f>
        <v/>
      </c>
      <c r="P887" s="246" t="str">
        <f>IF(F887="","",DSUM('2_Vehicles i maquinària'!$E$82:$S$92,"e2",$F$728:$F887)-SUM(P$729:P886))</f>
        <v/>
      </c>
      <c r="Q887" s="246" t="str">
        <f>IF(F887="","",DSUM('2_Vehicles i maquinària'!$E$82:$S$92,"e3",$F$728:$F887)-SUM(Q$729:Q886))</f>
        <v/>
      </c>
      <c r="R887" s="246" t="str">
        <f>IF(F887="","",DSUM('2_Vehicles i maquinària'!$E$82:$S$92,"emissions",$F$728:$F887)-SUM(R$729:R886))</f>
        <v/>
      </c>
      <c r="S887" s="246" t="str">
        <f>IF(F887="","",DSUM('2_Vehicles i maquinària'!$E$99:$S$109,"e1",$F$728:$F887)-SUM(S$729:S886))</f>
        <v/>
      </c>
      <c r="T887" s="246" t="str">
        <f>IF(F887="","",DSUM('2_Vehicles i maquinària'!$E$99:$S$109,"e2",$F$728:$F887)-SUM(T$729:T886))</f>
        <v/>
      </c>
      <c r="U887" s="246" t="str">
        <f>IF(F887="","",DSUM('2_Vehicles i maquinària'!$E$99:$S$109,"e3",$F$728:$F887)-SUM(U$729:U886))</f>
        <v/>
      </c>
      <c r="V887" s="246" t="str">
        <f>IF(F887="","",DSUM('2_Vehicles i maquinària'!$E$99:$S$109,"emissions",$F$728:$F887)-SUM(V$729:V886))</f>
        <v/>
      </c>
      <c r="W887" s="246" t="str">
        <f>IF(F887="","",DSUM('4_Emissions de procés'!$E$12:$M$27,"e1",$F$728:$F887)-SUM(W$729:W886))</f>
        <v/>
      </c>
      <c r="X887" s="246" t="str">
        <f>IF(F887="","",DSUM('4_Emissions de procés'!$E$12:$M$27,"e2",$F$728:$F887)-SUM(X$729:X886))</f>
        <v/>
      </c>
      <c r="Y887" s="246" t="str">
        <f>IF(F887="","",DSUM('4_Emissions de procés'!$E$12:$M$27,"e3",$F$728:$F887)-SUM(Y$729:Y886))</f>
        <v/>
      </c>
      <c r="Z887" s="246" t="str">
        <f>IF(F887="","",DSUM('4_Emissions de procés'!$E$12:$M$27,"emissions",$F$728:$F887)-SUM(Z$729:Z886))</f>
        <v/>
      </c>
    </row>
    <row r="888" spans="2:26" x14ac:dyDescent="0.25">
      <c r="B888">
        <v>160</v>
      </c>
      <c r="C888" s="246" t="str">
        <f>IF('0_Dades generals organització'!H210="","",'0_Dades generals organització'!H210)</f>
        <v/>
      </c>
      <c r="D888" s="246" t="str">
        <f>IF(C888="","",IF('0_Dades generals organització'!J210="no","",Dades!C888))</f>
        <v/>
      </c>
      <c r="E888" s="246" t="str">
        <f>IFERROR(INDEX($D$729:$D$978,MATCH(0,INDEX(COUNTIF($E$728:E887,$D$729:$D$978),),)),"")</f>
        <v/>
      </c>
      <c r="F888" s="246" t="str">
        <f t="shared" si="19"/>
        <v/>
      </c>
      <c r="G888" s="246" t="str">
        <f>IF(F888="","",DSUM('1_Instal·lacions fixes'!$E$14:$R$36,"e1",$F$728:$F888)+DSUM('1_Instal·lacions fixes'!$E$43:$L$58,"e1",$F$728:$F888)-SUM(G$729:G887))</f>
        <v/>
      </c>
      <c r="H888" s="246" t="str">
        <f>IF(F888="","",DSUM('1_Instal·lacions fixes'!$E$14:$R$36,"e2",$F$728:$F888)+DSUM('1_Instal·lacions fixes'!$E$43:$L$58,"e2",$F$728:$F888)-SUM(H$729:H887))</f>
        <v/>
      </c>
      <c r="I888" s="246" t="str">
        <f>IF(F888="","",DSUM('1_Instal·lacions fixes'!$E$14:$R$36,"e3",$F$728:$F888)+DSUM('1_Instal·lacions fixes'!$E$43:$L$58,"e3",$F$728:$F888)-SUM(I$729:I887))</f>
        <v/>
      </c>
      <c r="J888" s="246" t="str">
        <f>IF(F888="","",DSUM('1_Instal·lacions fixes'!$E$14:$R$36,"emissions",$F$728:$F888)+DSUM('1_Instal·lacions fixes'!$E$43:$L$58,"emissions",$F$728:$F888)-SUM(J$729:J887))</f>
        <v/>
      </c>
      <c r="K888" s="246" t="str">
        <f>IF(F888="","",DSUM('2_Vehicles i maquinària'!$E$22:$S$44,"e1",$F$728:$F888)+DSUM('2_Vehicles i maquinària'!$E$50:$K$70,"emissions",$F$728:$F888)-SUM(K$729:K887))</f>
        <v/>
      </c>
      <c r="L888" s="246" t="str">
        <f>IF(F888="","",DSUM('2_Vehicles i maquinària'!$E$22:$S$44,"e2",$F$728:$F888)-SUM(L$729:L887))</f>
        <v/>
      </c>
      <c r="M888" s="246" t="str">
        <f>IF(F888="","",DSUM('2_Vehicles i maquinària'!$E$22:$S$44,"e3",$F$728:$F888)-SUM(M$729:M887))</f>
        <v/>
      </c>
      <c r="N888" s="246" t="str">
        <f>IF(F888="","",DSUM('2_Vehicles i maquinària'!$E$22:$S$44,"emissions",$F$728:$F888)+DSUM('2_Vehicles i maquinària'!$E$50:$K$70,"emissions",$F$728:$F888)-SUM(N$729:N887))</f>
        <v/>
      </c>
      <c r="O888" s="246" t="str">
        <f>IF(F888="","",DSUM('2_Vehicles i maquinària'!$E$82:$S$92,"e1",$F$728:$F888)-SUM(O$729:O887))</f>
        <v/>
      </c>
      <c r="P888" s="246" t="str">
        <f>IF(F888="","",DSUM('2_Vehicles i maquinària'!$E$82:$S$92,"e2",$F$728:$F888)-SUM(P$729:P887))</f>
        <v/>
      </c>
      <c r="Q888" s="246" t="str">
        <f>IF(F888="","",DSUM('2_Vehicles i maquinària'!$E$82:$S$92,"e3",$F$728:$F888)-SUM(Q$729:Q887))</f>
        <v/>
      </c>
      <c r="R888" s="246" t="str">
        <f>IF(F888="","",DSUM('2_Vehicles i maquinària'!$E$82:$S$92,"emissions",$F$728:$F888)-SUM(R$729:R887))</f>
        <v/>
      </c>
      <c r="S888" s="246" t="str">
        <f>IF(F888="","",DSUM('2_Vehicles i maquinària'!$E$99:$S$109,"e1",$F$728:$F888)-SUM(S$729:S887))</f>
        <v/>
      </c>
      <c r="T888" s="246" t="str">
        <f>IF(F888="","",DSUM('2_Vehicles i maquinària'!$E$99:$S$109,"e2",$F$728:$F888)-SUM(T$729:T887))</f>
        <v/>
      </c>
      <c r="U888" s="246" t="str">
        <f>IF(F888="","",DSUM('2_Vehicles i maquinària'!$E$99:$S$109,"e3",$F$728:$F888)-SUM(U$729:U887))</f>
        <v/>
      </c>
      <c r="V888" s="246" t="str">
        <f>IF(F888="","",DSUM('2_Vehicles i maquinària'!$E$99:$S$109,"emissions",$F$728:$F888)-SUM(V$729:V887))</f>
        <v/>
      </c>
      <c r="W888" s="246" t="str">
        <f>IF(F888="","",DSUM('4_Emissions de procés'!$E$12:$M$27,"e1",$F$728:$F888)-SUM(W$729:W887))</f>
        <v/>
      </c>
      <c r="X888" s="246" t="str">
        <f>IF(F888="","",DSUM('4_Emissions de procés'!$E$12:$M$27,"e2",$F$728:$F888)-SUM(X$729:X887))</f>
        <v/>
      </c>
      <c r="Y888" s="246" t="str">
        <f>IF(F888="","",DSUM('4_Emissions de procés'!$E$12:$M$27,"e3",$F$728:$F888)-SUM(Y$729:Y887))</f>
        <v/>
      </c>
      <c r="Z888" s="246" t="str">
        <f>IF(F888="","",DSUM('4_Emissions de procés'!$E$12:$M$27,"emissions",$F$728:$F888)-SUM(Z$729:Z887))</f>
        <v/>
      </c>
    </row>
    <row r="889" spans="2:26" x14ac:dyDescent="0.25">
      <c r="B889">
        <v>161</v>
      </c>
      <c r="C889" s="246" t="str">
        <f>IF('0_Dades generals organització'!H211="","",'0_Dades generals organització'!H211)</f>
        <v/>
      </c>
      <c r="D889" s="246" t="str">
        <f>IF(C889="","",IF('0_Dades generals organització'!J211="no","",Dades!C889))</f>
        <v/>
      </c>
      <c r="E889" s="246" t="str">
        <f>IFERROR(INDEX($D$729:$D$978,MATCH(0,INDEX(COUNTIF($E$728:E888,$D$729:$D$978),),)),"")</f>
        <v/>
      </c>
      <c r="F889" s="246" t="str">
        <f t="shared" si="19"/>
        <v/>
      </c>
      <c r="G889" s="246" t="str">
        <f>IF(F889="","",DSUM('1_Instal·lacions fixes'!$E$14:$R$36,"e1",$F$728:$F889)+DSUM('1_Instal·lacions fixes'!$E$43:$L$58,"e1",$F$728:$F889)-SUM(G$729:G888))</f>
        <v/>
      </c>
      <c r="H889" s="246" t="str">
        <f>IF(F889="","",DSUM('1_Instal·lacions fixes'!$E$14:$R$36,"e2",$F$728:$F889)+DSUM('1_Instal·lacions fixes'!$E$43:$L$58,"e2",$F$728:$F889)-SUM(H$729:H888))</f>
        <v/>
      </c>
      <c r="I889" s="246" t="str">
        <f>IF(F889="","",DSUM('1_Instal·lacions fixes'!$E$14:$R$36,"e3",$F$728:$F889)+DSUM('1_Instal·lacions fixes'!$E$43:$L$58,"e3",$F$728:$F889)-SUM(I$729:I888))</f>
        <v/>
      </c>
      <c r="J889" s="246" t="str">
        <f>IF(F889="","",DSUM('1_Instal·lacions fixes'!$E$14:$R$36,"emissions",$F$728:$F889)+DSUM('1_Instal·lacions fixes'!$E$43:$L$58,"emissions",$F$728:$F889)-SUM(J$729:J888))</f>
        <v/>
      </c>
      <c r="K889" s="246" t="str">
        <f>IF(F889="","",DSUM('2_Vehicles i maquinària'!$E$22:$S$44,"e1",$F$728:$F889)+DSUM('2_Vehicles i maquinària'!$E$50:$K$70,"emissions",$F$728:$F889)-SUM(K$729:K888))</f>
        <v/>
      </c>
      <c r="L889" s="246" t="str">
        <f>IF(F889="","",DSUM('2_Vehicles i maquinària'!$E$22:$S$44,"e2",$F$728:$F889)-SUM(L$729:L888))</f>
        <v/>
      </c>
      <c r="M889" s="246" t="str">
        <f>IF(F889="","",DSUM('2_Vehicles i maquinària'!$E$22:$S$44,"e3",$F$728:$F889)-SUM(M$729:M888))</f>
        <v/>
      </c>
      <c r="N889" s="246" t="str">
        <f>IF(F889="","",DSUM('2_Vehicles i maquinària'!$E$22:$S$44,"emissions",$F$728:$F889)+DSUM('2_Vehicles i maquinària'!$E$50:$K$70,"emissions",$F$728:$F889)-SUM(N$729:N888))</f>
        <v/>
      </c>
      <c r="O889" s="246" t="str">
        <f>IF(F889="","",DSUM('2_Vehicles i maquinària'!$E$82:$S$92,"e1",$F$728:$F889)-SUM(O$729:O888))</f>
        <v/>
      </c>
      <c r="P889" s="246" t="str">
        <f>IF(F889="","",DSUM('2_Vehicles i maquinària'!$E$82:$S$92,"e2",$F$728:$F889)-SUM(P$729:P888))</f>
        <v/>
      </c>
      <c r="Q889" s="246" t="str">
        <f>IF(F889="","",DSUM('2_Vehicles i maquinària'!$E$82:$S$92,"e3",$F$728:$F889)-SUM(Q$729:Q888))</f>
        <v/>
      </c>
      <c r="R889" s="246" t="str">
        <f>IF(F889="","",DSUM('2_Vehicles i maquinària'!$E$82:$S$92,"emissions",$F$728:$F889)-SUM(R$729:R888))</f>
        <v/>
      </c>
      <c r="S889" s="246" t="str">
        <f>IF(F889="","",DSUM('2_Vehicles i maquinària'!$E$99:$S$109,"e1",$F$728:$F889)-SUM(S$729:S888))</f>
        <v/>
      </c>
      <c r="T889" s="246" t="str">
        <f>IF(F889="","",DSUM('2_Vehicles i maquinària'!$E$99:$S$109,"e2",$F$728:$F889)-SUM(T$729:T888))</f>
        <v/>
      </c>
      <c r="U889" s="246" t="str">
        <f>IF(F889="","",DSUM('2_Vehicles i maquinària'!$E$99:$S$109,"e3",$F$728:$F889)-SUM(U$729:U888))</f>
        <v/>
      </c>
      <c r="V889" s="246" t="str">
        <f>IF(F889="","",DSUM('2_Vehicles i maquinària'!$E$99:$S$109,"emissions",$F$728:$F889)-SUM(V$729:V888))</f>
        <v/>
      </c>
      <c r="W889" s="246" t="str">
        <f>IF(F889="","",DSUM('4_Emissions de procés'!$E$12:$M$27,"e1",$F$728:$F889)-SUM(W$729:W888))</f>
        <v/>
      </c>
      <c r="X889" s="246" t="str">
        <f>IF(F889="","",DSUM('4_Emissions de procés'!$E$12:$M$27,"e2",$F$728:$F889)-SUM(X$729:X888))</f>
        <v/>
      </c>
      <c r="Y889" s="246" t="str">
        <f>IF(F889="","",DSUM('4_Emissions de procés'!$E$12:$M$27,"e3",$F$728:$F889)-SUM(Y$729:Y888))</f>
        <v/>
      </c>
      <c r="Z889" s="246" t="str">
        <f>IF(F889="","",DSUM('4_Emissions de procés'!$E$12:$M$27,"emissions",$F$728:$F889)-SUM(Z$729:Z888))</f>
        <v/>
      </c>
    </row>
    <row r="890" spans="2:26" x14ac:dyDescent="0.25">
      <c r="B890">
        <v>162</v>
      </c>
      <c r="C890" s="246" t="str">
        <f>IF('0_Dades generals organització'!H212="","",'0_Dades generals organització'!H212)</f>
        <v/>
      </c>
      <c r="D890" s="246" t="str">
        <f>IF(C890="","",IF('0_Dades generals organització'!J212="no","",Dades!C890))</f>
        <v/>
      </c>
      <c r="E890" s="246" t="str">
        <f>IFERROR(INDEX($D$729:$D$978,MATCH(0,INDEX(COUNTIF($E$728:E889,$D$729:$D$978),),)),"")</f>
        <v/>
      </c>
      <c r="F890" s="246" t="str">
        <f t="shared" si="19"/>
        <v/>
      </c>
      <c r="G890" s="246" t="str">
        <f>IF(F890="","",DSUM('1_Instal·lacions fixes'!$E$14:$R$36,"e1",$F$728:$F890)+DSUM('1_Instal·lacions fixes'!$E$43:$L$58,"e1",$F$728:$F890)-SUM(G$729:G889))</f>
        <v/>
      </c>
      <c r="H890" s="246" t="str">
        <f>IF(F890="","",DSUM('1_Instal·lacions fixes'!$E$14:$R$36,"e2",$F$728:$F890)+DSUM('1_Instal·lacions fixes'!$E$43:$L$58,"e2",$F$728:$F890)-SUM(H$729:H889))</f>
        <v/>
      </c>
      <c r="I890" s="246" t="str">
        <f>IF(F890="","",DSUM('1_Instal·lacions fixes'!$E$14:$R$36,"e3",$F$728:$F890)+DSUM('1_Instal·lacions fixes'!$E$43:$L$58,"e3",$F$728:$F890)-SUM(I$729:I889))</f>
        <v/>
      </c>
      <c r="J890" s="246" t="str">
        <f>IF(F890="","",DSUM('1_Instal·lacions fixes'!$E$14:$R$36,"emissions",$F$728:$F890)+DSUM('1_Instal·lacions fixes'!$E$43:$L$58,"emissions",$F$728:$F890)-SUM(J$729:J889))</f>
        <v/>
      </c>
      <c r="K890" s="246" t="str">
        <f>IF(F890="","",DSUM('2_Vehicles i maquinària'!$E$22:$S$44,"e1",$F$728:$F890)+DSUM('2_Vehicles i maquinària'!$E$50:$K$70,"emissions",$F$728:$F890)-SUM(K$729:K889))</f>
        <v/>
      </c>
      <c r="L890" s="246" t="str">
        <f>IF(F890="","",DSUM('2_Vehicles i maquinària'!$E$22:$S$44,"e2",$F$728:$F890)-SUM(L$729:L889))</f>
        <v/>
      </c>
      <c r="M890" s="246" t="str">
        <f>IF(F890="","",DSUM('2_Vehicles i maquinària'!$E$22:$S$44,"e3",$F$728:$F890)-SUM(M$729:M889))</f>
        <v/>
      </c>
      <c r="N890" s="246" t="str">
        <f>IF(F890="","",DSUM('2_Vehicles i maquinària'!$E$22:$S$44,"emissions",$F$728:$F890)+DSUM('2_Vehicles i maquinària'!$E$50:$K$70,"emissions",$F$728:$F890)-SUM(N$729:N889))</f>
        <v/>
      </c>
      <c r="O890" s="246" t="str">
        <f>IF(F890="","",DSUM('2_Vehicles i maquinària'!$E$82:$S$92,"e1",$F$728:$F890)-SUM(O$729:O889))</f>
        <v/>
      </c>
      <c r="P890" s="246" t="str">
        <f>IF(F890="","",DSUM('2_Vehicles i maquinària'!$E$82:$S$92,"e2",$F$728:$F890)-SUM(P$729:P889))</f>
        <v/>
      </c>
      <c r="Q890" s="246" t="str">
        <f>IF(F890="","",DSUM('2_Vehicles i maquinària'!$E$82:$S$92,"e3",$F$728:$F890)-SUM(Q$729:Q889))</f>
        <v/>
      </c>
      <c r="R890" s="246" t="str">
        <f>IF(F890="","",DSUM('2_Vehicles i maquinària'!$E$82:$S$92,"emissions",$F$728:$F890)-SUM(R$729:R889))</f>
        <v/>
      </c>
      <c r="S890" s="246" t="str">
        <f>IF(F890="","",DSUM('2_Vehicles i maquinària'!$E$99:$S$109,"e1",$F$728:$F890)-SUM(S$729:S889))</f>
        <v/>
      </c>
      <c r="T890" s="246" t="str">
        <f>IF(F890="","",DSUM('2_Vehicles i maquinària'!$E$99:$S$109,"e2",$F$728:$F890)-SUM(T$729:T889))</f>
        <v/>
      </c>
      <c r="U890" s="246" t="str">
        <f>IF(F890="","",DSUM('2_Vehicles i maquinària'!$E$99:$S$109,"e3",$F$728:$F890)-SUM(U$729:U889))</f>
        <v/>
      </c>
      <c r="V890" s="246" t="str">
        <f>IF(F890="","",DSUM('2_Vehicles i maquinària'!$E$99:$S$109,"emissions",$F$728:$F890)-SUM(V$729:V889))</f>
        <v/>
      </c>
      <c r="W890" s="246" t="str">
        <f>IF(F890="","",DSUM('4_Emissions de procés'!$E$12:$M$27,"e1",$F$728:$F890)-SUM(W$729:W889))</f>
        <v/>
      </c>
      <c r="X890" s="246" t="str">
        <f>IF(F890="","",DSUM('4_Emissions de procés'!$E$12:$M$27,"e2",$F$728:$F890)-SUM(X$729:X889))</f>
        <v/>
      </c>
      <c r="Y890" s="246" t="str">
        <f>IF(F890="","",DSUM('4_Emissions de procés'!$E$12:$M$27,"e3",$F$728:$F890)-SUM(Y$729:Y889))</f>
        <v/>
      </c>
      <c r="Z890" s="246" t="str">
        <f>IF(F890="","",DSUM('4_Emissions de procés'!$E$12:$M$27,"emissions",$F$728:$F890)-SUM(Z$729:Z889))</f>
        <v/>
      </c>
    </row>
    <row r="891" spans="2:26" x14ac:dyDescent="0.25">
      <c r="B891">
        <v>163</v>
      </c>
      <c r="C891" s="246" t="str">
        <f>IF('0_Dades generals organització'!H213="","",'0_Dades generals organització'!H213)</f>
        <v/>
      </c>
      <c r="D891" s="246" t="str">
        <f>IF(C891="","",IF('0_Dades generals organització'!J213="no","",Dades!C891))</f>
        <v/>
      </c>
      <c r="E891" s="246" t="str">
        <f>IFERROR(INDEX($D$729:$D$978,MATCH(0,INDEX(COUNTIF($E$728:E890,$D$729:$D$978),),)),"")</f>
        <v/>
      </c>
      <c r="F891" s="246" t="str">
        <f t="shared" si="19"/>
        <v/>
      </c>
      <c r="G891" s="246" t="str">
        <f>IF(F891="","",DSUM('1_Instal·lacions fixes'!$E$14:$R$36,"e1",$F$728:$F891)+DSUM('1_Instal·lacions fixes'!$E$43:$L$58,"e1",$F$728:$F891)-SUM(G$729:G890))</f>
        <v/>
      </c>
      <c r="H891" s="246" t="str">
        <f>IF(F891="","",DSUM('1_Instal·lacions fixes'!$E$14:$R$36,"e2",$F$728:$F891)+DSUM('1_Instal·lacions fixes'!$E$43:$L$58,"e2",$F$728:$F891)-SUM(H$729:H890))</f>
        <v/>
      </c>
      <c r="I891" s="246" t="str">
        <f>IF(F891="","",DSUM('1_Instal·lacions fixes'!$E$14:$R$36,"e3",$F$728:$F891)+DSUM('1_Instal·lacions fixes'!$E$43:$L$58,"e3",$F$728:$F891)-SUM(I$729:I890))</f>
        <v/>
      </c>
      <c r="J891" s="246" t="str">
        <f>IF(F891="","",DSUM('1_Instal·lacions fixes'!$E$14:$R$36,"emissions",$F$728:$F891)+DSUM('1_Instal·lacions fixes'!$E$43:$L$58,"emissions",$F$728:$F891)-SUM(J$729:J890))</f>
        <v/>
      </c>
      <c r="K891" s="246" t="str">
        <f>IF(F891="","",DSUM('2_Vehicles i maquinària'!$E$22:$S$44,"e1",$F$728:$F891)+DSUM('2_Vehicles i maquinària'!$E$50:$K$70,"emissions",$F$728:$F891)-SUM(K$729:K890))</f>
        <v/>
      </c>
      <c r="L891" s="246" t="str">
        <f>IF(F891="","",DSUM('2_Vehicles i maquinària'!$E$22:$S$44,"e2",$F$728:$F891)-SUM(L$729:L890))</f>
        <v/>
      </c>
      <c r="M891" s="246" t="str">
        <f>IF(F891="","",DSUM('2_Vehicles i maquinària'!$E$22:$S$44,"e3",$F$728:$F891)-SUM(M$729:M890))</f>
        <v/>
      </c>
      <c r="N891" s="246" t="str">
        <f>IF(F891="","",DSUM('2_Vehicles i maquinària'!$E$22:$S$44,"emissions",$F$728:$F891)+DSUM('2_Vehicles i maquinària'!$E$50:$K$70,"emissions",$F$728:$F891)-SUM(N$729:N890))</f>
        <v/>
      </c>
      <c r="O891" s="246" t="str">
        <f>IF(F891="","",DSUM('2_Vehicles i maquinària'!$E$82:$S$92,"e1",$F$728:$F891)-SUM(O$729:O890))</f>
        <v/>
      </c>
      <c r="P891" s="246" t="str">
        <f>IF(F891="","",DSUM('2_Vehicles i maquinària'!$E$82:$S$92,"e2",$F$728:$F891)-SUM(P$729:P890))</f>
        <v/>
      </c>
      <c r="Q891" s="246" t="str">
        <f>IF(F891="","",DSUM('2_Vehicles i maquinària'!$E$82:$S$92,"e3",$F$728:$F891)-SUM(Q$729:Q890))</f>
        <v/>
      </c>
      <c r="R891" s="246" t="str">
        <f>IF(F891="","",DSUM('2_Vehicles i maquinària'!$E$82:$S$92,"emissions",$F$728:$F891)-SUM(R$729:R890))</f>
        <v/>
      </c>
      <c r="S891" s="246" t="str">
        <f>IF(F891="","",DSUM('2_Vehicles i maquinària'!$E$99:$S$109,"e1",$F$728:$F891)-SUM(S$729:S890))</f>
        <v/>
      </c>
      <c r="T891" s="246" t="str">
        <f>IF(F891="","",DSUM('2_Vehicles i maquinària'!$E$99:$S$109,"e2",$F$728:$F891)-SUM(T$729:T890))</f>
        <v/>
      </c>
      <c r="U891" s="246" t="str">
        <f>IF(F891="","",DSUM('2_Vehicles i maquinària'!$E$99:$S$109,"e3",$F$728:$F891)-SUM(U$729:U890))</f>
        <v/>
      </c>
      <c r="V891" s="246" t="str">
        <f>IF(F891="","",DSUM('2_Vehicles i maquinària'!$E$99:$S$109,"emissions",$F$728:$F891)-SUM(V$729:V890))</f>
        <v/>
      </c>
      <c r="W891" s="246" t="str">
        <f>IF(F891="","",DSUM('4_Emissions de procés'!$E$12:$M$27,"e1",$F$728:$F891)-SUM(W$729:W890))</f>
        <v/>
      </c>
      <c r="X891" s="246" t="str">
        <f>IF(F891="","",DSUM('4_Emissions de procés'!$E$12:$M$27,"e2",$F$728:$F891)-SUM(X$729:X890))</f>
        <v/>
      </c>
      <c r="Y891" s="246" t="str">
        <f>IF(F891="","",DSUM('4_Emissions de procés'!$E$12:$M$27,"e3",$F$728:$F891)-SUM(Y$729:Y890))</f>
        <v/>
      </c>
      <c r="Z891" s="246" t="str">
        <f>IF(F891="","",DSUM('4_Emissions de procés'!$E$12:$M$27,"emissions",$F$728:$F891)-SUM(Z$729:Z890))</f>
        <v/>
      </c>
    </row>
    <row r="892" spans="2:26" x14ac:dyDescent="0.25">
      <c r="B892">
        <v>164</v>
      </c>
      <c r="C892" s="246" t="str">
        <f>IF('0_Dades generals organització'!H214="","",'0_Dades generals organització'!H214)</f>
        <v/>
      </c>
      <c r="D892" s="246" t="str">
        <f>IF(C892="","",IF('0_Dades generals organització'!J214="no","",Dades!C892))</f>
        <v/>
      </c>
      <c r="E892" s="246" t="str">
        <f>IFERROR(INDEX($D$729:$D$978,MATCH(0,INDEX(COUNTIF($E$728:E891,$D$729:$D$978),),)),"")</f>
        <v/>
      </c>
      <c r="F892" s="246" t="str">
        <f t="shared" si="19"/>
        <v/>
      </c>
      <c r="G892" s="246" t="str">
        <f>IF(F892="","",DSUM('1_Instal·lacions fixes'!$E$14:$R$36,"e1",$F$728:$F892)+DSUM('1_Instal·lacions fixes'!$E$43:$L$58,"e1",$F$728:$F892)-SUM(G$729:G891))</f>
        <v/>
      </c>
      <c r="H892" s="246" t="str">
        <f>IF(F892="","",DSUM('1_Instal·lacions fixes'!$E$14:$R$36,"e2",$F$728:$F892)+DSUM('1_Instal·lacions fixes'!$E$43:$L$58,"e2",$F$728:$F892)-SUM(H$729:H891))</f>
        <v/>
      </c>
      <c r="I892" s="246" t="str">
        <f>IF(F892="","",DSUM('1_Instal·lacions fixes'!$E$14:$R$36,"e3",$F$728:$F892)+DSUM('1_Instal·lacions fixes'!$E$43:$L$58,"e3",$F$728:$F892)-SUM(I$729:I891))</f>
        <v/>
      </c>
      <c r="J892" s="246" t="str">
        <f>IF(F892="","",DSUM('1_Instal·lacions fixes'!$E$14:$R$36,"emissions",$F$728:$F892)+DSUM('1_Instal·lacions fixes'!$E$43:$L$58,"emissions",$F$728:$F892)-SUM(J$729:J891))</f>
        <v/>
      </c>
      <c r="K892" s="246" t="str">
        <f>IF(F892="","",DSUM('2_Vehicles i maquinària'!$E$22:$S$44,"e1",$F$728:$F892)+DSUM('2_Vehicles i maquinària'!$E$50:$K$70,"emissions",$F$728:$F892)-SUM(K$729:K891))</f>
        <v/>
      </c>
      <c r="L892" s="246" t="str">
        <f>IF(F892="","",DSUM('2_Vehicles i maquinària'!$E$22:$S$44,"e2",$F$728:$F892)-SUM(L$729:L891))</f>
        <v/>
      </c>
      <c r="M892" s="246" t="str">
        <f>IF(F892="","",DSUM('2_Vehicles i maquinària'!$E$22:$S$44,"e3",$F$728:$F892)-SUM(M$729:M891))</f>
        <v/>
      </c>
      <c r="N892" s="246" t="str">
        <f>IF(F892="","",DSUM('2_Vehicles i maquinària'!$E$22:$S$44,"emissions",$F$728:$F892)+DSUM('2_Vehicles i maquinària'!$E$50:$K$70,"emissions",$F$728:$F892)-SUM(N$729:N891))</f>
        <v/>
      </c>
      <c r="O892" s="246" t="str">
        <f>IF(F892="","",DSUM('2_Vehicles i maquinària'!$E$82:$S$92,"e1",$F$728:$F892)-SUM(O$729:O891))</f>
        <v/>
      </c>
      <c r="P892" s="246" t="str">
        <f>IF(F892="","",DSUM('2_Vehicles i maquinària'!$E$82:$S$92,"e2",$F$728:$F892)-SUM(P$729:P891))</f>
        <v/>
      </c>
      <c r="Q892" s="246" t="str">
        <f>IF(F892="","",DSUM('2_Vehicles i maquinària'!$E$82:$S$92,"e3",$F$728:$F892)-SUM(Q$729:Q891))</f>
        <v/>
      </c>
      <c r="R892" s="246" t="str">
        <f>IF(F892="","",DSUM('2_Vehicles i maquinària'!$E$82:$S$92,"emissions",$F$728:$F892)-SUM(R$729:R891))</f>
        <v/>
      </c>
      <c r="S892" s="246" t="str">
        <f>IF(F892="","",DSUM('2_Vehicles i maquinària'!$E$99:$S$109,"e1",$F$728:$F892)-SUM(S$729:S891))</f>
        <v/>
      </c>
      <c r="T892" s="246" t="str">
        <f>IF(F892="","",DSUM('2_Vehicles i maquinària'!$E$99:$S$109,"e2",$F$728:$F892)-SUM(T$729:T891))</f>
        <v/>
      </c>
      <c r="U892" s="246" t="str">
        <f>IF(F892="","",DSUM('2_Vehicles i maquinària'!$E$99:$S$109,"e3",$F$728:$F892)-SUM(U$729:U891))</f>
        <v/>
      </c>
      <c r="V892" s="246" t="str">
        <f>IF(F892="","",DSUM('2_Vehicles i maquinària'!$E$99:$S$109,"emissions",$F$728:$F892)-SUM(V$729:V891))</f>
        <v/>
      </c>
      <c r="W892" s="246" t="str">
        <f>IF(F892="","",DSUM('4_Emissions de procés'!$E$12:$M$27,"e1",$F$728:$F892)-SUM(W$729:W891))</f>
        <v/>
      </c>
      <c r="X892" s="246" t="str">
        <f>IF(F892="","",DSUM('4_Emissions de procés'!$E$12:$M$27,"e2",$F$728:$F892)-SUM(X$729:X891))</f>
        <v/>
      </c>
      <c r="Y892" s="246" t="str">
        <f>IF(F892="","",DSUM('4_Emissions de procés'!$E$12:$M$27,"e3",$F$728:$F892)-SUM(Y$729:Y891))</f>
        <v/>
      </c>
      <c r="Z892" s="246" t="str">
        <f>IF(F892="","",DSUM('4_Emissions de procés'!$E$12:$M$27,"emissions",$F$728:$F892)-SUM(Z$729:Z891))</f>
        <v/>
      </c>
    </row>
    <row r="893" spans="2:26" x14ac:dyDescent="0.25">
      <c r="B893">
        <v>165</v>
      </c>
      <c r="C893" s="246" t="str">
        <f>IF('0_Dades generals organització'!H215="","",'0_Dades generals organització'!H215)</f>
        <v/>
      </c>
      <c r="D893" s="246" t="str">
        <f>IF(C893="","",IF('0_Dades generals organització'!J215="no","",Dades!C893))</f>
        <v/>
      </c>
      <c r="E893" s="246" t="str">
        <f>IFERROR(INDEX($D$729:$D$978,MATCH(0,INDEX(COUNTIF($E$728:E892,$D$729:$D$978),),)),"")</f>
        <v/>
      </c>
      <c r="F893" s="246" t="str">
        <f t="shared" si="19"/>
        <v/>
      </c>
      <c r="G893" s="246" t="str">
        <f>IF(F893="","",DSUM('1_Instal·lacions fixes'!$E$14:$R$36,"e1",$F$728:$F893)+DSUM('1_Instal·lacions fixes'!$E$43:$L$58,"e1",$F$728:$F893)-SUM(G$729:G892))</f>
        <v/>
      </c>
      <c r="H893" s="246" t="str">
        <f>IF(F893="","",DSUM('1_Instal·lacions fixes'!$E$14:$R$36,"e2",$F$728:$F893)+DSUM('1_Instal·lacions fixes'!$E$43:$L$58,"e2",$F$728:$F893)-SUM(H$729:H892))</f>
        <v/>
      </c>
      <c r="I893" s="246" t="str">
        <f>IF(F893="","",DSUM('1_Instal·lacions fixes'!$E$14:$R$36,"e3",$F$728:$F893)+DSUM('1_Instal·lacions fixes'!$E$43:$L$58,"e3",$F$728:$F893)-SUM(I$729:I892))</f>
        <v/>
      </c>
      <c r="J893" s="246" t="str">
        <f>IF(F893="","",DSUM('1_Instal·lacions fixes'!$E$14:$R$36,"emissions",$F$728:$F893)+DSUM('1_Instal·lacions fixes'!$E$43:$L$58,"emissions",$F$728:$F893)-SUM(J$729:J892))</f>
        <v/>
      </c>
      <c r="K893" s="246" t="str">
        <f>IF(F893="","",DSUM('2_Vehicles i maquinària'!$E$22:$S$44,"e1",$F$728:$F893)+DSUM('2_Vehicles i maquinària'!$E$50:$K$70,"emissions",$F$728:$F893)-SUM(K$729:K892))</f>
        <v/>
      </c>
      <c r="L893" s="246" t="str">
        <f>IF(F893="","",DSUM('2_Vehicles i maquinària'!$E$22:$S$44,"e2",$F$728:$F893)-SUM(L$729:L892))</f>
        <v/>
      </c>
      <c r="M893" s="246" t="str">
        <f>IF(F893="","",DSUM('2_Vehicles i maquinària'!$E$22:$S$44,"e3",$F$728:$F893)-SUM(M$729:M892))</f>
        <v/>
      </c>
      <c r="N893" s="246" t="str">
        <f>IF(F893="","",DSUM('2_Vehicles i maquinària'!$E$22:$S$44,"emissions",$F$728:$F893)+DSUM('2_Vehicles i maquinària'!$E$50:$K$70,"emissions",$F$728:$F893)-SUM(N$729:N892))</f>
        <v/>
      </c>
      <c r="O893" s="246" t="str">
        <f>IF(F893="","",DSUM('2_Vehicles i maquinària'!$E$82:$S$92,"e1",$F$728:$F893)-SUM(O$729:O892))</f>
        <v/>
      </c>
      <c r="P893" s="246" t="str">
        <f>IF(F893="","",DSUM('2_Vehicles i maquinària'!$E$82:$S$92,"e2",$F$728:$F893)-SUM(P$729:P892))</f>
        <v/>
      </c>
      <c r="Q893" s="246" t="str">
        <f>IF(F893="","",DSUM('2_Vehicles i maquinària'!$E$82:$S$92,"e3",$F$728:$F893)-SUM(Q$729:Q892))</f>
        <v/>
      </c>
      <c r="R893" s="246" t="str">
        <f>IF(F893="","",DSUM('2_Vehicles i maquinària'!$E$82:$S$92,"emissions",$F$728:$F893)-SUM(R$729:R892))</f>
        <v/>
      </c>
      <c r="S893" s="246" t="str">
        <f>IF(F893="","",DSUM('2_Vehicles i maquinària'!$E$99:$S$109,"e1",$F$728:$F893)-SUM(S$729:S892))</f>
        <v/>
      </c>
      <c r="T893" s="246" t="str">
        <f>IF(F893="","",DSUM('2_Vehicles i maquinària'!$E$99:$S$109,"e2",$F$728:$F893)-SUM(T$729:T892))</f>
        <v/>
      </c>
      <c r="U893" s="246" t="str">
        <f>IF(F893="","",DSUM('2_Vehicles i maquinària'!$E$99:$S$109,"e3",$F$728:$F893)-SUM(U$729:U892))</f>
        <v/>
      </c>
      <c r="V893" s="246" t="str">
        <f>IF(F893="","",DSUM('2_Vehicles i maquinària'!$E$99:$S$109,"emissions",$F$728:$F893)-SUM(V$729:V892))</f>
        <v/>
      </c>
      <c r="W893" s="246" t="str">
        <f>IF(F893="","",DSUM('4_Emissions de procés'!$E$12:$M$27,"e1",$F$728:$F893)-SUM(W$729:W892))</f>
        <v/>
      </c>
      <c r="X893" s="246" t="str">
        <f>IF(F893="","",DSUM('4_Emissions de procés'!$E$12:$M$27,"e2",$F$728:$F893)-SUM(X$729:X892))</f>
        <v/>
      </c>
      <c r="Y893" s="246" t="str">
        <f>IF(F893="","",DSUM('4_Emissions de procés'!$E$12:$M$27,"e3",$F$728:$F893)-SUM(Y$729:Y892))</f>
        <v/>
      </c>
      <c r="Z893" s="246" t="str">
        <f>IF(F893="","",DSUM('4_Emissions de procés'!$E$12:$M$27,"emissions",$F$728:$F893)-SUM(Z$729:Z892))</f>
        <v/>
      </c>
    </row>
    <row r="894" spans="2:26" x14ac:dyDescent="0.25">
      <c r="B894">
        <v>166</v>
      </c>
      <c r="C894" s="246" t="str">
        <f>IF('0_Dades generals organització'!H216="","",'0_Dades generals organització'!H216)</f>
        <v/>
      </c>
      <c r="D894" s="246" t="str">
        <f>IF(C894="","",IF('0_Dades generals organització'!J216="no","",Dades!C894))</f>
        <v/>
      </c>
      <c r="E894" s="246" t="str">
        <f>IFERROR(INDEX($D$729:$D$978,MATCH(0,INDEX(COUNTIF($E$728:E893,$D$729:$D$978),),)),"")</f>
        <v/>
      </c>
      <c r="F894" s="246" t="str">
        <f t="shared" si="19"/>
        <v/>
      </c>
      <c r="G894" s="246" t="str">
        <f>IF(F894="","",DSUM('1_Instal·lacions fixes'!$E$14:$R$36,"e1",$F$728:$F894)+DSUM('1_Instal·lacions fixes'!$E$43:$L$58,"e1",$F$728:$F894)-SUM(G$729:G893))</f>
        <v/>
      </c>
      <c r="H894" s="246" t="str">
        <f>IF(F894="","",DSUM('1_Instal·lacions fixes'!$E$14:$R$36,"e2",$F$728:$F894)+DSUM('1_Instal·lacions fixes'!$E$43:$L$58,"e2",$F$728:$F894)-SUM(H$729:H893))</f>
        <v/>
      </c>
      <c r="I894" s="246" t="str">
        <f>IF(F894="","",DSUM('1_Instal·lacions fixes'!$E$14:$R$36,"e3",$F$728:$F894)+DSUM('1_Instal·lacions fixes'!$E$43:$L$58,"e3",$F$728:$F894)-SUM(I$729:I893))</f>
        <v/>
      </c>
      <c r="J894" s="246" t="str">
        <f>IF(F894="","",DSUM('1_Instal·lacions fixes'!$E$14:$R$36,"emissions",$F$728:$F894)+DSUM('1_Instal·lacions fixes'!$E$43:$L$58,"emissions",$F$728:$F894)-SUM(J$729:J893))</f>
        <v/>
      </c>
      <c r="K894" s="246" t="str">
        <f>IF(F894="","",DSUM('2_Vehicles i maquinària'!$E$22:$S$44,"e1",$F$728:$F894)+DSUM('2_Vehicles i maquinària'!$E$50:$K$70,"emissions",$F$728:$F894)-SUM(K$729:K893))</f>
        <v/>
      </c>
      <c r="L894" s="246" t="str">
        <f>IF(F894="","",DSUM('2_Vehicles i maquinària'!$E$22:$S$44,"e2",$F$728:$F894)-SUM(L$729:L893))</f>
        <v/>
      </c>
      <c r="M894" s="246" t="str">
        <f>IF(F894="","",DSUM('2_Vehicles i maquinària'!$E$22:$S$44,"e3",$F$728:$F894)-SUM(M$729:M893))</f>
        <v/>
      </c>
      <c r="N894" s="246" t="str">
        <f>IF(F894="","",DSUM('2_Vehicles i maquinària'!$E$22:$S$44,"emissions",$F$728:$F894)+DSUM('2_Vehicles i maquinària'!$E$50:$K$70,"emissions",$F$728:$F894)-SUM(N$729:N893))</f>
        <v/>
      </c>
      <c r="O894" s="246" t="str">
        <f>IF(F894="","",DSUM('2_Vehicles i maquinària'!$E$82:$S$92,"e1",$F$728:$F894)-SUM(O$729:O893))</f>
        <v/>
      </c>
      <c r="P894" s="246" t="str">
        <f>IF(F894="","",DSUM('2_Vehicles i maquinària'!$E$82:$S$92,"e2",$F$728:$F894)-SUM(P$729:P893))</f>
        <v/>
      </c>
      <c r="Q894" s="246" t="str">
        <f>IF(F894="","",DSUM('2_Vehicles i maquinària'!$E$82:$S$92,"e3",$F$728:$F894)-SUM(Q$729:Q893))</f>
        <v/>
      </c>
      <c r="R894" s="246" t="str">
        <f>IF(F894="","",DSUM('2_Vehicles i maquinària'!$E$82:$S$92,"emissions",$F$728:$F894)-SUM(R$729:R893))</f>
        <v/>
      </c>
      <c r="S894" s="246" t="str">
        <f>IF(F894="","",DSUM('2_Vehicles i maquinària'!$E$99:$S$109,"e1",$F$728:$F894)-SUM(S$729:S893))</f>
        <v/>
      </c>
      <c r="T894" s="246" t="str">
        <f>IF(F894="","",DSUM('2_Vehicles i maquinària'!$E$99:$S$109,"e2",$F$728:$F894)-SUM(T$729:T893))</f>
        <v/>
      </c>
      <c r="U894" s="246" t="str">
        <f>IF(F894="","",DSUM('2_Vehicles i maquinària'!$E$99:$S$109,"e3",$F$728:$F894)-SUM(U$729:U893))</f>
        <v/>
      </c>
      <c r="V894" s="246" t="str">
        <f>IF(F894="","",DSUM('2_Vehicles i maquinària'!$E$99:$S$109,"emissions",$F$728:$F894)-SUM(V$729:V893))</f>
        <v/>
      </c>
      <c r="W894" s="246" t="str">
        <f>IF(F894="","",DSUM('4_Emissions de procés'!$E$12:$M$27,"e1",$F$728:$F894)-SUM(W$729:W893))</f>
        <v/>
      </c>
      <c r="X894" s="246" t="str">
        <f>IF(F894="","",DSUM('4_Emissions de procés'!$E$12:$M$27,"e2",$F$728:$F894)-SUM(X$729:X893))</f>
        <v/>
      </c>
      <c r="Y894" s="246" t="str">
        <f>IF(F894="","",DSUM('4_Emissions de procés'!$E$12:$M$27,"e3",$F$728:$F894)-SUM(Y$729:Y893))</f>
        <v/>
      </c>
      <c r="Z894" s="246" t="str">
        <f>IF(F894="","",DSUM('4_Emissions de procés'!$E$12:$M$27,"emissions",$F$728:$F894)-SUM(Z$729:Z893))</f>
        <v/>
      </c>
    </row>
    <row r="895" spans="2:26" x14ac:dyDescent="0.25">
      <c r="B895">
        <v>167</v>
      </c>
      <c r="C895" s="246" t="str">
        <f>IF('0_Dades generals organització'!H217="","",'0_Dades generals organització'!H217)</f>
        <v/>
      </c>
      <c r="D895" s="246" t="str">
        <f>IF(C895="","",IF('0_Dades generals organització'!J217="no","",Dades!C895))</f>
        <v/>
      </c>
      <c r="E895" s="246" t="str">
        <f>IFERROR(INDEX($D$729:$D$978,MATCH(0,INDEX(COUNTIF($E$728:E894,$D$729:$D$978),),)),"")</f>
        <v/>
      </c>
      <c r="F895" s="246" t="str">
        <f t="shared" si="19"/>
        <v/>
      </c>
      <c r="G895" s="246" t="str">
        <f>IF(F895="","",DSUM('1_Instal·lacions fixes'!$E$14:$R$36,"e1",$F$728:$F895)+DSUM('1_Instal·lacions fixes'!$E$43:$L$58,"e1",$F$728:$F895)-SUM(G$729:G894))</f>
        <v/>
      </c>
      <c r="H895" s="246" t="str">
        <f>IF(F895="","",DSUM('1_Instal·lacions fixes'!$E$14:$R$36,"e2",$F$728:$F895)+DSUM('1_Instal·lacions fixes'!$E$43:$L$58,"e2",$F$728:$F895)-SUM(H$729:H894))</f>
        <v/>
      </c>
      <c r="I895" s="246" t="str">
        <f>IF(F895="","",DSUM('1_Instal·lacions fixes'!$E$14:$R$36,"e3",$F$728:$F895)+DSUM('1_Instal·lacions fixes'!$E$43:$L$58,"e3",$F$728:$F895)-SUM(I$729:I894))</f>
        <v/>
      </c>
      <c r="J895" s="246" t="str">
        <f>IF(F895="","",DSUM('1_Instal·lacions fixes'!$E$14:$R$36,"emissions",$F$728:$F895)+DSUM('1_Instal·lacions fixes'!$E$43:$L$58,"emissions",$F$728:$F895)-SUM(J$729:J894))</f>
        <v/>
      </c>
      <c r="K895" s="246" t="str">
        <f>IF(F895="","",DSUM('2_Vehicles i maquinària'!$E$22:$S$44,"e1",$F$728:$F895)+DSUM('2_Vehicles i maquinària'!$E$50:$K$70,"emissions",$F$728:$F895)-SUM(K$729:K894))</f>
        <v/>
      </c>
      <c r="L895" s="246" t="str">
        <f>IF(F895="","",DSUM('2_Vehicles i maquinària'!$E$22:$S$44,"e2",$F$728:$F895)-SUM(L$729:L894))</f>
        <v/>
      </c>
      <c r="M895" s="246" t="str">
        <f>IF(F895="","",DSUM('2_Vehicles i maquinària'!$E$22:$S$44,"e3",$F$728:$F895)-SUM(M$729:M894))</f>
        <v/>
      </c>
      <c r="N895" s="246" t="str">
        <f>IF(F895="","",DSUM('2_Vehicles i maquinària'!$E$22:$S$44,"emissions",$F$728:$F895)+DSUM('2_Vehicles i maquinària'!$E$50:$K$70,"emissions",$F$728:$F895)-SUM(N$729:N894))</f>
        <v/>
      </c>
      <c r="O895" s="246" t="str">
        <f>IF(F895="","",DSUM('2_Vehicles i maquinària'!$E$82:$S$92,"e1",$F$728:$F895)-SUM(O$729:O894))</f>
        <v/>
      </c>
      <c r="P895" s="246" t="str">
        <f>IF(F895="","",DSUM('2_Vehicles i maquinària'!$E$82:$S$92,"e2",$F$728:$F895)-SUM(P$729:P894))</f>
        <v/>
      </c>
      <c r="Q895" s="246" t="str">
        <f>IF(F895="","",DSUM('2_Vehicles i maquinària'!$E$82:$S$92,"e3",$F$728:$F895)-SUM(Q$729:Q894))</f>
        <v/>
      </c>
      <c r="R895" s="246" t="str">
        <f>IF(F895="","",DSUM('2_Vehicles i maquinària'!$E$82:$S$92,"emissions",$F$728:$F895)-SUM(R$729:R894))</f>
        <v/>
      </c>
      <c r="S895" s="246" t="str">
        <f>IF(F895="","",DSUM('2_Vehicles i maquinària'!$E$99:$S$109,"e1",$F$728:$F895)-SUM(S$729:S894))</f>
        <v/>
      </c>
      <c r="T895" s="246" t="str">
        <f>IF(F895="","",DSUM('2_Vehicles i maquinària'!$E$99:$S$109,"e2",$F$728:$F895)-SUM(T$729:T894))</f>
        <v/>
      </c>
      <c r="U895" s="246" t="str">
        <f>IF(F895="","",DSUM('2_Vehicles i maquinària'!$E$99:$S$109,"e3",$F$728:$F895)-SUM(U$729:U894))</f>
        <v/>
      </c>
      <c r="V895" s="246" t="str">
        <f>IF(F895="","",DSUM('2_Vehicles i maquinària'!$E$99:$S$109,"emissions",$F$728:$F895)-SUM(V$729:V894))</f>
        <v/>
      </c>
      <c r="W895" s="246" t="str">
        <f>IF(F895="","",DSUM('4_Emissions de procés'!$E$12:$M$27,"e1",$F$728:$F895)-SUM(W$729:W894))</f>
        <v/>
      </c>
      <c r="X895" s="246" t="str">
        <f>IF(F895="","",DSUM('4_Emissions de procés'!$E$12:$M$27,"e2",$F$728:$F895)-SUM(X$729:X894))</f>
        <v/>
      </c>
      <c r="Y895" s="246" t="str">
        <f>IF(F895="","",DSUM('4_Emissions de procés'!$E$12:$M$27,"e3",$F$728:$F895)-SUM(Y$729:Y894))</f>
        <v/>
      </c>
      <c r="Z895" s="246" t="str">
        <f>IF(F895="","",DSUM('4_Emissions de procés'!$E$12:$M$27,"emissions",$F$728:$F895)-SUM(Z$729:Z894))</f>
        <v/>
      </c>
    </row>
    <row r="896" spans="2:26" x14ac:dyDescent="0.25">
      <c r="B896">
        <v>168</v>
      </c>
      <c r="C896" s="246" t="str">
        <f>IF('0_Dades generals organització'!H218="","",'0_Dades generals organització'!H218)</f>
        <v/>
      </c>
      <c r="D896" s="246" t="str">
        <f>IF(C896="","",IF('0_Dades generals organització'!J218="no","",Dades!C896))</f>
        <v/>
      </c>
      <c r="E896" s="246" t="str">
        <f>IFERROR(INDEX($D$729:$D$978,MATCH(0,INDEX(COUNTIF($E$728:E895,$D$729:$D$978),),)),"")</f>
        <v/>
      </c>
      <c r="F896" s="246" t="str">
        <f t="shared" si="19"/>
        <v/>
      </c>
      <c r="G896" s="246" t="str">
        <f>IF(F896="","",DSUM('1_Instal·lacions fixes'!$E$14:$R$36,"e1",$F$728:$F896)+DSUM('1_Instal·lacions fixes'!$E$43:$L$58,"e1",$F$728:$F896)-SUM(G$729:G895))</f>
        <v/>
      </c>
      <c r="H896" s="246" t="str">
        <f>IF(F896="","",DSUM('1_Instal·lacions fixes'!$E$14:$R$36,"e2",$F$728:$F896)+DSUM('1_Instal·lacions fixes'!$E$43:$L$58,"e2",$F$728:$F896)-SUM(H$729:H895))</f>
        <v/>
      </c>
      <c r="I896" s="246" t="str">
        <f>IF(F896="","",DSUM('1_Instal·lacions fixes'!$E$14:$R$36,"e3",$F$728:$F896)+DSUM('1_Instal·lacions fixes'!$E$43:$L$58,"e3",$F$728:$F896)-SUM(I$729:I895))</f>
        <v/>
      </c>
      <c r="J896" s="246" t="str">
        <f>IF(F896="","",DSUM('1_Instal·lacions fixes'!$E$14:$R$36,"emissions",$F$728:$F896)+DSUM('1_Instal·lacions fixes'!$E$43:$L$58,"emissions",$F$728:$F896)-SUM(J$729:J895))</f>
        <v/>
      </c>
      <c r="K896" s="246" t="str">
        <f>IF(F896="","",DSUM('2_Vehicles i maquinària'!$E$22:$S$44,"e1",$F$728:$F896)+DSUM('2_Vehicles i maquinària'!$E$50:$K$70,"emissions",$F$728:$F896)-SUM(K$729:K895))</f>
        <v/>
      </c>
      <c r="L896" s="246" t="str">
        <f>IF(F896="","",DSUM('2_Vehicles i maquinària'!$E$22:$S$44,"e2",$F$728:$F896)-SUM(L$729:L895))</f>
        <v/>
      </c>
      <c r="M896" s="246" t="str">
        <f>IF(F896="","",DSUM('2_Vehicles i maquinària'!$E$22:$S$44,"e3",$F$728:$F896)-SUM(M$729:M895))</f>
        <v/>
      </c>
      <c r="N896" s="246" t="str">
        <f>IF(F896="","",DSUM('2_Vehicles i maquinària'!$E$22:$S$44,"emissions",$F$728:$F896)+DSUM('2_Vehicles i maquinària'!$E$50:$K$70,"emissions",$F$728:$F896)-SUM(N$729:N895))</f>
        <v/>
      </c>
      <c r="O896" s="246" t="str">
        <f>IF(F896="","",DSUM('2_Vehicles i maquinària'!$E$82:$S$92,"e1",$F$728:$F896)-SUM(O$729:O895))</f>
        <v/>
      </c>
      <c r="P896" s="246" t="str">
        <f>IF(F896="","",DSUM('2_Vehicles i maquinària'!$E$82:$S$92,"e2",$F$728:$F896)-SUM(P$729:P895))</f>
        <v/>
      </c>
      <c r="Q896" s="246" t="str">
        <f>IF(F896="","",DSUM('2_Vehicles i maquinària'!$E$82:$S$92,"e3",$F$728:$F896)-SUM(Q$729:Q895))</f>
        <v/>
      </c>
      <c r="R896" s="246" t="str">
        <f>IF(F896="","",DSUM('2_Vehicles i maquinària'!$E$82:$S$92,"emissions",$F$728:$F896)-SUM(R$729:R895))</f>
        <v/>
      </c>
      <c r="S896" s="246" t="str">
        <f>IF(F896="","",DSUM('2_Vehicles i maquinària'!$E$99:$S$109,"e1",$F$728:$F896)-SUM(S$729:S895))</f>
        <v/>
      </c>
      <c r="T896" s="246" t="str">
        <f>IF(F896="","",DSUM('2_Vehicles i maquinària'!$E$99:$S$109,"e2",$F$728:$F896)-SUM(T$729:T895))</f>
        <v/>
      </c>
      <c r="U896" s="246" t="str">
        <f>IF(F896="","",DSUM('2_Vehicles i maquinària'!$E$99:$S$109,"e3",$F$728:$F896)-SUM(U$729:U895))</f>
        <v/>
      </c>
      <c r="V896" s="246" t="str">
        <f>IF(F896="","",DSUM('2_Vehicles i maquinària'!$E$99:$S$109,"emissions",$F$728:$F896)-SUM(V$729:V895))</f>
        <v/>
      </c>
      <c r="W896" s="246" t="str">
        <f>IF(F896="","",DSUM('4_Emissions de procés'!$E$12:$M$27,"e1",$F$728:$F896)-SUM(W$729:W895))</f>
        <v/>
      </c>
      <c r="X896" s="246" t="str">
        <f>IF(F896="","",DSUM('4_Emissions de procés'!$E$12:$M$27,"e2",$F$728:$F896)-SUM(X$729:X895))</f>
        <v/>
      </c>
      <c r="Y896" s="246" t="str">
        <f>IF(F896="","",DSUM('4_Emissions de procés'!$E$12:$M$27,"e3",$F$728:$F896)-SUM(Y$729:Y895))</f>
        <v/>
      </c>
      <c r="Z896" s="246" t="str">
        <f>IF(F896="","",DSUM('4_Emissions de procés'!$E$12:$M$27,"emissions",$F$728:$F896)-SUM(Z$729:Z895))</f>
        <v/>
      </c>
    </row>
    <row r="897" spans="2:26" x14ac:dyDescent="0.25">
      <c r="B897">
        <v>169</v>
      </c>
      <c r="C897" s="246" t="str">
        <f>IF('0_Dades generals organització'!H219="","",'0_Dades generals organització'!H219)</f>
        <v/>
      </c>
      <c r="D897" s="246" t="str">
        <f>IF(C897="","",IF('0_Dades generals organització'!J219="no","",Dades!C897))</f>
        <v/>
      </c>
      <c r="E897" s="246" t="str">
        <f>IFERROR(INDEX($D$729:$D$978,MATCH(0,INDEX(COUNTIF($E$728:E896,$D$729:$D$978),),)),"")</f>
        <v/>
      </c>
      <c r="F897" s="246" t="str">
        <f t="shared" si="19"/>
        <v/>
      </c>
      <c r="G897" s="246" t="str">
        <f>IF(F897="","",DSUM('1_Instal·lacions fixes'!$E$14:$R$36,"e1",$F$728:$F897)+DSUM('1_Instal·lacions fixes'!$E$43:$L$58,"e1",$F$728:$F897)-SUM(G$729:G896))</f>
        <v/>
      </c>
      <c r="H897" s="246" t="str">
        <f>IF(F897="","",DSUM('1_Instal·lacions fixes'!$E$14:$R$36,"e2",$F$728:$F897)+DSUM('1_Instal·lacions fixes'!$E$43:$L$58,"e2",$F$728:$F897)-SUM(H$729:H896))</f>
        <v/>
      </c>
      <c r="I897" s="246" t="str">
        <f>IF(F897="","",DSUM('1_Instal·lacions fixes'!$E$14:$R$36,"e3",$F$728:$F897)+DSUM('1_Instal·lacions fixes'!$E$43:$L$58,"e3",$F$728:$F897)-SUM(I$729:I896))</f>
        <v/>
      </c>
      <c r="J897" s="246" t="str">
        <f>IF(F897="","",DSUM('1_Instal·lacions fixes'!$E$14:$R$36,"emissions",$F$728:$F897)+DSUM('1_Instal·lacions fixes'!$E$43:$L$58,"emissions",$F$728:$F897)-SUM(J$729:J896))</f>
        <v/>
      </c>
      <c r="K897" s="246" t="str">
        <f>IF(F897="","",DSUM('2_Vehicles i maquinària'!$E$22:$S$44,"e1",$F$728:$F897)+DSUM('2_Vehicles i maquinària'!$E$50:$K$70,"emissions",$F$728:$F897)-SUM(K$729:K896))</f>
        <v/>
      </c>
      <c r="L897" s="246" t="str">
        <f>IF(F897="","",DSUM('2_Vehicles i maquinària'!$E$22:$S$44,"e2",$F$728:$F897)-SUM(L$729:L896))</f>
        <v/>
      </c>
      <c r="M897" s="246" t="str">
        <f>IF(F897="","",DSUM('2_Vehicles i maquinària'!$E$22:$S$44,"e3",$F$728:$F897)-SUM(M$729:M896))</f>
        <v/>
      </c>
      <c r="N897" s="246" t="str">
        <f>IF(F897="","",DSUM('2_Vehicles i maquinària'!$E$22:$S$44,"emissions",$F$728:$F897)+DSUM('2_Vehicles i maquinària'!$E$50:$K$70,"emissions",$F$728:$F897)-SUM(N$729:N896))</f>
        <v/>
      </c>
      <c r="O897" s="246" t="str">
        <f>IF(F897="","",DSUM('2_Vehicles i maquinària'!$E$82:$S$92,"e1",$F$728:$F897)-SUM(O$729:O896))</f>
        <v/>
      </c>
      <c r="P897" s="246" t="str">
        <f>IF(F897="","",DSUM('2_Vehicles i maquinària'!$E$82:$S$92,"e2",$F$728:$F897)-SUM(P$729:P896))</f>
        <v/>
      </c>
      <c r="Q897" s="246" t="str">
        <f>IF(F897="","",DSUM('2_Vehicles i maquinària'!$E$82:$S$92,"e3",$F$728:$F897)-SUM(Q$729:Q896))</f>
        <v/>
      </c>
      <c r="R897" s="246" t="str">
        <f>IF(F897="","",DSUM('2_Vehicles i maquinària'!$E$82:$S$92,"emissions",$F$728:$F897)-SUM(R$729:R896))</f>
        <v/>
      </c>
      <c r="S897" s="246" t="str">
        <f>IF(F897="","",DSUM('2_Vehicles i maquinària'!$E$99:$S$109,"e1",$F$728:$F897)-SUM(S$729:S896))</f>
        <v/>
      </c>
      <c r="T897" s="246" t="str">
        <f>IF(F897="","",DSUM('2_Vehicles i maquinària'!$E$99:$S$109,"e2",$F$728:$F897)-SUM(T$729:T896))</f>
        <v/>
      </c>
      <c r="U897" s="246" t="str">
        <f>IF(F897="","",DSUM('2_Vehicles i maquinària'!$E$99:$S$109,"e3",$F$728:$F897)-SUM(U$729:U896))</f>
        <v/>
      </c>
      <c r="V897" s="246" t="str">
        <f>IF(F897="","",DSUM('2_Vehicles i maquinària'!$E$99:$S$109,"emissions",$F$728:$F897)-SUM(V$729:V896))</f>
        <v/>
      </c>
      <c r="W897" s="246" t="str">
        <f>IF(F897="","",DSUM('4_Emissions de procés'!$E$12:$M$27,"e1",$F$728:$F897)-SUM(W$729:W896))</f>
        <v/>
      </c>
      <c r="X897" s="246" t="str">
        <f>IF(F897="","",DSUM('4_Emissions de procés'!$E$12:$M$27,"e2",$F$728:$F897)-SUM(X$729:X896))</f>
        <v/>
      </c>
      <c r="Y897" s="246" t="str">
        <f>IF(F897="","",DSUM('4_Emissions de procés'!$E$12:$M$27,"e3",$F$728:$F897)-SUM(Y$729:Y896))</f>
        <v/>
      </c>
      <c r="Z897" s="246" t="str">
        <f>IF(F897="","",DSUM('4_Emissions de procés'!$E$12:$M$27,"emissions",$F$728:$F897)-SUM(Z$729:Z896))</f>
        <v/>
      </c>
    </row>
    <row r="898" spans="2:26" x14ac:dyDescent="0.25">
      <c r="B898">
        <v>170</v>
      </c>
      <c r="C898" s="246" t="str">
        <f>IF('0_Dades generals organització'!H220="","",'0_Dades generals organització'!H220)</f>
        <v/>
      </c>
      <c r="D898" s="246" t="str">
        <f>IF(C898="","",IF('0_Dades generals organització'!J220="no","",Dades!C898))</f>
        <v/>
      </c>
      <c r="E898" s="246" t="str">
        <f>IFERROR(INDEX($D$729:$D$978,MATCH(0,INDEX(COUNTIF($E$728:E897,$D$729:$D$978),),)),"")</f>
        <v/>
      </c>
      <c r="F898" s="246" t="str">
        <f t="shared" si="19"/>
        <v/>
      </c>
      <c r="G898" s="246" t="str">
        <f>IF(F898="","",DSUM('1_Instal·lacions fixes'!$E$14:$R$36,"e1",$F$728:$F898)+DSUM('1_Instal·lacions fixes'!$E$43:$L$58,"e1",$F$728:$F898)-SUM(G$729:G897))</f>
        <v/>
      </c>
      <c r="H898" s="246" t="str">
        <f>IF(F898="","",DSUM('1_Instal·lacions fixes'!$E$14:$R$36,"e2",$F$728:$F898)+DSUM('1_Instal·lacions fixes'!$E$43:$L$58,"e2",$F$728:$F898)-SUM(H$729:H897))</f>
        <v/>
      </c>
      <c r="I898" s="246" t="str">
        <f>IF(F898="","",DSUM('1_Instal·lacions fixes'!$E$14:$R$36,"e3",$F$728:$F898)+DSUM('1_Instal·lacions fixes'!$E$43:$L$58,"e3",$F$728:$F898)-SUM(I$729:I897))</f>
        <v/>
      </c>
      <c r="J898" s="246" t="str">
        <f>IF(F898="","",DSUM('1_Instal·lacions fixes'!$E$14:$R$36,"emissions",$F$728:$F898)+DSUM('1_Instal·lacions fixes'!$E$43:$L$58,"emissions",$F$728:$F898)-SUM(J$729:J897))</f>
        <v/>
      </c>
      <c r="K898" s="246" t="str">
        <f>IF(F898="","",DSUM('2_Vehicles i maquinària'!$E$22:$S$44,"e1",$F$728:$F898)+DSUM('2_Vehicles i maquinària'!$E$50:$K$70,"emissions",$F$728:$F898)-SUM(K$729:K897))</f>
        <v/>
      </c>
      <c r="L898" s="246" t="str">
        <f>IF(F898="","",DSUM('2_Vehicles i maquinària'!$E$22:$S$44,"e2",$F$728:$F898)-SUM(L$729:L897))</f>
        <v/>
      </c>
      <c r="M898" s="246" t="str">
        <f>IF(F898="","",DSUM('2_Vehicles i maquinària'!$E$22:$S$44,"e3",$F$728:$F898)-SUM(M$729:M897))</f>
        <v/>
      </c>
      <c r="N898" s="246" t="str">
        <f>IF(F898="","",DSUM('2_Vehicles i maquinària'!$E$22:$S$44,"emissions",$F$728:$F898)+DSUM('2_Vehicles i maquinària'!$E$50:$K$70,"emissions",$F$728:$F898)-SUM(N$729:N897))</f>
        <v/>
      </c>
      <c r="O898" s="246" t="str">
        <f>IF(F898="","",DSUM('2_Vehicles i maquinària'!$E$82:$S$92,"e1",$F$728:$F898)-SUM(O$729:O897))</f>
        <v/>
      </c>
      <c r="P898" s="246" t="str">
        <f>IF(F898="","",DSUM('2_Vehicles i maquinària'!$E$82:$S$92,"e2",$F$728:$F898)-SUM(P$729:P897))</f>
        <v/>
      </c>
      <c r="Q898" s="246" t="str">
        <f>IF(F898="","",DSUM('2_Vehicles i maquinària'!$E$82:$S$92,"e3",$F$728:$F898)-SUM(Q$729:Q897))</f>
        <v/>
      </c>
      <c r="R898" s="246" t="str">
        <f>IF(F898="","",DSUM('2_Vehicles i maquinària'!$E$82:$S$92,"emissions",$F$728:$F898)-SUM(R$729:R897))</f>
        <v/>
      </c>
      <c r="S898" s="246" t="str">
        <f>IF(F898="","",DSUM('2_Vehicles i maquinària'!$E$99:$S$109,"e1",$F$728:$F898)-SUM(S$729:S897))</f>
        <v/>
      </c>
      <c r="T898" s="246" t="str">
        <f>IF(F898="","",DSUM('2_Vehicles i maquinària'!$E$99:$S$109,"e2",$F$728:$F898)-SUM(T$729:T897))</f>
        <v/>
      </c>
      <c r="U898" s="246" t="str">
        <f>IF(F898="","",DSUM('2_Vehicles i maquinària'!$E$99:$S$109,"e3",$F$728:$F898)-SUM(U$729:U897))</f>
        <v/>
      </c>
      <c r="V898" s="246" t="str">
        <f>IF(F898="","",DSUM('2_Vehicles i maquinària'!$E$99:$S$109,"emissions",$F$728:$F898)-SUM(V$729:V897))</f>
        <v/>
      </c>
      <c r="W898" s="246" t="str">
        <f>IF(F898="","",DSUM('4_Emissions de procés'!$E$12:$M$27,"e1",$F$728:$F898)-SUM(W$729:W897))</f>
        <v/>
      </c>
      <c r="X898" s="246" t="str">
        <f>IF(F898="","",DSUM('4_Emissions de procés'!$E$12:$M$27,"e2",$F$728:$F898)-SUM(X$729:X897))</f>
        <v/>
      </c>
      <c r="Y898" s="246" t="str">
        <f>IF(F898="","",DSUM('4_Emissions de procés'!$E$12:$M$27,"e3",$F$728:$F898)-SUM(Y$729:Y897))</f>
        <v/>
      </c>
      <c r="Z898" s="246" t="str">
        <f>IF(F898="","",DSUM('4_Emissions de procés'!$E$12:$M$27,"emissions",$F$728:$F898)-SUM(Z$729:Z897))</f>
        <v/>
      </c>
    </row>
    <row r="899" spans="2:26" x14ac:dyDescent="0.25">
      <c r="B899">
        <v>171</v>
      </c>
      <c r="C899" s="246" t="str">
        <f>IF('0_Dades generals organització'!H221="","",'0_Dades generals organització'!H221)</f>
        <v/>
      </c>
      <c r="D899" s="246" t="str">
        <f>IF(C899="","",IF('0_Dades generals organització'!J221="no","",Dades!C899))</f>
        <v/>
      </c>
      <c r="E899" s="246" t="str">
        <f>IFERROR(INDEX($D$729:$D$978,MATCH(0,INDEX(COUNTIF($E$728:E898,$D$729:$D$978),),)),"")</f>
        <v/>
      </c>
      <c r="F899" s="246" t="str">
        <f t="shared" si="19"/>
        <v/>
      </c>
      <c r="G899" s="246" t="str">
        <f>IF(F899="","",DSUM('1_Instal·lacions fixes'!$E$14:$R$36,"e1",$F$728:$F899)+DSUM('1_Instal·lacions fixes'!$E$43:$L$58,"e1",$F$728:$F899)-SUM(G$729:G898))</f>
        <v/>
      </c>
      <c r="H899" s="246" t="str">
        <f>IF(F899="","",DSUM('1_Instal·lacions fixes'!$E$14:$R$36,"e2",$F$728:$F899)+DSUM('1_Instal·lacions fixes'!$E$43:$L$58,"e2",$F$728:$F899)-SUM(H$729:H898))</f>
        <v/>
      </c>
      <c r="I899" s="246" t="str">
        <f>IF(F899="","",DSUM('1_Instal·lacions fixes'!$E$14:$R$36,"e3",$F$728:$F899)+DSUM('1_Instal·lacions fixes'!$E$43:$L$58,"e3",$F$728:$F899)-SUM(I$729:I898))</f>
        <v/>
      </c>
      <c r="J899" s="246" t="str">
        <f>IF(F899="","",DSUM('1_Instal·lacions fixes'!$E$14:$R$36,"emissions",$F$728:$F899)+DSUM('1_Instal·lacions fixes'!$E$43:$L$58,"emissions",$F$728:$F899)-SUM(J$729:J898))</f>
        <v/>
      </c>
      <c r="K899" s="246" t="str">
        <f>IF(F899="","",DSUM('2_Vehicles i maquinària'!$E$22:$S$44,"e1",$F$728:$F899)+DSUM('2_Vehicles i maquinària'!$E$50:$K$70,"emissions",$F$728:$F899)-SUM(K$729:K898))</f>
        <v/>
      </c>
      <c r="L899" s="246" t="str">
        <f>IF(F899="","",DSUM('2_Vehicles i maquinària'!$E$22:$S$44,"e2",$F$728:$F899)-SUM(L$729:L898))</f>
        <v/>
      </c>
      <c r="M899" s="246" t="str">
        <f>IF(F899="","",DSUM('2_Vehicles i maquinària'!$E$22:$S$44,"e3",$F$728:$F899)-SUM(M$729:M898))</f>
        <v/>
      </c>
      <c r="N899" s="246" t="str">
        <f>IF(F899="","",DSUM('2_Vehicles i maquinària'!$E$22:$S$44,"emissions",$F$728:$F899)+DSUM('2_Vehicles i maquinària'!$E$50:$K$70,"emissions",$F$728:$F899)-SUM(N$729:N898))</f>
        <v/>
      </c>
      <c r="O899" s="246" t="str">
        <f>IF(F899="","",DSUM('2_Vehicles i maquinària'!$E$82:$S$92,"e1",$F$728:$F899)-SUM(O$729:O898))</f>
        <v/>
      </c>
      <c r="P899" s="246" t="str">
        <f>IF(F899="","",DSUM('2_Vehicles i maquinària'!$E$82:$S$92,"e2",$F$728:$F899)-SUM(P$729:P898))</f>
        <v/>
      </c>
      <c r="Q899" s="246" t="str">
        <f>IF(F899="","",DSUM('2_Vehicles i maquinària'!$E$82:$S$92,"e3",$F$728:$F899)-SUM(Q$729:Q898))</f>
        <v/>
      </c>
      <c r="R899" s="246" t="str">
        <f>IF(F899="","",DSUM('2_Vehicles i maquinària'!$E$82:$S$92,"emissions",$F$728:$F899)-SUM(R$729:R898))</f>
        <v/>
      </c>
      <c r="S899" s="246" t="str">
        <f>IF(F899="","",DSUM('2_Vehicles i maquinària'!$E$99:$S$109,"e1",$F$728:$F899)-SUM(S$729:S898))</f>
        <v/>
      </c>
      <c r="T899" s="246" t="str">
        <f>IF(F899="","",DSUM('2_Vehicles i maquinària'!$E$99:$S$109,"e2",$F$728:$F899)-SUM(T$729:T898))</f>
        <v/>
      </c>
      <c r="U899" s="246" t="str">
        <f>IF(F899="","",DSUM('2_Vehicles i maquinària'!$E$99:$S$109,"e3",$F$728:$F899)-SUM(U$729:U898))</f>
        <v/>
      </c>
      <c r="V899" s="246" t="str">
        <f>IF(F899="","",DSUM('2_Vehicles i maquinària'!$E$99:$S$109,"emissions",$F$728:$F899)-SUM(V$729:V898))</f>
        <v/>
      </c>
      <c r="W899" s="246" t="str">
        <f>IF(F899="","",DSUM('4_Emissions de procés'!$E$12:$M$27,"e1",$F$728:$F899)-SUM(W$729:W898))</f>
        <v/>
      </c>
      <c r="X899" s="246" t="str">
        <f>IF(F899="","",DSUM('4_Emissions de procés'!$E$12:$M$27,"e2",$F$728:$F899)-SUM(X$729:X898))</f>
        <v/>
      </c>
      <c r="Y899" s="246" t="str">
        <f>IF(F899="","",DSUM('4_Emissions de procés'!$E$12:$M$27,"e3",$F$728:$F899)-SUM(Y$729:Y898))</f>
        <v/>
      </c>
      <c r="Z899" s="246" t="str">
        <f>IF(F899="","",DSUM('4_Emissions de procés'!$E$12:$M$27,"emissions",$F$728:$F899)-SUM(Z$729:Z898))</f>
        <v/>
      </c>
    </row>
    <row r="900" spans="2:26" x14ac:dyDescent="0.25">
      <c r="B900">
        <v>172</v>
      </c>
      <c r="C900" s="246" t="str">
        <f>IF('0_Dades generals organització'!H222="","",'0_Dades generals organització'!H222)</f>
        <v/>
      </c>
      <c r="D900" s="246" t="str">
        <f>IF(C900="","",IF('0_Dades generals organització'!J222="no","",Dades!C900))</f>
        <v/>
      </c>
      <c r="E900" s="246" t="str">
        <f>IFERROR(INDEX($D$729:$D$978,MATCH(0,INDEX(COUNTIF($E$728:E899,$D$729:$D$978),),)),"")</f>
        <v/>
      </c>
      <c r="F900" s="246" t="str">
        <f t="shared" si="19"/>
        <v/>
      </c>
      <c r="G900" s="246" t="str">
        <f>IF(F900="","",DSUM('1_Instal·lacions fixes'!$E$14:$R$36,"e1",$F$728:$F900)+DSUM('1_Instal·lacions fixes'!$E$43:$L$58,"e1",$F$728:$F900)-SUM(G$729:G899))</f>
        <v/>
      </c>
      <c r="H900" s="246" t="str">
        <f>IF(F900="","",DSUM('1_Instal·lacions fixes'!$E$14:$R$36,"e2",$F$728:$F900)+DSUM('1_Instal·lacions fixes'!$E$43:$L$58,"e2",$F$728:$F900)-SUM(H$729:H899))</f>
        <v/>
      </c>
      <c r="I900" s="246" t="str">
        <f>IF(F900="","",DSUM('1_Instal·lacions fixes'!$E$14:$R$36,"e3",$F$728:$F900)+DSUM('1_Instal·lacions fixes'!$E$43:$L$58,"e3",$F$728:$F900)-SUM(I$729:I899))</f>
        <v/>
      </c>
      <c r="J900" s="246" t="str">
        <f>IF(F900="","",DSUM('1_Instal·lacions fixes'!$E$14:$R$36,"emissions",$F$728:$F900)+DSUM('1_Instal·lacions fixes'!$E$43:$L$58,"emissions",$F$728:$F900)-SUM(J$729:J899))</f>
        <v/>
      </c>
      <c r="K900" s="246" t="str">
        <f>IF(F900="","",DSUM('2_Vehicles i maquinària'!$E$22:$S$44,"e1",$F$728:$F900)+DSUM('2_Vehicles i maquinària'!$E$50:$K$70,"emissions",$F$728:$F900)-SUM(K$729:K899))</f>
        <v/>
      </c>
      <c r="L900" s="246" t="str">
        <f>IF(F900="","",DSUM('2_Vehicles i maquinària'!$E$22:$S$44,"e2",$F$728:$F900)-SUM(L$729:L899))</f>
        <v/>
      </c>
      <c r="M900" s="246" t="str">
        <f>IF(F900="","",DSUM('2_Vehicles i maquinària'!$E$22:$S$44,"e3",$F$728:$F900)-SUM(M$729:M899))</f>
        <v/>
      </c>
      <c r="N900" s="246" t="str">
        <f>IF(F900="","",DSUM('2_Vehicles i maquinària'!$E$22:$S$44,"emissions",$F$728:$F900)+DSUM('2_Vehicles i maquinària'!$E$50:$K$70,"emissions",$F$728:$F900)-SUM(N$729:N899))</f>
        <v/>
      </c>
      <c r="O900" s="246" t="str">
        <f>IF(F900="","",DSUM('2_Vehicles i maquinària'!$E$82:$S$92,"e1",$F$728:$F900)-SUM(O$729:O899))</f>
        <v/>
      </c>
      <c r="P900" s="246" t="str">
        <f>IF(F900="","",DSUM('2_Vehicles i maquinària'!$E$82:$S$92,"e2",$F$728:$F900)-SUM(P$729:P899))</f>
        <v/>
      </c>
      <c r="Q900" s="246" t="str">
        <f>IF(F900="","",DSUM('2_Vehicles i maquinària'!$E$82:$S$92,"e3",$F$728:$F900)-SUM(Q$729:Q899))</f>
        <v/>
      </c>
      <c r="R900" s="246" t="str">
        <f>IF(F900="","",DSUM('2_Vehicles i maquinària'!$E$82:$S$92,"emissions",$F$728:$F900)-SUM(R$729:R899))</f>
        <v/>
      </c>
      <c r="S900" s="246" t="str">
        <f>IF(F900="","",DSUM('2_Vehicles i maquinària'!$E$99:$S$109,"e1",$F$728:$F900)-SUM(S$729:S899))</f>
        <v/>
      </c>
      <c r="T900" s="246" t="str">
        <f>IF(F900="","",DSUM('2_Vehicles i maquinària'!$E$99:$S$109,"e2",$F$728:$F900)-SUM(T$729:T899))</f>
        <v/>
      </c>
      <c r="U900" s="246" t="str">
        <f>IF(F900="","",DSUM('2_Vehicles i maquinària'!$E$99:$S$109,"e3",$F$728:$F900)-SUM(U$729:U899))</f>
        <v/>
      </c>
      <c r="V900" s="246" t="str">
        <f>IF(F900="","",DSUM('2_Vehicles i maquinària'!$E$99:$S$109,"emissions",$F$728:$F900)-SUM(V$729:V899))</f>
        <v/>
      </c>
      <c r="W900" s="246" t="str">
        <f>IF(F900="","",DSUM('4_Emissions de procés'!$E$12:$M$27,"e1",$F$728:$F900)-SUM(W$729:W899))</f>
        <v/>
      </c>
      <c r="X900" s="246" t="str">
        <f>IF(F900="","",DSUM('4_Emissions de procés'!$E$12:$M$27,"e2",$F$728:$F900)-SUM(X$729:X899))</f>
        <v/>
      </c>
      <c r="Y900" s="246" t="str">
        <f>IF(F900="","",DSUM('4_Emissions de procés'!$E$12:$M$27,"e3",$F$728:$F900)-SUM(Y$729:Y899))</f>
        <v/>
      </c>
      <c r="Z900" s="246" t="str">
        <f>IF(F900="","",DSUM('4_Emissions de procés'!$E$12:$M$27,"emissions",$F$728:$F900)-SUM(Z$729:Z899))</f>
        <v/>
      </c>
    </row>
    <row r="901" spans="2:26" x14ac:dyDescent="0.25">
      <c r="B901">
        <v>173</v>
      </c>
      <c r="C901" s="246" t="str">
        <f>IF('0_Dades generals organització'!H223="","",'0_Dades generals organització'!H223)</f>
        <v/>
      </c>
      <c r="D901" s="246" t="str">
        <f>IF(C901="","",IF('0_Dades generals organització'!J223="no","",Dades!C901))</f>
        <v/>
      </c>
      <c r="E901" s="246" t="str">
        <f>IFERROR(INDEX($D$729:$D$978,MATCH(0,INDEX(COUNTIF($E$728:E900,$D$729:$D$978),),)),"")</f>
        <v/>
      </c>
      <c r="F901" s="246" t="str">
        <f t="shared" si="19"/>
        <v/>
      </c>
      <c r="G901" s="246" t="str">
        <f>IF(F901="","",DSUM('1_Instal·lacions fixes'!$E$14:$R$36,"e1",$F$728:$F901)+DSUM('1_Instal·lacions fixes'!$E$43:$L$58,"e1",$F$728:$F901)-SUM(G$729:G900))</f>
        <v/>
      </c>
      <c r="H901" s="246" t="str">
        <f>IF(F901="","",DSUM('1_Instal·lacions fixes'!$E$14:$R$36,"e2",$F$728:$F901)+DSUM('1_Instal·lacions fixes'!$E$43:$L$58,"e2",$F$728:$F901)-SUM(H$729:H900))</f>
        <v/>
      </c>
      <c r="I901" s="246" t="str">
        <f>IF(F901="","",DSUM('1_Instal·lacions fixes'!$E$14:$R$36,"e3",$F$728:$F901)+DSUM('1_Instal·lacions fixes'!$E$43:$L$58,"e3",$F$728:$F901)-SUM(I$729:I900))</f>
        <v/>
      </c>
      <c r="J901" s="246" t="str">
        <f>IF(F901="","",DSUM('1_Instal·lacions fixes'!$E$14:$R$36,"emissions",$F$728:$F901)+DSUM('1_Instal·lacions fixes'!$E$43:$L$58,"emissions",$F$728:$F901)-SUM(J$729:J900))</f>
        <v/>
      </c>
      <c r="K901" s="246" t="str">
        <f>IF(F901="","",DSUM('2_Vehicles i maquinària'!$E$22:$S$44,"e1",$F$728:$F901)+DSUM('2_Vehicles i maquinària'!$E$50:$K$70,"emissions",$F$728:$F901)-SUM(K$729:K900))</f>
        <v/>
      </c>
      <c r="L901" s="246" t="str">
        <f>IF(F901="","",DSUM('2_Vehicles i maquinària'!$E$22:$S$44,"e2",$F$728:$F901)-SUM(L$729:L900))</f>
        <v/>
      </c>
      <c r="M901" s="246" t="str">
        <f>IF(F901="","",DSUM('2_Vehicles i maquinària'!$E$22:$S$44,"e3",$F$728:$F901)-SUM(M$729:M900))</f>
        <v/>
      </c>
      <c r="N901" s="246" t="str">
        <f>IF(F901="","",DSUM('2_Vehicles i maquinària'!$E$22:$S$44,"emissions",$F$728:$F901)+DSUM('2_Vehicles i maquinària'!$E$50:$K$70,"emissions",$F$728:$F901)-SUM(N$729:N900))</f>
        <v/>
      </c>
      <c r="O901" s="246" t="str">
        <f>IF(F901="","",DSUM('2_Vehicles i maquinària'!$E$82:$S$92,"e1",$F$728:$F901)-SUM(O$729:O900))</f>
        <v/>
      </c>
      <c r="P901" s="246" t="str">
        <f>IF(F901="","",DSUM('2_Vehicles i maquinària'!$E$82:$S$92,"e2",$F$728:$F901)-SUM(P$729:P900))</f>
        <v/>
      </c>
      <c r="Q901" s="246" t="str">
        <f>IF(F901="","",DSUM('2_Vehicles i maquinària'!$E$82:$S$92,"e3",$F$728:$F901)-SUM(Q$729:Q900))</f>
        <v/>
      </c>
      <c r="R901" s="246" t="str">
        <f>IF(F901="","",DSUM('2_Vehicles i maquinària'!$E$82:$S$92,"emissions",$F$728:$F901)-SUM(R$729:R900))</f>
        <v/>
      </c>
      <c r="S901" s="246" t="str">
        <f>IF(F901="","",DSUM('2_Vehicles i maquinària'!$E$99:$S$109,"e1",$F$728:$F901)-SUM(S$729:S900))</f>
        <v/>
      </c>
      <c r="T901" s="246" t="str">
        <f>IF(F901="","",DSUM('2_Vehicles i maquinària'!$E$99:$S$109,"e2",$F$728:$F901)-SUM(T$729:T900))</f>
        <v/>
      </c>
      <c r="U901" s="246" t="str">
        <f>IF(F901="","",DSUM('2_Vehicles i maquinària'!$E$99:$S$109,"e3",$F$728:$F901)-SUM(U$729:U900))</f>
        <v/>
      </c>
      <c r="V901" s="246" t="str">
        <f>IF(F901="","",DSUM('2_Vehicles i maquinària'!$E$99:$S$109,"emissions",$F$728:$F901)-SUM(V$729:V900))</f>
        <v/>
      </c>
      <c r="W901" s="246" t="str">
        <f>IF(F901="","",DSUM('4_Emissions de procés'!$E$12:$M$27,"e1",$F$728:$F901)-SUM(W$729:W900))</f>
        <v/>
      </c>
      <c r="X901" s="246" t="str">
        <f>IF(F901="","",DSUM('4_Emissions de procés'!$E$12:$M$27,"e2",$F$728:$F901)-SUM(X$729:X900))</f>
        <v/>
      </c>
      <c r="Y901" s="246" t="str">
        <f>IF(F901="","",DSUM('4_Emissions de procés'!$E$12:$M$27,"e3",$F$728:$F901)-SUM(Y$729:Y900))</f>
        <v/>
      </c>
      <c r="Z901" s="246" t="str">
        <f>IF(F901="","",DSUM('4_Emissions de procés'!$E$12:$M$27,"emissions",$F$728:$F901)-SUM(Z$729:Z900))</f>
        <v/>
      </c>
    </row>
    <row r="902" spans="2:26" x14ac:dyDescent="0.25">
      <c r="B902">
        <v>174</v>
      </c>
      <c r="C902" s="246" t="str">
        <f>IF('0_Dades generals organització'!H224="","",'0_Dades generals organització'!H224)</f>
        <v/>
      </c>
      <c r="D902" s="246" t="str">
        <f>IF(C902="","",IF('0_Dades generals organització'!J224="no","",Dades!C902))</f>
        <v/>
      </c>
      <c r="E902" s="246" t="str">
        <f>IFERROR(INDEX($D$729:$D$978,MATCH(0,INDEX(COUNTIF($E$728:E901,$D$729:$D$978),),)),"")</f>
        <v/>
      </c>
      <c r="F902" s="246" t="str">
        <f t="shared" si="19"/>
        <v/>
      </c>
      <c r="G902" s="246" t="str">
        <f>IF(F902="","",DSUM('1_Instal·lacions fixes'!$E$14:$R$36,"e1",$F$728:$F902)+DSUM('1_Instal·lacions fixes'!$E$43:$L$58,"e1",$F$728:$F902)-SUM(G$729:G901))</f>
        <v/>
      </c>
      <c r="H902" s="246" t="str">
        <f>IF(F902="","",DSUM('1_Instal·lacions fixes'!$E$14:$R$36,"e2",$F$728:$F902)+DSUM('1_Instal·lacions fixes'!$E$43:$L$58,"e2",$F$728:$F902)-SUM(H$729:H901))</f>
        <v/>
      </c>
      <c r="I902" s="246" t="str">
        <f>IF(F902="","",DSUM('1_Instal·lacions fixes'!$E$14:$R$36,"e3",$F$728:$F902)+DSUM('1_Instal·lacions fixes'!$E$43:$L$58,"e3",$F$728:$F902)-SUM(I$729:I901))</f>
        <v/>
      </c>
      <c r="J902" s="246" t="str">
        <f>IF(F902="","",DSUM('1_Instal·lacions fixes'!$E$14:$R$36,"emissions",$F$728:$F902)+DSUM('1_Instal·lacions fixes'!$E$43:$L$58,"emissions",$F$728:$F902)-SUM(J$729:J901))</f>
        <v/>
      </c>
      <c r="K902" s="246" t="str">
        <f>IF(F902="","",DSUM('2_Vehicles i maquinària'!$E$22:$S$44,"e1",$F$728:$F902)+DSUM('2_Vehicles i maquinària'!$E$50:$K$70,"emissions",$F$728:$F902)-SUM(K$729:K901))</f>
        <v/>
      </c>
      <c r="L902" s="246" t="str">
        <f>IF(F902="","",DSUM('2_Vehicles i maquinària'!$E$22:$S$44,"e2",$F$728:$F902)-SUM(L$729:L901))</f>
        <v/>
      </c>
      <c r="M902" s="246" t="str">
        <f>IF(F902="","",DSUM('2_Vehicles i maquinària'!$E$22:$S$44,"e3",$F$728:$F902)-SUM(M$729:M901))</f>
        <v/>
      </c>
      <c r="N902" s="246" t="str">
        <f>IF(F902="","",DSUM('2_Vehicles i maquinària'!$E$22:$S$44,"emissions",$F$728:$F902)+DSUM('2_Vehicles i maquinària'!$E$50:$K$70,"emissions",$F$728:$F902)-SUM(N$729:N901))</f>
        <v/>
      </c>
      <c r="O902" s="246" t="str">
        <f>IF(F902="","",DSUM('2_Vehicles i maquinària'!$E$82:$S$92,"e1",$F$728:$F902)-SUM(O$729:O901))</f>
        <v/>
      </c>
      <c r="P902" s="246" t="str">
        <f>IF(F902="","",DSUM('2_Vehicles i maquinària'!$E$82:$S$92,"e2",$F$728:$F902)-SUM(P$729:P901))</f>
        <v/>
      </c>
      <c r="Q902" s="246" t="str">
        <f>IF(F902="","",DSUM('2_Vehicles i maquinària'!$E$82:$S$92,"e3",$F$728:$F902)-SUM(Q$729:Q901))</f>
        <v/>
      </c>
      <c r="R902" s="246" t="str">
        <f>IF(F902="","",DSUM('2_Vehicles i maquinària'!$E$82:$S$92,"emissions",$F$728:$F902)-SUM(R$729:R901))</f>
        <v/>
      </c>
      <c r="S902" s="246" t="str">
        <f>IF(F902="","",DSUM('2_Vehicles i maquinària'!$E$99:$S$109,"e1",$F$728:$F902)-SUM(S$729:S901))</f>
        <v/>
      </c>
      <c r="T902" s="246" t="str">
        <f>IF(F902="","",DSUM('2_Vehicles i maquinària'!$E$99:$S$109,"e2",$F$728:$F902)-SUM(T$729:T901))</f>
        <v/>
      </c>
      <c r="U902" s="246" t="str">
        <f>IF(F902="","",DSUM('2_Vehicles i maquinària'!$E$99:$S$109,"e3",$F$728:$F902)-SUM(U$729:U901))</f>
        <v/>
      </c>
      <c r="V902" s="246" t="str">
        <f>IF(F902="","",DSUM('2_Vehicles i maquinària'!$E$99:$S$109,"emissions",$F$728:$F902)-SUM(V$729:V901))</f>
        <v/>
      </c>
      <c r="W902" s="246" t="str">
        <f>IF(F902="","",DSUM('4_Emissions de procés'!$E$12:$M$27,"e1",$F$728:$F902)-SUM(W$729:W901))</f>
        <v/>
      </c>
      <c r="X902" s="246" t="str">
        <f>IF(F902="","",DSUM('4_Emissions de procés'!$E$12:$M$27,"e2",$F$728:$F902)-SUM(X$729:X901))</f>
        <v/>
      </c>
      <c r="Y902" s="246" t="str">
        <f>IF(F902="","",DSUM('4_Emissions de procés'!$E$12:$M$27,"e3",$F$728:$F902)-SUM(Y$729:Y901))</f>
        <v/>
      </c>
      <c r="Z902" s="246" t="str">
        <f>IF(F902="","",DSUM('4_Emissions de procés'!$E$12:$M$27,"emissions",$F$728:$F902)-SUM(Z$729:Z901))</f>
        <v/>
      </c>
    </row>
    <row r="903" spans="2:26" x14ac:dyDescent="0.25">
      <c r="B903">
        <v>175</v>
      </c>
      <c r="C903" s="246" t="str">
        <f>IF('0_Dades generals organització'!H225="","",'0_Dades generals organització'!H225)</f>
        <v/>
      </c>
      <c r="D903" s="246" t="str">
        <f>IF(C903="","",IF('0_Dades generals organització'!J225="no","",Dades!C903))</f>
        <v/>
      </c>
      <c r="E903" s="246" t="str">
        <f>IFERROR(INDEX($D$729:$D$978,MATCH(0,INDEX(COUNTIF($E$728:E902,$D$729:$D$978),),)),"")</f>
        <v/>
      </c>
      <c r="F903" s="246" t="str">
        <f t="shared" si="19"/>
        <v/>
      </c>
      <c r="G903" s="246" t="str">
        <f>IF(F903="","",DSUM('1_Instal·lacions fixes'!$E$14:$R$36,"e1",$F$728:$F903)+DSUM('1_Instal·lacions fixes'!$E$43:$L$58,"e1",$F$728:$F903)-SUM(G$729:G902))</f>
        <v/>
      </c>
      <c r="H903" s="246" t="str">
        <f>IF(F903="","",DSUM('1_Instal·lacions fixes'!$E$14:$R$36,"e2",$F$728:$F903)+DSUM('1_Instal·lacions fixes'!$E$43:$L$58,"e2",$F$728:$F903)-SUM(H$729:H902))</f>
        <v/>
      </c>
      <c r="I903" s="246" t="str">
        <f>IF(F903="","",DSUM('1_Instal·lacions fixes'!$E$14:$R$36,"e3",$F$728:$F903)+DSUM('1_Instal·lacions fixes'!$E$43:$L$58,"e3",$F$728:$F903)-SUM(I$729:I902))</f>
        <v/>
      </c>
      <c r="J903" s="246" t="str">
        <f>IF(F903="","",DSUM('1_Instal·lacions fixes'!$E$14:$R$36,"emissions",$F$728:$F903)+DSUM('1_Instal·lacions fixes'!$E$43:$L$58,"emissions",$F$728:$F903)-SUM(J$729:J902))</f>
        <v/>
      </c>
      <c r="K903" s="246" t="str">
        <f>IF(F903="","",DSUM('2_Vehicles i maquinària'!$E$22:$S$44,"e1",$F$728:$F903)+DSUM('2_Vehicles i maquinària'!$E$50:$K$70,"emissions",$F$728:$F903)-SUM(K$729:K902))</f>
        <v/>
      </c>
      <c r="L903" s="246" t="str">
        <f>IF(F903="","",DSUM('2_Vehicles i maquinària'!$E$22:$S$44,"e2",$F$728:$F903)-SUM(L$729:L902))</f>
        <v/>
      </c>
      <c r="M903" s="246" t="str">
        <f>IF(F903="","",DSUM('2_Vehicles i maquinària'!$E$22:$S$44,"e3",$F$728:$F903)-SUM(M$729:M902))</f>
        <v/>
      </c>
      <c r="N903" s="246" t="str">
        <f>IF(F903="","",DSUM('2_Vehicles i maquinària'!$E$22:$S$44,"emissions",$F$728:$F903)+DSUM('2_Vehicles i maquinària'!$E$50:$K$70,"emissions",$F$728:$F903)-SUM(N$729:N902))</f>
        <v/>
      </c>
      <c r="O903" s="246" t="str">
        <f>IF(F903="","",DSUM('2_Vehicles i maquinària'!$E$82:$S$92,"e1",$F$728:$F903)-SUM(O$729:O902))</f>
        <v/>
      </c>
      <c r="P903" s="246" t="str">
        <f>IF(F903="","",DSUM('2_Vehicles i maquinària'!$E$82:$S$92,"e2",$F$728:$F903)-SUM(P$729:P902))</f>
        <v/>
      </c>
      <c r="Q903" s="246" t="str">
        <f>IF(F903="","",DSUM('2_Vehicles i maquinària'!$E$82:$S$92,"e3",$F$728:$F903)-SUM(Q$729:Q902))</f>
        <v/>
      </c>
      <c r="R903" s="246" t="str">
        <f>IF(F903="","",DSUM('2_Vehicles i maquinària'!$E$82:$S$92,"emissions",$F$728:$F903)-SUM(R$729:R902))</f>
        <v/>
      </c>
      <c r="S903" s="246" t="str">
        <f>IF(F903="","",DSUM('2_Vehicles i maquinària'!$E$99:$S$109,"e1",$F$728:$F903)-SUM(S$729:S902))</f>
        <v/>
      </c>
      <c r="T903" s="246" t="str">
        <f>IF(F903="","",DSUM('2_Vehicles i maquinària'!$E$99:$S$109,"e2",$F$728:$F903)-SUM(T$729:T902))</f>
        <v/>
      </c>
      <c r="U903" s="246" t="str">
        <f>IF(F903="","",DSUM('2_Vehicles i maquinària'!$E$99:$S$109,"e3",$F$728:$F903)-SUM(U$729:U902))</f>
        <v/>
      </c>
      <c r="V903" s="246" t="str">
        <f>IF(F903="","",DSUM('2_Vehicles i maquinària'!$E$99:$S$109,"emissions",$F$728:$F903)-SUM(V$729:V902))</f>
        <v/>
      </c>
      <c r="W903" s="246" t="str">
        <f>IF(F903="","",DSUM('4_Emissions de procés'!$E$12:$M$27,"e1",$F$728:$F903)-SUM(W$729:W902))</f>
        <v/>
      </c>
      <c r="X903" s="246" t="str">
        <f>IF(F903="","",DSUM('4_Emissions de procés'!$E$12:$M$27,"e2",$F$728:$F903)-SUM(X$729:X902))</f>
        <v/>
      </c>
      <c r="Y903" s="246" t="str">
        <f>IF(F903="","",DSUM('4_Emissions de procés'!$E$12:$M$27,"e3",$F$728:$F903)-SUM(Y$729:Y902))</f>
        <v/>
      </c>
      <c r="Z903" s="246" t="str">
        <f>IF(F903="","",DSUM('4_Emissions de procés'!$E$12:$M$27,"emissions",$F$728:$F903)-SUM(Z$729:Z902))</f>
        <v/>
      </c>
    </row>
    <row r="904" spans="2:26" x14ac:dyDescent="0.25">
      <c r="B904">
        <v>176</v>
      </c>
      <c r="C904" s="246" t="str">
        <f>IF('0_Dades generals organització'!H226="","",'0_Dades generals organització'!H226)</f>
        <v/>
      </c>
      <c r="D904" s="246" t="str">
        <f>IF(C904="","",IF('0_Dades generals organització'!J226="no","",Dades!C904))</f>
        <v/>
      </c>
      <c r="E904" s="246" t="str">
        <f>IFERROR(INDEX($D$729:$D$978,MATCH(0,INDEX(COUNTIF($E$728:E903,$D$729:$D$978),),)),"")</f>
        <v/>
      </c>
      <c r="F904" s="246" t="str">
        <f t="shared" si="19"/>
        <v/>
      </c>
      <c r="G904" s="246" t="str">
        <f>IF(F904="","",DSUM('1_Instal·lacions fixes'!$E$14:$R$36,"e1",$F$728:$F904)+DSUM('1_Instal·lacions fixes'!$E$43:$L$58,"e1",$F$728:$F904)-SUM(G$729:G903))</f>
        <v/>
      </c>
      <c r="H904" s="246" t="str">
        <f>IF(F904="","",DSUM('1_Instal·lacions fixes'!$E$14:$R$36,"e2",$F$728:$F904)+DSUM('1_Instal·lacions fixes'!$E$43:$L$58,"e2",$F$728:$F904)-SUM(H$729:H903))</f>
        <v/>
      </c>
      <c r="I904" s="246" t="str">
        <f>IF(F904="","",DSUM('1_Instal·lacions fixes'!$E$14:$R$36,"e3",$F$728:$F904)+DSUM('1_Instal·lacions fixes'!$E$43:$L$58,"e3",$F$728:$F904)-SUM(I$729:I903))</f>
        <v/>
      </c>
      <c r="J904" s="246" t="str">
        <f>IF(F904="","",DSUM('1_Instal·lacions fixes'!$E$14:$R$36,"emissions",$F$728:$F904)+DSUM('1_Instal·lacions fixes'!$E$43:$L$58,"emissions",$F$728:$F904)-SUM(J$729:J903))</f>
        <v/>
      </c>
      <c r="K904" s="246" t="str">
        <f>IF(F904="","",DSUM('2_Vehicles i maquinària'!$E$22:$S$44,"e1",$F$728:$F904)+DSUM('2_Vehicles i maquinària'!$E$50:$K$70,"emissions",$F$728:$F904)-SUM(K$729:K903))</f>
        <v/>
      </c>
      <c r="L904" s="246" t="str">
        <f>IF(F904="","",DSUM('2_Vehicles i maquinària'!$E$22:$S$44,"e2",$F$728:$F904)-SUM(L$729:L903))</f>
        <v/>
      </c>
      <c r="M904" s="246" t="str">
        <f>IF(F904="","",DSUM('2_Vehicles i maquinària'!$E$22:$S$44,"e3",$F$728:$F904)-SUM(M$729:M903))</f>
        <v/>
      </c>
      <c r="N904" s="246" t="str">
        <f>IF(F904="","",DSUM('2_Vehicles i maquinària'!$E$22:$S$44,"emissions",$F$728:$F904)+DSUM('2_Vehicles i maquinària'!$E$50:$K$70,"emissions",$F$728:$F904)-SUM(N$729:N903))</f>
        <v/>
      </c>
      <c r="O904" s="246" t="str">
        <f>IF(F904="","",DSUM('2_Vehicles i maquinària'!$E$82:$S$92,"e1",$F$728:$F904)-SUM(O$729:O903))</f>
        <v/>
      </c>
      <c r="P904" s="246" t="str">
        <f>IF(F904="","",DSUM('2_Vehicles i maquinària'!$E$82:$S$92,"e2",$F$728:$F904)-SUM(P$729:P903))</f>
        <v/>
      </c>
      <c r="Q904" s="246" t="str">
        <f>IF(F904="","",DSUM('2_Vehicles i maquinària'!$E$82:$S$92,"e3",$F$728:$F904)-SUM(Q$729:Q903))</f>
        <v/>
      </c>
      <c r="R904" s="246" t="str">
        <f>IF(F904="","",DSUM('2_Vehicles i maquinària'!$E$82:$S$92,"emissions",$F$728:$F904)-SUM(R$729:R903))</f>
        <v/>
      </c>
      <c r="S904" s="246" t="str">
        <f>IF(F904="","",DSUM('2_Vehicles i maquinària'!$E$99:$S$109,"e1",$F$728:$F904)-SUM(S$729:S903))</f>
        <v/>
      </c>
      <c r="T904" s="246" t="str">
        <f>IF(F904="","",DSUM('2_Vehicles i maquinària'!$E$99:$S$109,"e2",$F$728:$F904)-SUM(T$729:T903))</f>
        <v/>
      </c>
      <c r="U904" s="246" t="str">
        <f>IF(F904="","",DSUM('2_Vehicles i maquinària'!$E$99:$S$109,"e3",$F$728:$F904)-SUM(U$729:U903))</f>
        <v/>
      </c>
      <c r="V904" s="246" t="str">
        <f>IF(F904="","",DSUM('2_Vehicles i maquinària'!$E$99:$S$109,"emissions",$F$728:$F904)-SUM(V$729:V903))</f>
        <v/>
      </c>
      <c r="W904" s="246" t="str">
        <f>IF(F904="","",DSUM('4_Emissions de procés'!$E$12:$M$27,"e1",$F$728:$F904)-SUM(W$729:W903))</f>
        <v/>
      </c>
      <c r="X904" s="246" t="str">
        <f>IF(F904="","",DSUM('4_Emissions de procés'!$E$12:$M$27,"e2",$F$728:$F904)-SUM(X$729:X903))</f>
        <v/>
      </c>
      <c r="Y904" s="246" t="str">
        <f>IF(F904="","",DSUM('4_Emissions de procés'!$E$12:$M$27,"e3",$F$728:$F904)-SUM(Y$729:Y903))</f>
        <v/>
      </c>
      <c r="Z904" s="246" t="str">
        <f>IF(F904="","",DSUM('4_Emissions de procés'!$E$12:$M$27,"emissions",$F$728:$F904)-SUM(Z$729:Z903))</f>
        <v/>
      </c>
    </row>
    <row r="905" spans="2:26" x14ac:dyDescent="0.25">
      <c r="B905">
        <v>177</v>
      </c>
      <c r="C905" s="246" t="str">
        <f>IF('0_Dades generals organització'!H227="","",'0_Dades generals organització'!H227)</f>
        <v/>
      </c>
      <c r="D905" s="246" t="str">
        <f>IF(C905="","",IF('0_Dades generals organització'!J227="no","",Dades!C905))</f>
        <v/>
      </c>
      <c r="E905" s="246" t="str">
        <f>IFERROR(INDEX($D$729:$D$978,MATCH(0,INDEX(COUNTIF($E$728:E904,$D$729:$D$978),),)),"")</f>
        <v/>
      </c>
      <c r="F905" s="246" t="str">
        <f t="shared" si="19"/>
        <v/>
      </c>
      <c r="G905" s="246" t="str">
        <f>IF(F905="","",DSUM('1_Instal·lacions fixes'!$E$14:$R$36,"e1",$F$728:$F905)+DSUM('1_Instal·lacions fixes'!$E$43:$L$58,"e1",$F$728:$F905)-SUM(G$729:G904))</f>
        <v/>
      </c>
      <c r="H905" s="246" t="str">
        <f>IF(F905="","",DSUM('1_Instal·lacions fixes'!$E$14:$R$36,"e2",$F$728:$F905)+DSUM('1_Instal·lacions fixes'!$E$43:$L$58,"e2",$F$728:$F905)-SUM(H$729:H904))</f>
        <v/>
      </c>
      <c r="I905" s="246" t="str">
        <f>IF(F905="","",DSUM('1_Instal·lacions fixes'!$E$14:$R$36,"e3",$F$728:$F905)+DSUM('1_Instal·lacions fixes'!$E$43:$L$58,"e3",$F$728:$F905)-SUM(I$729:I904))</f>
        <v/>
      </c>
      <c r="J905" s="246" t="str">
        <f>IF(F905="","",DSUM('1_Instal·lacions fixes'!$E$14:$R$36,"emissions",$F$728:$F905)+DSUM('1_Instal·lacions fixes'!$E$43:$L$58,"emissions",$F$728:$F905)-SUM(J$729:J904))</f>
        <v/>
      </c>
      <c r="K905" s="246" t="str">
        <f>IF(F905="","",DSUM('2_Vehicles i maquinària'!$E$22:$S$44,"e1",$F$728:$F905)+DSUM('2_Vehicles i maquinària'!$E$50:$K$70,"emissions",$F$728:$F905)-SUM(K$729:K904))</f>
        <v/>
      </c>
      <c r="L905" s="246" t="str">
        <f>IF(F905="","",DSUM('2_Vehicles i maquinària'!$E$22:$S$44,"e2",$F$728:$F905)-SUM(L$729:L904))</f>
        <v/>
      </c>
      <c r="M905" s="246" t="str">
        <f>IF(F905="","",DSUM('2_Vehicles i maquinària'!$E$22:$S$44,"e3",$F$728:$F905)-SUM(M$729:M904))</f>
        <v/>
      </c>
      <c r="N905" s="246" t="str">
        <f>IF(F905="","",DSUM('2_Vehicles i maquinària'!$E$22:$S$44,"emissions",$F$728:$F905)+DSUM('2_Vehicles i maquinària'!$E$50:$K$70,"emissions",$F$728:$F905)-SUM(N$729:N904))</f>
        <v/>
      </c>
      <c r="O905" s="246" t="str">
        <f>IF(F905="","",DSUM('2_Vehicles i maquinària'!$E$82:$S$92,"e1",$F$728:$F905)-SUM(O$729:O904))</f>
        <v/>
      </c>
      <c r="P905" s="246" t="str">
        <f>IF(F905="","",DSUM('2_Vehicles i maquinària'!$E$82:$S$92,"e2",$F$728:$F905)-SUM(P$729:P904))</f>
        <v/>
      </c>
      <c r="Q905" s="246" t="str">
        <f>IF(F905="","",DSUM('2_Vehicles i maquinària'!$E$82:$S$92,"e3",$F$728:$F905)-SUM(Q$729:Q904))</f>
        <v/>
      </c>
      <c r="R905" s="246" t="str">
        <f>IF(F905="","",DSUM('2_Vehicles i maquinària'!$E$82:$S$92,"emissions",$F$728:$F905)-SUM(R$729:R904))</f>
        <v/>
      </c>
      <c r="S905" s="246" t="str">
        <f>IF(F905="","",DSUM('2_Vehicles i maquinària'!$E$99:$S$109,"e1",$F$728:$F905)-SUM(S$729:S904))</f>
        <v/>
      </c>
      <c r="T905" s="246" t="str">
        <f>IF(F905="","",DSUM('2_Vehicles i maquinària'!$E$99:$S$109,"e2",$F$728:$F905)-SUM(T$729:T904))</f>
        <v/>
      </c>
      <c r="U905" s="246" t="str">
        <f>IF(F905="","",DSUM('2_Vehicles i maquinària'!$E$99:$S$109,"e3",$F$728:$F905)-SUM(U$729:U904))</f>
        <v/>
      </c>
      <c r="V905" s="246" t="str">
        <f>IF(F905="","",DSUM('2_Vehicles i maquinària'!$E$99:$S$109,"emissions",$F$728:$F905)-SUM(V$729:V904))</f>
        <v/>
      </c>
      <c r="W905" s="246" t="str">
        <f>IF(F905="","",DSUM('4_Emissions de procés'!$E$12:$M$27,"e1",$F$728:$F905)-SUM(W$729:W904))</f>
        <v/>
      </c>
      <c r="X905" s="246" t="str">
        <f>IF(F905="","",DSUM('4_Emissions de procés'!$E$12:$M$27,"e2",$F$728:$F905)-SUM(X$729:X904))</f>
        <v/>
      </c>
      <c r="Y905" s="246" t="str">
        <f>IF(F905="","",DSUM('4_Emissions de procés'!$E$12:$M$27,"e3",$F$728:$F905)-SUM(Y$729:Y904))</f>
        <v/>
      </c>
      <c r="Z905" s="246" t="str">
        <f>IF(F905="","",DSUM('4_Emissions de procés'!$E$12:$M$27,"emissions",$F$728:$F905)-SUM(Z$729:Z904))</f>
        <v/>
      </c>
    </row>
    <row r="906" spans="2:26" x14ac:dyDescent="0.25">
      <c r="B906">
        <v>178</v>
      </c>
      <c r="C906" s="246" t="str">
        <f>IF('0_Dades generals organització'!H228="","",'0_Dades generals organització'!H228)</f>
        <v/>
      </c>
      <c r="D906" s="246" t="str">
        <f>IF(C906="","",IF('0_Dades generals organització'!J228="no","",Dades!C906))</f>
        <v/>
      </c>
      <c r="E906" s="246" t="str">
        <f>IFERROR(INDEX($D$729:$D$978,MATCH(0,INDEX(COUNTIF($E$728:E905,$D$729:$D$978),),)),"")</f>
        <v/>
      </c>
      <c r="F906" s="246" t="str">
        <f t="shared" si="19"/>
        <v/>
      </c>
      <c r="G906" s="246" t="str">
        <f>IF(F906="","",DSUM('1_Instal·lacions fixes'!$E$14:$R$36,"e1",$F$728:$F906)+DSUM('1_Instal·lacions fixes'!$E$43:$L$58,"e1",$F$728:$F906)-SUM(G$729:G905))</f>
        <v/>
      </c>
      <c r="H906" s="246" t="str">
        <f>IF(F906="","",DSUM('1_Instal·lacions fixes'!$E$14:$R$36,"e2",$F$728:$F906)+DSUM('1_Instal·lacions fixes'!$E$43:$L$58,"e2",$F$728:$F906)-SUM(H$729:H905))</f>
        <v/>
      </c>
      <c r="I906" s="246" t="str">
        <f>IF(F906="","",DSUM('1_Instal·lacions fixes'!$E$14:$R$36,"e3",$F$728:$F906)+DSUM('1_Instal·lacions fixes'!$E$43:$L$58,"e3",$F$728:$F906)-SUM(I$729:I905))</f>
        <v/>
      </c>
      <c r="J906" s="246" t="str">
        <f>IF(F906="","",DSUM('1_Instal·lacions fixes'!$E$14:$R$36,"emissions",$F$728:$F906)+DSUM('1_Instal·lacions fixes'!$E$43:$L$58,"emissions",$F$728:$F906)-SUM(J$729:J905))</f>
        <v/>
      </c>
      <c r="K906" s="246" t="str">
        <f>IF(F906="","",DSUM('2_Vehicles i maquinària'!$E$22:$S$44,"e1",$F$728:$F906)+DSUM('2_Vehicles i maquinària'!$E$50:$K$70,"emissions",$F$728:$F906)-SUM(K$729:K905))</f>
        <v/>
      </c>
      <c r="L906" s="246" t="str">
        <f>IF(F906="","",DSUM('2_Vehicles i maquinària'!$E$22:$S$44,"e2",$F$728:$F906)-SUM(L$729:L905))</f>
        <v/>
      </c>
      <c r="M906" s="246" t="str">
        <f>IF(F906="","",DSUM('2_Vehicles i maquinària'!$E$22:$S$44,"e3",$F$728:$F906)-SUM(M$729:M905))</f>
        <v/>
      </c>
      <c r="N906" s="246" t="str">
        <f>IF(F906="","",DSUM('2_Vehicles i maquinària'!$E$22:$S$44,"emissions",$F$728:$F906)+DSUM('2_Vehicles i maquinària'!$E$50:$K$70,"emissions",$F$728:$F906)-SUM(N$729:N905))</f>
        <v/>
      </c>
      <c r="O906" s="246" t="str">
        <f>IF(F906="","",DSUM('2_Vehicles i maquinària'!$E$82:$S$92,"e1",$F$728:$F906)-SUM(O$729:O905))</f>
        <v/>
      </c>
      <c r="P906" s="246" t="str">
        <f>IF(F906="","",DSUM('2_Vehicles i maquinària'!$E$82:$S$92,"e2",$F$728:$F906)-SUM(P$729:P905))</f>
        <v/>
      </c>
      <c r="Q906" s="246" t="str">
        <f>IF(F906="","",DSUM('2_Vehicles i maquinària'!$E$82:$S$92,"e3",$F$728:$F906)-SUM(Q$729:Q905))</f>
        <v/>
      </c>
      <c r="R906" s="246" t="str">
        <f>IF(F906="","",DSUM('2_Vehicles i maquinària'!$E$82:$S$92,"emissions",$F$728:$F906)-SUM(R$729:R905))</f>
        <v/>
      </c>
      <c r="S906" s="246" t="str">
        <f>IF(F906="","",DSUM('2_Vehicles i maquinària'!$E$99:$S$109,"e1",$F$728:$F906)-SUM(S$729:S905))</f>
        <v/>
      </c>
      <c r="T906" s="246" t="str">
        <f>IF(F906="","",DSUM('2_Vehicles i maquinària'!$E$99:$S$109,"e2",$F$728:$F906)-SUM(T$729:T905))</f>
        <v/>
      </c>
      <c r="U906" s="246" t="str">
        <f>IF(F906="","",DSUM('2_Vehicles i maquinària'!$E$99:$S$109,"e3",$F$728:$F906)-SUM(U$729:U905))</f>
        <v/>
      </c>
      <c r="V906" s="246" t="str">
        <f>IF(F906="","",DSUM('2_Vehicles i maquinària'!$E$99:$S$109,"emissions",$F$728:$F906)-SUM(V$729:V905))</f>
        <v/>
      </c>
      <c r="W906" s="246" t="str">
        <f>IF(F906="","",DSUM('4_Emissions de procés'!$E$12:$M$27,"e1",$F$728:$F906)-SUM(W$729:W905))</f>
        <v/>
      </c>
      <c r="X906" s="246" t="str">
        <f>IF(F906="","",DSUM('4_Emissions de procés'!$E$12:$M$27,"e2",$F$728:$F906)-SUM(X$729:X905))</f>
        <v/>
      </c>
      <c r="Y906" s="246" t="str">
        <f>IF(F906="","",DSUM('4_Emissions de procés'!$E$12:$M$27,"e3",$F$728:$F906)-SUM(Y$729:Y905))</f>
        <v/>
      </c>
      <c r="Z906" s="246" t="str">
        <f>IF(F906="","",DSUM('4_Emissions de procés'!$E$12:$M$27,"emissions",$F$728:$F906)-SUM(Z$729:Z905))</f>
        <v/>
      </c>
    </row>
    <row r="907" spans="2:26" x14ac:dyDescent="0.25">
      <c r="B907">
        <v>179</v>
      </c>
      <c r="C907" s="246" t="str">
        <f>IF('0_Dades generals organització'!H229="","",'0_Dades generals organització'!H229)</f>
        <v/>
      </c>
      <c r="D907" s="246" t="str">
        <f>IF(C907="","",IF('0_Dades generals organització'!J229="no","",Dades!C907))</f>
        <v/>
      </c>
      <c r="E907" s="246" t="str">
        <f>IFERROR(INDEX($D$729:$D$978,MATCH(0,INDEX(COUNTIF($E$728:E906,$D$729:$D$978),),)),"")</f>
        <v/>
      </c>
      <c r="F907" s="246" t="str">
        <f t="shared" si="19"/>
        <v/>
      </c>
      <c r="G907" s="246" t="str">
        <f>IF(F907="","",DSUM('1_Instal·lacions fixes'!$E$14:$R$36,"e1",$F$728:$F907)+DSUM('1_Instal·lacions fixes'!$E$43:$L$58,"e1",$F$728:$F907)-SUM(G$729:G906))</f>
        <v/>
      </c>
      <c r="H907" s="246" t="str">
        <f>IF(F907="","",DSUM('1_Instal·lacions fixes'!$E$14:$R$36,"e2",$F$728:$F907)+DSUM('1_Instal·lacions fixes'!$E$43:$L$58,"e2",$F$728:$F907)-SUM(H$729:H906))</f>
        <v/>
      </c>
      <c r="I907" s="246" t="str">
        <f>IF(F907="","",DSUM('1_Instal·lacions fixes'!$E$14:$R$36,"e3",$F$728:$F907)+DSUM('1_Instal·lacions fixes'!$E$43:$L$58,"e3",$F$728:$F907)-SUM(I$729:I906))</f>
        <v/>
      </c>
      <c r="J907" s="246" t="str">
        <f>IF(F907="","",DSUM('1_Instal·lacions fixes'!$E$14:$R$36,"emissions",$F$728:$F907)+DSUM('1_Instal·lacions fixes'!$E$43:$L$58,"emissions",$F$728:$F907)-SUM(J$729:J906))</f>
        <v/>
      </c>
      <c r="K907" s="246" t="str">
        <f>IF(F907="","",DSUM('2_Vehicles i maquinària'!$E$22:$S$44,"e1",$F$728:$F907)+DSUM('2_Vehicles i maquinària'!$E$50:$K$70,"emissions",$F$728:$F907)-SUM(K$729:K906))</f>
        <v/>
      </c>
      <c r="L907" s="246" t="str">
        <f>IF(F907="","",DSUM('2_Vehicles i maquinària'!$E$22:$S$44,"e2",$F$728:$F907)-SUM(L$729:L906))</f>
        <v/>
      </c>
      <c r="M907" s="246" t="str">
        <f>IF(F907="","",DSUM('2_Vehicles i maquinària'!$E$22:$S$44,"e3",$F$728:$F907)-SUM(M$729:M906))</f>
        <v/>
      </c>
      <c r="N907" s="246" t="str">
        <f>IF(F907="","",DSUM('2_Vehicles i maquinària'!$E$22:$S$44,"emissions",$F$728:$F907)+DSUM('2_Vehicles i maquinària'!$E$50:$K$70,"emissions",$F$728:$F907)-SUM(N$729:N906))</f>
        <v/>
      </c>
      <c r="O907" s="246" t="str">
        <f>IF(F907="","",DSUM('2_Vehicles i maquinària'!$E$82:$S$92,"e1",$F$728:$F907)-SUM(O$729:O906))</f>
        <v/>
      </c>
      <c r="P907" s="246" t="str">
        <f>IF(F907="","",DSUM('2_Vehicles i maquinària'!$E$82:$S$92,"e2",$F$728:$F907)-SUM(P$729:P906))</f>
        <v/>
      </c>
      <c r="Q907" s="246" t="str">
        <f>IF(F907="","",DSUM('2_Vehicles i maquinària'!$E$82:$S$92,"e3",$F$728:$F907)-SUM(Q$729:Q906))</f>
        <v/>
      </c>
      <c r="R907" s="246" t="str">
        <f>IF(F907="","",DSUM('2_Vehicles i maquinària'!$E$82:$S$92,"emissions",$F$728:$F907)-SUM(R$729:R906))</f>
        <v/>
      </c>
      <c r="S907" s="246" t="str">
        <f>IF(F907="","",DSUM('2_Vehicles i maquinària'!$E$99:$S$109,"e1",$F$728:$F907)-SUM(S$729:S906))</f>
        <v/>
      </c>
      <c r="T907" s="246" t="str">
        <f>IF(F907="","",DSUM('2_Vehicles i maquinària'!$E$99:$S$109,"e2",$F$728:$F907)-SUM(T$729:T906))</f>
        <v/>
      </c>
      <c r="U907" s="246" t="str">
        <f>IF(F907="","",DSUM('2_Vehicles i maquinària'!$E$99:$S$109,"e3",$F$728:$F907)-SUM(U$729:U906))</f>
        <v/>
      </c>
      <c r="V907" s="246" t="str">
        <f>IF(F907="","",DSUM('2_Vehicles i maquinària'!$E$99:$S$109,"emissions",$F$728:$F907)-SUM(V$729:V906))</f>
        <v/>
      </c>
      <c r="W907" s="246" t="str">
        <f>IF(F907="","",DSUM('4_Emissions de procés'!$E$12:$M$27,"e1",$F$728:$F907)-SUM(W$729:W906))</f>
        <v/>
      </c>
      <c r="X907" s="246" t="str">
        <f>IF(F907="","",DSUM('4_Emissions de procés'!$E$12:$M$27,"e2",$F$728:$F907)-SUM(X$729:X906))</f>
        <v/>
      </c>
      <c r="Y907" s="246" t="str">
        <f>IF(F907="","",DSUM('4_Emissions de procés'!$E$12:$M$27,"e3",$F$728:$F907)-SUM(Y$729:Y906))</f>
        <v/>
      </c>
      <c r="Z907" s="246" t="str">
        <f>IF(F907="","",DSUM('4_Emissions de procés'!$E$12:$M$27,"emissions",$F$728:$F907)-SUM(Z$729:Z906))</f>
        <v/>
      </c>
    </row>
    <row r="908" spans="2:26" x14ac:dyDescent="0.25">
      <c r="B908">
        <v>180</v>
      </c>
      <c r="C908" s="246" t="str">
        <f>IF('0_Dades generals organització'!H230="","",'0_Dades generals organització'!H230)</f>
        <v/>
      </c>
      <c r="D908" s="246" t="str">
        <f>IF(C908="","",IF('0_Dades generals organització'!J230="no","",Dades!C908))</f>
        <v/>
      </c>
      <c r="E908" s="246" t="str">
        <f>IFERROR(INDEX($D$729:$D$978,MATCH(0,INDEX(COUNTIF($E$728:E907,$D$729:$D$978),),)),"")</f>
        <v/>
      </c>
      <c r="F908" s="246" t="str">
        <f t="shared" si="19"/>
        <v/>
      </c>
      <c r="G908" s="246" t="str">
        <f>IF(F908="","",DSUM('1_Instal·lacions fixes'!$E$14:$R$36,"e1",$F$728:$F908)+DSUM('1_Instal·lacions fixes'!$E$43:$L$58,"e1",$F$728:$F908)-SUM(G$729:G907))</f>
        <v/>
      </c>
      <c r="H908" s="246" t="str">
        <f>IF(F908="","",DSUM('1_Instal·lacions fixes'!$E$14:$R$36,"e2",$F$728:$F908)+DSUM('1_Instal·lacions fixes'!$E$43:$L$58,"e2",$F$728:$F908)-SUM(H$729:H907))</f>
        <v/>
      </c>
      <c r="I908" s="246" t="str">
        <f>IF(F908="","",DSUM('1_Instal·lacions fixes'!$E$14:$R$36,"e3",$F$728:$F908)+DSUM('1_Instal·lacions fixes'!$E$43:$L$58,"e3",$F$728:$F908)-SUM(I$729:I907))</f>
        <v/>
      </c>
      <c r="J908" s="246" t="str">
        <f>IF(F908="","",DSUM('1_Instal·lacions fixes'!$E$14:$R$36,"emissions",$F$728:$F908)+DSUM('1_Instal·lacions fixes'!$E$43:$L$58,"emissions",$F$728:$F908)-SUM(J$729:J907))</f>
        <v/>
      </c>
      <c r="K908" s="246" t="str">
        <f>IF(F908="","",DSUM('2_Vehicles i maquinària'!$E$22:$S$44,"e1",$F$728:$F908)+DSUM('2_Vehicles i maquinària'!$E$50:$K$70,"emissions",$F$728:$F908)-SUM(K$729:K907))</f>
        <v/>
      </c>
      <c r="L908" s="246" t="str">
        <f>IF(F908="","",DSUM('2_Vehicles i maquinària'!$E$22:$S$44,"e2",$F$728:$F908)-SUM(L$729:L907))</f>
        <v/>
      </c>
      <c r="M908" s="246" t="str">
        <f>IF(F908="","",DSUM('2_Vehicles i maquinària'!$E$22:$S$44,"e3",$F$728:$F908)-SUM(M$729:M907))</f>
        <v/>
      </c>
      <c r="N908" s="246" t="str">
        <f>IF(F908="","",DSUM('2_Vehicles i maquinària'!$E$22:$S$44,"emissions",$F$728:$F908)+DSUM('2_Vehicles i maquinària'!$E$50:$K$70,"emissions",$F$728:$F908)-SUM(N$729:N907))</f>
        <v/>
      </c>
      <c r="O908" s="246" t="str">
        <f>IF(F908="","",DSUM('2_Vehicles i maquinària'!$E$82:$S$92,"e1",$F$728:$F908)-SUM(O$729:O907))</f>
        <v/>
      </c>
      <c r="P908" s="246" t="str">
        <f>IF(F908="","",DSUM('2_Vehicles i maquinària'!$E$82:$S$92,"e2",$F$728:$F908)-SUM(P$729:P907))</f>
        <v/>
      </c>
      <c r="Q908" s="246" t="str">
        <f>IF(F908="","",DSUM('2_Vehicles i maquinària'!$E$82:$S$92,"e3",$F$728:$F908)-SUM(Q$729:Q907))</f>
        <v/>
      </c>
      <c r="R908" s="246" t="str">
        <f>IF(F908="","",DSUM('2_Vehicles i maquinària'!$E$82:$S$92,"emissions",$F$728:$F908)-SUM(R$729:R907))</f>
        <v/>
      </c>
      <c r="S908" s="246" t="str">
        <f>IF(F908="","",DSUM('2_Vehicles i maquinària'!$E$99:$S$109,"e1",$F$728:$F908)-SUM(S$729:S907))</f>
        <v/>
      </c>
      <c r="T908" s="246" t="str">
        <f>IF(F908="","",DSUM('2_Vehicles i maquinària'!$E$99:$S$109,"e2",$F$728:$F908)-SUM(T$729:T907))</f>
        <v/>
      </c>
      <c r="U908" s="246" t="str">
        <f>IF(F908="","",DSUM('2_Vehicles i maquinària'!$E$99:$S$109,"e3",$F$728:$F908)-SUM(U$729:U907))</f>
        <v/>
      </c>
      <c r="V908" s="246" t="str">
        <f>IF(F908="","",DSUM('2_Vehicles i maquinària'!$E$99:$S$109,"emissions",$F$728:$F908)-SUM(V$729:V907))</f>
        <v/>
      </c>
      <c r="W908" s="246" t="str">
        <f>IF(F908="","",DSUM('4_Emissions de procés'!$E$12:$M$27,"e1",$F$728:$F908)-SUM(W$729:W907))</f>
        <v/>
      </c>
      <c r="X908" s="246" t="str">
        <f>IF(F908="","",DSUM('4_Emissions de procés'!$E$12:$M$27,"e2",$F$728:$F908)-SUM(X$729:X907))</f>
        <v/>
      </c>
      <c r="Y908" s="246" t="str">
        <f>IF(F908="","",DSUM('4_Emissions de procés'!$E$12:$M$27,"e3",$F$728:$F908)-SUM(Y$729:Y907))</f>
        <v/>
      </c>
      <c r="Z908" s="246" t="str">
        <f>IF(F908="","",DSUM('4_Emissions de procés'!$E$12:$M$27,"emissions",$F$728:$F908)-SUM(Z$729:Z907))</f>
        <v/>
      </c>
    </row>
    <row r="909" spans="2:26" x14ac:dyDescent="0.25">
      <c r="B909">
        <v>181</v>
      </c>
      <c r="C909" s="246" t="str">
        <f>IF('0_Dades generals organització'!H231="","",'0_Dades generals organització'!H231)</f>
        <v/>
      </c>
      <c r="D909" s="246" t="str">
        <f>IF(C909="","",IF('0_Dades generals organització'!J231="no","",Dades!C909))</f>
        <v/>
      </c>
      <c r="E909" s="246" t="str">
        <f>IFERROR(INDEX($D$729:$D$978,MATCH(0,INDEX(COUNTIF($E$728:E908,$D$729:$D$978),),)),"")</f>
        <v/>
      </c>
      <c r="F909" s="246" t="str">
        <f t="shared" si="19"/>
        <v/>
      </c>
      <c r="G909" s="246" t="str">
        <f>IF(F909="","",DSUM('1_Instal·lacions fixes'!$E$14:$R$36,"e1",$F$728:$F909)+DSUM('1_Instal·lacions fixes'!$E$43:$L$58,"e1",$F$728:$F909)-SUM(G$729:G908))</f>
        <v/>
      </c>
      <c r="H909" s="246" t="str">
        <f>IF(F909="","",DSUM('1_Instal·lacions fixes'!$E$14:$R$36,"e2",$F$728:$F909)+DSUM('1_Instal·lacions fixes'!$E$43:$L$58,"e2",$F$728:$F909)-SUM(H$729:H908))</f>
        <v/>
      </c>
      <c r="I909" s="246" t="str">
        <f>IF(F909="","",DSUM('1_Instal·lacions fixes'!$E$14:$R$36,"e3",$F$728:$F909)+DSUM('1_Instal·lacions fixes'!$E$43:$L$58,"e3",$F$728:$F909)-SUM(I$729:I908))</f>
        <v/>
      </c>
      <c r="J909" s="246" t="str">
        <f>IF(F909="","",DSUM('1_Instal·lacions fixes'!$E$14:$R$36,"emissions",$F$728:$F909)+DSUM('1_Instal·lacions fixes'!$E$43:$L$58,"emissions",$F$728:$F909)-SUM(J$729:J908))</f>
        <v/>
      </c>
      <c r="K909" s="246" t="str">
        <f>IF(F909="","",DSUM('2_Vehicles i maquinària'!$E$22:$S$44,"e1",$F$728:$F909)+DSUM('2_Vehicles i maquinària'!$E$50:$K$70,"emissions",$F$728:$F909)-SUM(K$729:K908))</f>
        <v/>
      </c>
      <c r="L909" s="246" t="str">
        <f>IF(F909="","",DSUM('2_Vehicles i maquinària'!$E$22:$S$44,"e2",$F$728:$F909)-SUM(L$729:L908))</f>
        <v/>
      </c>
      <c r="M909" s="246" t="str">
        <f>IF(F909="","",DSUM('2_Vehicles i maquinària'!$E$22:$S$44,"e3",$F$728:$F909)-SUM(M$729:M908))</f>
        <v/>
      </c>
      <c r="N909" s="246" t="str">
        <f>IF(F909="","",DSUM('2_Vehicles i maquinària'!$E$22:$S$44,"emissions",$F$728:$F909)+DSUM('2_Vehicles i maquinària'!$E$50:$K$70,"emissions",$F$728:$F909)-SUM(N$729:N908))</f>
        <v/>
      </c>
      <c r="O909" s="246" t="str">
        <f>IF(F909="","",DSUM('2_Vehicles i maquinària'!$E$82:$S$92,"e1",$F$728:$F909)-SUM(O$729:O908))</f>
        <v/>
      </c>
      <c r="P909" s="246" t="str">
        <f>IF(F909="","",DSUM('2_Vehicles i maquinària'!$E$82:$S$92,"e2",$F$728:$F909)-SUM(P$729:P908))</f>
        <v/>
      </c>
      <c r="Q909" s="246" t="str">
        <f>IF(F909="","",DSUM('2_Vehicles i maquinària'!$E$82:$S$92,"e3",$F$728:$F909)-SUM(Q$729:Q908))</f>
        <v/>
      </c>
      <c r="R909" s="246" t="str">
        <f>IF(F909="","",DSUM('2_Vehicles i maquinària'!$E$82:$S$92,"emissions",$F$728:$F909)-SUM(R$729:R908))</f>
        <v/>
      </c>
      <c r="S909" s="246" t="str">
        <f>IF(F909="","",DSUM('2_Vehicles i maquinària'!$E$99:$S$109,"e1",$F$728:$F909)-SUM(S$729:S908))</f>
        <v/>
      </c>
      <c r="T909" s="246" t="str">
        <f>IF(F909="","",DSUM('2_Vehicles i maquinària'!$E$99:$S$109,"e2",$F$728:$F909)-SUM(T$729:T908))</f>
        <v/>
      </c>
      <c r="U909" s="246" t="str">
        <f>IF(F909="","",DSUM('2_Vehicles i maquinària'!$E$99:$S$109,"e3",$F$728:$F909)-SUM(U$729:U908))</f>
        <v/>
      </c>
      <c r="V909" s="246" t="str">
        <f>IF(F909="","",DSUM('2_Vehicles i maquinària'!$E$99:$S$109,"emissions",$F$728:$F909)-SUM(V$729:V908))</f>
        <v/>
      </c>
      <c r="W909" s="246" t="str">
        <f>IF(F909="","",DSUM('4_Emissions de procés'!$E$12:$M$27,"e1",$F$728:$F909)-SUM(W$729:W908))</f>
        <v/>
      </c>
      <c r="X909" s="246" t="str">
        <f>IF(F909="","",DSUM('4_Emissions de procés'!$E$12:$M$27,"e2",$F$728:$F909)-SUM(X$729:X908))</f>
        <v/>
      </c>
      <c r="Y909" s="246" t="str">
        <f>IF(F909="","",DSUM('4_Emissions de procés'!$E$12:$M$27,"e3",$F$728:$F909)-SUM(Y$729:Y908))</f>
        <v/>
      </c>
      <c r="Z909" s="246" t="str">
        <f>IF(F909="","",DSUM('4_Emissions de procés'!$E$12:$M$27,"emissions",$F$728:$F909)-SUM(Z$729:Z908))</f>
        <v/>
      </c>
    </row>
    <row r="910" spans="2:26" x14ac:dyDescent="0.25">
      <c r="B910">
        <v>182</v>
      </c>
      <c r="C910" s="246" t="str">
        <f>IF('0_Dades generals organització'!H232="","",'0_Dades generals organització'!H232)</f>
        <v/>
      </c>
      <c r="D910" s="246" t="str">
        <f>IF(C910="","",IF('0_Dades generals organització'!J232="no","",Dades!C910))</f>
        <v/>
      </c>
      <c r="E910" s="246" t="str">
        <f>IFERROR(INDEX($D$729:$D$978,MATCH(0,INDEX(COUNTIF($E$728:E909,$D$729:$D$978),),)),"")</f>
        <v/>
      </c>
      <c r="F910" s="246" t="str">
        <f t="shared" si="19"/>
        <v/>
      </c>
      <c r="G910" s="246" t="str">
        <f>IF(F910="","",DSUM('1_Instal·lacions fixes'!$E$14:$R$36,"e1",$F$728:$F910)+DSUM('1_Instal·lacions fixes'!$E$43:$L$58,"e1",$F$728:$F910)-SUM(G$729:G909))</f>
        <v/>
      </c>
      <c r="H910" s="246" t="str">
        <f>IF(F910="","",DSUM('1_Instal·lacions fixes'!$E$14:$R$36,"e2",$F$728:$F910)+DSUM('1_Instal·lacions fixes'!$E$43:$L$58,"e2",$F$728:$F910)-SUM(H$729:H909))</f>
        <v/>
      </c>
      <c r="I910" s="246" t="str">
        <f>IF(F910="","",DSUM('1_Instal·lacions fixes'!$E$14:$R$36,"e3",$F$728:$F910)+DSUM('1_Instal·lacions fixes'!$E$43:$L$58,"e3",$F$728:$F910)-SUM(I$729:I909))</f>
        <v/>
      </c>
      <c r="J910" s="246" t="str">
        <f>IF(F910="","",DSUM('1_Instal·lacions fixes'!$E$14:$R$36,"emissions",$F$728:$F910)+DSUM('1_Instal·lacions fixes'!$E$43:$L$58,"emissions",$F$728:$F910)-SUM(J$729:J909))</f>
        <v/>
      </c>
      <c r="K910" s="246" t="str">
        <f>IF(F910="","",DSUM('2_Vehicles i maquinària'!$E$22:$S$44,"e1",$F$728:$F910)+DSUM('2_Vehicles i maquinària'!$E$50:$K$70,"emissions",$F$728:$F910)-SUM(K$729:K909))</f>
        <v/>
      </c>
      <c r="L910" s="246" t="str">
        <f>IF(F910="","",DSUM('2_Vehicles i maquinària'!$E$22:$S$44,"e2",$F$728:$F910)-SUM(L$729:L909))</f>
        <v/>
      </c>
      <c r="M910" s="246" t="str">
        <f>IF(F910="","",DSUM('2_Vehicles i maquinària'!$E$22:$S$44,"e3",$F$728:$F910)-SUM(M$729:M909))</f>
        <v/>
      </c>
      <c r="N910" s="246" t="str">
        <f>IF(F910="","",DSUM('2_Vehicles i maquinària'!$E$22:$S$44,"emissions",$F$728:$F910)+DSUM('2_Vehicles i maquinària'!$E$50:$K$70,"emissions",$F$728:$F910)-SUM(N$729:N909))</f>
        <v/>
      </c>
      <c r="O910" s="246" t="str">
        <f>IF(F910="","",DSUM('2_Vehicles i maquinària'!$E$82:$S$92,"e1",$F$728:$F910)-SUM(O$729:O909))</f>
        <v/>
      </c>
      <c r="P910" s="246" t="str">
        <f>IF(F910="","",DSUM('2_Vehicles i maquinària'!$E$82:$S$92,"e2",$F$728:$F910)-SUM(P$729:P909))</f>
        <v/>
      </c>
      <c r="Q910" s="246" t="str">
        <f>IF(F910="","",DSUM('2_Vehicles i maquinària'!$E$82:$S$92,"e3",$F$728:$F910)-SUM(Q$729:Q909))</f>
        <v/>
      </c>
      <c r="R910" s="246" t="str">
        <f>IF(F910="","",DSUM('2_Vehicles i maquinària'!$E$82:$S$92,"emissions",$F$728:$F910)-SUM(R$729:R909))</f>
        <v/>
      </c>
      <c r="S910" s="246" t="str">
        <f>IF(F910="","",DSUM('2_Vehicles i maquinària'!$E$99:$S$109,"e1",$F$728:$F910)-SUM(S$729:S909))</f>
        <v/>
      </c>
      <c r="T910" s="246" t="str">
        <f>IF(F910="","",DSUM('2_Vehicles i maquinària'!$E$99:$S$109,"e2",$F$728:$F910)-SUM(T$729:T909))</f>
        <v/>
      </c>
      <c r="U910" s="246" t="str">
        <f>IF(F910="","",DSUM('2_Vehicles i maquinària'!$E$99:$S$109,"e3",$F$728:$F910)-SUM(U$729:U909))</f>
        <v/>
      </c>
      <c r="V910" s="246" t="str">
        <f>IF(F910="","",DSUM('2_Vehicles i maquinària'!$E$99:$S$109,"emissions",$F$728:$F910)-SUM(V$729:V909))</f>
        <v/>
      </c>
      <c r="W910" s="246" t="str">
        <f>IF(F910="","",DSUM('4_Emissions de procés'!$E$12:$M$27,"e1",$F$728:$F910)-SUM(W$729:W909))</f>
        <v/>
      </c>
      <c r="X910" s="246" t="str">
        <f>IF(F910="","",DSUM('4_Emissions de procés'!$E$12:$M$27,"e2",$F$728:$F910)-SUM(X$729:X909))</f>
        <v/>
      </c>
      <c r="Y910" s="246" t="str">
        <f>IF(F910="","",DSUM('4_Emissions de procés'!$E$12:$M$27,"e3",$F$728:$F910)-SUM(Y$729:Y909))</f>
        <v/>
      </c>
      <c r="Z910" s="246" t="str">
        <f>IF(F910="","",DSUM('4_Emissions de procés'!$E$12:$M$27,"emissions",$F$728:$F910)-SUM(Z$729:Z909))</f>
        <v/>
      </c>
    </row>
    <row r="911" spans="2:26" x14ac:dyDescent="0.25">
      <c r="B911">
        <v>183</v>
      </c>
      <c r="C911" s="246" t="str">
        <f>IF('0_Dades generals organització'!H233="","",'0_Dades generals organització'!H233)</f>
        <v/>
      </c>
      <c r="D911" s="246" t="str">
        <f>IF(C911="","",IF('0_Dades generals organització'!J233="no","",Dades!C911))</f>
        <v/>
      </c>
      <c r="E911" s="246" t="str">
        <f>IFERROR(INDEX($D$729:$D$978,MATCH(0,INDEX(COUNTIF($E$728:E910,$D$729:$D$978),),)),"")</f>
        <v/>
      </c>
      <c r="F911" s="246" t="str">
        <f t="shared" si="19"/>
        <v/>
      </c>
      <c r="G911" s="246" t="str">
        <f>IF(F911="","",DSUM('1_Instal·lacions fixes'!$E$14:$R$36,"e1",$F$728:$F911)+DSUM('1_Instal·lacions fixes'!$E$43:$L$58,"e1",$F$728:$F911)-SUM(G$729:G910))</f>
        <v/>
      </c>
      <c r="H911" s="246" t="str">
        <f>IF(F911="","",DSUM('1_Instal·lacions fixes'!$E$14:$R$36,"e2",$F$728:$F911)+DSUM('1_Instal·lacions fixes'!$E$43:$L$58,"e2",$F$728:$F911)-SUM(H$729:H910))</f>
        <v/>
      </c>
      <c r="I911" s="246" t="str">
        <f>IF(F911="","",DSUM('1_Instal·lacions fixes'!$E$14:$R$36,"e3",$F$728:$F911)+DSUM('1_Instal·lacions fixes'!$E$43:$L$58,"e3",$F$728:$F911)-SUM(I$729:I910))</f>
        <v/>
      </c>
      <c r="J911" s="246" t="str">
        <f>IF(F911="","",DSUM('1_Instal·lacions fixes'!$E$14:$R$36,"emissions",$F$728:$F911)+DSUM('1_Instal·lacions fixes'!$E$43:$L$58,"emissions",$F$728:$F911)-SUM(J$729:J910))</f>
        <v/>
      </c>
      <c r="K911" s="246" t="str">
        <f>IF(F911="","",DSUM('2_Vehicles i maquinària'!$E$22:$S$44,"e1",$F$728:$F911)+DSUM('2_Vehicles i maquinària'!$E$50:$K$70,"emissions",$F$728:$F911)-SUM(K$729:K910))</f>
        <v/>
      </c>
      <c r="L911" s="246" t="str">
        <f>IF(F911="","",DSUM('2_Vehicles i maquinària'!$E$22:$S$44,"e2",$F$728:$F911)-SUM(L$729:L910))</f>
        <v/>
      </c>
      <c r="M911" s="246" t="str">
        <f>IF(F911="","",DSUM('2_Vehicles i maquinària'!$E$22:$S$44,"e3",$F$728:$F911)-SUM(M$729:M910))</f>
        <v/>
      </c>
      <c r="N911" s="246" t="str">
        <f>IF(F911="","",DSUM('2_Vehicles i maquinària'!$E$22:$S$44,"emissions",$F$728:$F911)+DSUM('2_Vehicles i maquinària'!$E$50:$K$70,"emissions",$F$728:$F911)-SUM(N$729:N910))</f>
        <v/>
      </c>
      <c r="O911" s="246" t="str">
        <f>IF(F911="","",DSUM('2_Vehicles i maquinària'!$E$82:$S$92,"e1",$F$728:$F911)-SUM(O$729:O910))</f>
        <v/>
      </c>
      <c r="P911" s="246" t="str">
        <f>IF(F911="","",DSUM('2_Vehicles i maquinària'!$E$82:$S$92,"e2",$F$728:$F911)-SUM(P$729:P910))</f>
        <v/>
      </c>
      <c r="Q911" s="246" t="str">
        <f>IF(F911="","",DSUM('2_Vehicles i maquinària'!$E$82:$S$92,"e3",$F$728:$F911)-SUM(Q$729:Q910))</f>
        <v/>
      </c>
      <c r="R911" s="246" t="str">
        <f>IF(F911="","",DSUM('2_Vehicles i maquinària'!$E$82:$S$92,"emissions",$F$728:$F911)-SUM(R$729:R910))</f>
        <v/>
      </c>
      <c r="S911" s="246" t="str">
        <f>IF(F911="","",DSUM('2_Vehicles i maquinària'!$E$99:$S$109,"e1",$F$728:$F911)-SUM(S$729:S910))</f>
        <v/>
      </c>
      <c r="T911" s="246" t="str">
        <f>IF(F911="","",DSUM('2_Vehicles i maquinària'!$E$99:$S$109,"e2",$F$728:$F911)-SUM(T$729:T910))</f>
        <v/>
      </c>
      <c r="U911" s="246" t="str">
        <f>IF(F911="","",DSUM('2_Vehicles i maquinària'!$E$99:$S$109,"e3",$F$728:$F911)-SUM(U$729:U910))</f>
        <v/>
      </c>
      <c r="V911" s="246" t="str">
        <f>IF(F911="","",DSUM('2_Vehicles i maquinària'!$E$99:$S$109,"emissions",$F$728:$F911)-SUM(V$729:V910))</f>
        <v/>
      </c>
      <c r="W911" s="246" t="str">
        <f>IF(F911="","",DSUM('4_Emissions de procés'!$E$12:$M$27,"e1",$F$728:$F911)-SUM(W$729:W910))</f>
        <v/>
      </c>
      <c r="X911" s="246" t="str">
        <f>IF(F911="","",DSUM('4_Emissions de procés'!$E$12:$M$27,"e2",$F$728:$F911)-SUM(X$729:X910))</f>
        <v/>
      </c>
      <c r="Y911" s="246" t="str">
        <f>IF(F911="","",DSUM('4_Emissions de procés'!$E$12:$M$27,"e3",$F$728:$F911)-SUM(Y$729:Y910))</f>
        <v/>
      </c>
      <c r="Z911" s="246" t="str">
        <f>IF(F911="","",DSUM('4_Emissions de procés'!$E$12:$M$27,"emissions",$F$728:$F911)-SUM(Z$729:Z910))</f>
        <v/>
      </c>
    </row>
    <row r="912" spans="2:26" x14ac:dyDescent="0.25">
      <c r="B912">
        <v>184</v>
      </c>
      <c r="C912" s="246" t="str">
        <f>IF('0_Dades generals organització'!H234="","",'0_Dades generals organització'!H234)</f>
        <v/>
      </c>
      <c r="D912" s="246" t="str">
        <f>IF(C912="","",IF('0_Dades generals organització'!J234="no","",Dades!C912))</f>
        <v/>
      </c>
      <c r="E912" s="246" t="str">
        <f>IFERROR(INDEX($D$729:$D$978,MATCH(0,INDEX(COUNTIF($E$728:E911,$D$729:$D$978),),)),"")</f>
        <v/>
      </c>
      <c r="F912" s="246" t="str">
        <f t="shared" si="19"/>
        <v/>
      </c>
      <c r="G912" s="246" t="str">
        <f>IF(F912="","",DSUM('1_Instal·lacions fixes'!$E$14:$R$36,"e1",$F$728:$F912)+DSUM('1_Instal·lacions fixes'!$E$43:$L$58,"e1",$F$728:$F912)-SUM(G$729:G911))</f>
        <v/>
      </c>
      <c r="H912" s="246" t="str">
        <f>IF(F912="","",DSUM('1_Instal·lacions fixes'!$E$14:$R$36,"e2",$F$728:$F912)+DSUM('1_Instal·lacions fixes'!$E$43:$L$58,"e2",$F$728:$F912)-SUM(H$729:H911))</f>
        <v/>
      </c>
      <c r="I912" s="246" t="str">
        <f>IF(F912="","",DSUM('1_Instal·lacions fixes'!$E$14:$R$36,"e3",$F$728:$F912)+DSUM('1_Instal·lacions fixes'!$E$43:$L$58,"e3",$F$728:$F912)-SUM(I$729:I911))</f>
        <v/>
      </c>
      <c r="J912" s="246" t="str">
        <f>IF(F912="","",DSUM('1_Instal·lacions fixes'!$E$14:$R$36,"emissions",$F$728:$F912)+DSUM('1_Instal·lacions fixes'!$E$43:$L$58,"emissions",$F$728:$F912)-SUM(J$729:J911))</f>
        <v/>
      </c>
      <c r="K912" s="246" t="str">
        <f>IF(F912="","",DSUM('2_Vehicles i maquinària'!$E$22:$S$44,"e1",$F$728:$F912)+DSUM('2_Vehicles i maquinària'!$E$50:$K$70,"emissions",$F$728:$F912)-SUM(K$729:K911))</f>
        <v/>
      </c>
      <c r="L912" s="246" t="str">
        <f>IF(F912="","",DSUM('2_Vehicles i maquinària'!$E$22:$S$44,"e2",$F$728:$F912)-SUM(L$729:L911))</f>
        <v/>
      </c>
      <c r="M912" s="246" t="str">
        <f>IF(F912="","",DSUM('2_Vehicles i maquinària'!$E$22:$S$44,"e3",$F$728:$F912)-SUM(M$729:M911))</f>
        <v/>
      </c>
      <c r="N912" s="246" t="str">
        <f>IF(F912="","",DSUM('2_Vehicles i maquinària'!$E$22:$S$44,"emissions",$F$728:$F912)+DSUM('2_Vehicles i maquinària'!$E$50:$K$70,"emissions",$F$728:$F912)-SUM(N$729:N911))</f>
        <v/>
      </c>
      <c r="O912" s="246" t="str">
        <f>IF(F912="","",DSUM('2_Vehicles i maquinària'!$E$82:$S$92,"e1",$F$728:$F912)-SUM(O$729:O911))</f>
        <v/>
      </c>
      <c r="P912" s="246" t="str">
        <f>IF(F912="","",DSUM('2_Vehicles i maquinària'!$E$82:$S$92,"e2",$F$728:$F912)-SUM(P$729:P911))</f>
        <v/>
      </c>
      <c r="Q912" s="246" t="str">
        <f>IF(F912="","",DSUM('2_Vehicles i maquinària'!$E$82:$S$92,"e3",$F$728:$F912)-SUM(Q$729:Q911))</f>
        <v/>
      </c>
      <c r="R912" s="246" t="str">
        <f>IF(F912="","",DSUM('2_Vehicles i maquinària'!$E$82:$S$92,"emissions",$F$728:$F912)-SUM(R$729:R911))</f>
        <v/>
      </c>
      <c r="S912" s="246" t="str">
        <f>IF(F912="","",DSUM('2_Vehicles i maquinària'!$E$99:$S$109,"e1",$F$728:$F912)-SUM(S$729:S911))</f>
        <v/>
      </c>
      <c r="T912" s="246" t="str">
        <f>IF(F912="","",DSUM('2_Vehicles i maquinària'!$E$99:$S$109,"e2",$F$728:$F912)-SUM(T$729:T911))</f>
        <v/>
      </c>
      <c r="U912" s="246" t="str">
        <f>IF(F912="","",DSUM('2_Vehicles i maquinària'!$E$99:$S$109,"e3",$F$728:$F912)-SUM(U$729:U911))</f>
        <v/>
      </c>
      <c r="V912" s="246" t="str">
        <f>IF(F912="","",DSUM('2_Vehicles i maquinària'!$E$99:$S$109,"emissions",$F$728:$F912)-SUM(V$729:V911))</f>
        <v/>
      </c>
      <c r="W912" s="246" t="str">
        <f>IF(F912="","",DSUM('4_Emissions de procés'!$E$12:$M$27,"e1",$F$728:$F912)-SUM(W$729:W911))</f>
        <v/>
      </c>
      <c r="X912" s="246" t="str">
        <f>IF(F912="","",DSUM('4_Emissions de procés'!$E$12:$M$27,"e2",$F$728:$F912)-SUM(X$729:X911))</f>
        <v/>
      </c>
      <c r="Y912" s="246" t="str">
        <f>IF(F912="","",DSUM('4_Emissions de procés'!$E$12:$M$27,"e3",$F$728:$F912)-SUM(Y$729:Y911))</f>
        <v/>
      </c>
      <c r="Z912" s="246" t="str">
        <f>IF(F912="","",DSUM('4_Emissions de procés'!$E$12:$M$27,"emissions",$F$728:$F912)-SUM(Z$729:Z911))</f>
        <v/>
      </c>
    </row>
    <row r="913" spans="2:26" x14ac:dyDescent="0.25">
      <c r="B913">
        <v>185</v>
      </c>
      <c r="C913" s="246" t="str">
        <f>IF('0_Dades generals organització'!H235="","",'0_Dades generals organització'!H235)</f>
        <v/>
      </c>
      <c r="D913" s="246" t="str">
        <f>IF(C913="","",IF('0_Dades generals organització'!J235="no","",Dades!C913))</f>
        <v/>
      </c>
      <c r="E913" s="246" t="str">
        <f>IFERROR(INDEX($D$729:$D$978,MATCH(0,INDEX(COUNTIF($E$728:E912,$D$729:$D$978),),)),"")</f>
        <v/>
      </c>
      <c r="F913" s="246" t="str">
        <f t="shared" si="19"/>
        <v/>
      </c>
      <c r="G913" s="246" t="str">
        <f>IF(F913="","",DSUM('1_Instal·lacions fixes'!$E$14:$R$36,"e1",$F$728:$F913)+DSUM('1_Instal·lacions fixes'!$E$43:$L$58,"e1",$F$728:$F913)-SUM(G$729:G912))</f>
        <v/>
      </c>
      <c r="H913" s="246" t="str">
        <f>IF(F913="","",DSUM('1_Instal·lacions fixes'!$E$14:$R$36,"e2",$F$728:$F913)+DSUM('1_Instal·lacions fixes'!$E$43:$L$58,"e2",$F$728:$F913)-SUM(H$729:H912))</f>
        <v/>
      </c>
      <c r="I913" s="246" t="str">
        <f>IF(F913="","",DSUM('1_Instal·lacions fixes'!$E$14:$R$36,"e3",$F$728:$F913)+DSUM('1_Instal·lacions fixes'!$E$43:$L$58,"e3",$F$728:$F913)-SUM(I$729:I912))</f>
        <v/>
      </c>
      <c r="J913" s="246" t="str">
        <f>IF(F913="","",DSUM('1_Instal·lacions fixes'!$E$14:$R$36,"emissions",$F$728:$F913)+DSUM('1_Instal·lacions fixes'!$E$43:$L$58,"emissions",$F$728:$F913)-SUM(J$729:J912))</f>
        <v/>
      </c>
      <c r="K913" s="246" t="str">
        <f>IF(F913="","",DSUM('2_Vehicles i maquinària'!$E$22:$S$44,"e1",$F$728:$F913)+DSUM('2_Vehicles i maquinària'!$E$50:$K$70,"emissions",$F$728:$F913)-SUM(K$729:K912))</f>
        <v/>
      </c>
      <c r="L913" s="246" t="str">
        <f>IF(F913="","",DSUM('2_Vehicles i maquinària'!$E$22:$S$44,"e2",$F$728:$F913)-SUM(L$729:L912))</f>
        <v/>
      </c>
      <c r="M913" s="246" t="str">
        <f>IF(F913="","",DSUM('2_Vehicles i maquinària'!$E$22:$S$44,"e3",$F$728:$F913)-SUM(M$729:M912))</f>
        <v/>
      </c>
      <c r="N913" s="246" t="str">
        <f>IF(F913="","",DSUM('2_Vehicles i maquinària'!$E$22:$S$44,"emissions",$F$728:$F913)+DSUM('2_Vehicles i maquinària'!$E$50:$K$70,"emissions",$F$728:$F913)-SUM(N$729:N912))</f>
        <v/>
      </c>
      <c r="O913" s="246" t="str">
        <f>IF(F913="","",DSUM('2_Vehicles i maquinària'!$E$82:$S$92,"e1",$F$728:$F913)-SUM(O$729:O912))</f>
        <v/>
      </c>
      <c r="P913" s="246" t="str">
        <f>IF(F913="","",DSUM('2_Vehicles i maquinària'!$E$82:$S$92,"e2",$F$728:$F913)-SUM(P$729:P912))</f>
        <v/>
      </c>
      <c r="Q913" s="246" t="str">
        <f>IF(F913="","",DSUM('2_Vehicles i maquinària'!$E$82:$S$92,"e3",$F$728:$F913)-SUM(Q$729:Q912))</f>
        <v/>
      </c>
      <c r="R913" s="246" t="str">
        <f>IF(F913="","",DSUM('2_Vehicles i maquinària'!$E$82:$S$92,"emissions",$F$728:$F913)-SUM(R$729:R912))</f>
        <v/>
      </c>
      <c r="S913" s="246" t="str">
        <f>IF(F913="","",DSUM('2_Vehicles i maquinària'!$E$99:$S$109,"e1",$F$728:$F913)-SUM(S$729:S912))</f>
        <v/>
      </c>
      <c r="T913" s="246" t="str">
        <f>IF(F913="","",DSUM('2_Vehicles i maquinària'!$E$99:$S$109,"e2",$F$728:$F913)-SUM(T$729:T912))</f>
        <v/>
      </c>
      <c r="U913" s="246" t="str">
        <f>IF(F913="","",DSUM('2_Vehicles i maquinària'!$E$99:$S$109,"e3",$F$728:$F913)-SUM(U$729:U912))</f>
        <v/>
      </c>
      <c r="V913" s="246" t="str">
        <f>IF(F913="","",DSUM('2_Vehicles i maquinària'!$E$99:$S$109,"emissions",$F$728:$F913)-SUM(V$729:V912))</f>
        <v/>
      </c>
      <c r="W913" s="246" t="str">
        <f>IF(F913="","",DSUM('4_Emissions de procés'!$E$12:$M$27,"e1",$F$728:$F913)-SUM(W$729:W912))</f>
        <v/>
      </c>
      <c r="X913" s="246" t="str">
        <f>IF(F913="","",DSUM('4_Emissions de procés'!$E$12:$M$27,"e2",$F$728:$F913)-SUM(X$729:X912))</f>
        <v/>
      </c>
      <c r="Y913" s="246" t="str">
        <f>IF(F913="","",DSUM('4_Emissions de procés'!$E$12:$M$27,"e3",$F$728:$F913)-SUM(Y$729:Y912))</f>
        <v/>
      </c>
      <c r="Z913" s="246" t="str">
        <f>IF(F913="","",DSUM('4_Emissions de procés'!$E$12:$M$27,"emissions",$F$728:$F913)-SUM(Z$729:Z912))</f>
        <v/>
      </c>
    </row>
    <row r="914" spans="2:26" x14ac:dyDescent="0.25">
      <c r="B914">
        <v>186</v>
      </c>
      <c r="C914" s="246" t="str">
        <f>IF('0_Dades generals organització'!H236="","",'0_Dades generals organització'!H236)</f>
        <v/>
      </c>
      <c r="D914" s="246" t="str">
        <f>IF(C914="","",IF('0_Dades generals organització'!J236="no","",Dades!C914))</f>
        <v/>
      </c>
      <c r="E914" s="246" t="str">
        <f>IFERROR(INDEX($D$729:$D$978,MATCH(0,INDEX(COUNTIF($E$728:E913,$D$729:$D$978),),)),"")</f>
        <v/>
      </c>
      <c r="F914" s="246" t="str">
        <f t="shared" si="19"/>
        <v/>
      </c>
      <c r="G914" s="246" t="str">
        <f>IF(F914="","",DSUM('1_Instal·lacions fixes'!$E$14:$R$36,"e1",$F$728:$F914)+DSUM('1_Instal·lacions fixes'!$E$43:$L$58,"e1",$F$728:$F914)-SUM(G$729:G913))</f>
        <v/>
      </c>
      <c r="H914" s="246" t="str">
        <f>IF(F914="","",DSUM('1_Instal·lacions fixes'!$E$14:$R$36,"e2",$F$728:$F914)+DSUM('1_Instal·lacions fixes'!$E$43:$L$58,"e2",$F$728:$F914)-SUM(H$729:H913))</f>
        <v/>
      </c>
      <c r="I914" s="246" t="str">
        <f>IF(F914="","",DSUM('1_Instal·lacions fixes'!$E$14:$R$36,"e3",$F$728:$F914)+DSUM('1_Instal·lacions fixes'!$E$43:$L$58,"e3",$F$728:$F914)-SUM(I$729:I913))</f>
        <v/>
      </c>
      <c r="J914" s="246" t="str">
        <f>IF(F914="","",DSUM('1_Instal·lacions fixes'!$E$14:$R$36,"emissions",$F$728:$F914)+DSUM('1_Instal·lacions fixes'!$E$43:$L$58,"emissions",$F$728:$F914)-SUM(J$729:J913))</f>
        <v/>
      </c>
      <c r="K914" s="246" t="str">
        <f>IF(F914="","",DSUM('2_Vehicles i maquinària'!$E$22:$S$44,"e1",$F$728:$F914)+DSUM('2_Vehicles i maquinària'!$E$50:$K$70,"emissions",$F$728:$F914)-SUM(K$729:K913))</f>
        <v/>
      </c>
      <c r="L914" s="246" t="str">
        <f>IF(F914="","",DSUM('2_Vehicles i maquinària'!$E$22:$S$44,"e2",$F$728:$F914)-SUM(L$729:L913))</f>
        <v/>
      </c>
      <c r="M914" s="246" t="str">
        <f>IF(F914="","",DSUM('2_Vehicles i maquinària'!$E$22:$S$44,"e3",$F$728:$F914)-SUM(M$729:M913))</f>
        <v/>
      </c>
      <c r="N914" s="246" t="str">
        <f>IF(F914="","",DSUM('2_Vehicles i maquinària'!$E$22:$S$44,"emissions",$F$728:$F914)+DSUM('2_Vehicles i maquinària'!$E$50:$K$70,"emissions",$F$728:$F914)-SUM(N$729:N913))</f>
        <v/>
      </c>
      <c r="O914" s="246" t="str">
        <f>IF(F914="","",DSUM('2_Vehicles i maquinària'!$E$82:$S$92,"e1",$F$728:$F914)-SUM(O$729:O913))</f>
        <v/>
      </c>
      <c r="P914" s="246" t="str">
        <f>IF(F914="","",DSUM('2_Vehicles i maquinària'!$E$82:$S$92,"e2",$F$728:$F914)-SUM(P$729:P913))</f>
        <v/>
      </c>
      <c r="Q914" s="246" t="str">
        <f>IF(F914="","",DSUM('2_Vehicles i maquinària'!$E$82:$S$92,"e3",$F$728:$F914)-SUM(Q$729:Q913))</f>
        <v/>
      </c>
      <c r="R914" s="246" t="str">
        <f>IF(F914="","",DSUM('2_Vehicles i maquinària'!$E$82:$S$92,"emissions",$F$728:$F914)-SUM(R$729:R913))</f>
        <v/>
      </c>
      <c r="S914" s="246" t="str">
        <f>IF(F914="","",DSUM('2_Vehicles i maquinària'!$E$99:$S$109,"e1",$F$728:$F914)-SUM(S$729:S913))</f>
        <v/>
      </c>
      <c r="T914" s="246" t="str">
        <f>IF(F914="","",DSUM('2_Vehicles i maquinària'!$E$99:$S$109,"e2",$F$728:$F914)-SUM(T$729:T913))</f>
        <v/>
      </c>
      <c r="U914" s="246" t="str">
        <f>IF(F914="","",DSUM('2_Vehicles i maquinària'!$E$99:$S$109,"e3",$F$728:$F914)-SUM(U$729:U913))</f>
        <v/>
      </c>
      <c r="V914" s="246" t="str">
        <f>IF(F914="","",DSUM('2_Vehicles i maquinària'!$E$99:$S$109,"emissions",$F$728:$F914)-SUM(V$729:V913))</f>
        <v/>
      </c>
      <c r="W914" s="246" t="str">
        <f>IF(F914="","",DSUM('4_Emissions de procés'!$E$12:$M$27,"e1",$F$728:$F914)-SUM(W$729:W913))</f>
        <v/>
      </c>
      <c r="X914" s="246" t="str">
        <f>IF(F914="","",DSUM('4_Emissions de procés'!$E$12:$M$27,"e2",$F$728:$F914)-SUM(X$729:X913))</f>
        <v/>
      </c>
      <c r="Y914" s="246" t="str">
        <f>IF(F914="","",DSUM('4_Emissions de procés'!$E$12:$M$27,"e3",$F$728:$F914)-SUM(Y$729:Y913))</f>
        <v/>
      </c>
      <c r="Z914" s="246" t="str">
        <f>IF(F914="","",DSUM('4_Emissions de procés'!$E$12:$M$27,"emissions",$F$728:$F914)-SUM(Z$729:Z913))</f>
        <v/>
      </c>
    </row>
    <row r="915" spans="2:26" x14ac:dyDescent="0.25">
      <c r="B915">
        <v>187</v>
      </c>
      <c r="C915" s="246" t="str">
        <f>IF('0_Dades generals organització'!H237="","",'0_Dades generals organització'!H237)</f>
        <v/>
      </c>
      <c r="D915" s="246" t="str">
        <f>IF(C915="","",IF('0_Dades generals organització'!J237="no","",Dades!C915))</f>
        <v/>
      </c>
      <c r="E915" s="246" t="str">
        <f>IFERROR(INDEX($D$729:$D$978,MATCH(0,INDEX(COUNTIF($E$728:E914,$D$729:$D$978),),)),"")</f>
        <v/>
      </c>
      <c r="F915" s="246" t="str">
        <f t="shared" si="19"/>
        <v/>
      </c>
      <c r="G915" s="246" t="str">
        <f>IF(F915="","",DSUM('1_Instal·lacions fixes'!$E$14:$R$36,"e1",$F$728:$F915)+DSUM('1_Instal·lacions fixes'!$E$43:$L$58,"e1",$F$728:$F915)-SUM(G$729:G914))</f>
        <v/>
      </c>
      <c r="H915" s="246" t="str">
        <f>IF(F915="","",DSUM('1_Instal·lacions fixes'!$E$14:$R$36,"e2",$F$728:$F915)+DSUM('1_Instal·lacions fixes'!$E$43:$L$58,"e2",$F$728:$F915)-SUM(H$729:H914))</f>
        <v/>
      </c>
      <c r="I915" s="246" t="str">
        <f>IF(F915="","",DSUM('1_Instal·lacions fixes'!$E$14:$R$36,"e3",$F$728:$F915)+DSUM('1_Instal·lacions fixes'!$E$43:$L$58,"e3",$F$728:$F915)-SUM(I$729:I914))</f>
        <v/>
      </c>
      <c r="J915" s="246" t="str">
        <f>IF(F915="","",DSUM('1_Instal·lacions fixes'!$E$14:$R$36,"emissions",$F$728:$F915)+DSUM('1_Instal·lacions fixes'!$E$43:$L$58,"emissions",$F$728:$F915)-SUM(J$729:J914))</f>
        <v/>
      </c>
      <c r="K915" s="246" t="str">
        <f>IF(F915="","",DSUM('2_Vehicles i maquinària'!$E$22:$S$44,"e1",$F$728:$F915)+DSUM('2_Vehicles i maquinària'!$E$50:$K$70,"emissions",$F$728:$F915)-SUM(K$729:K914))</f>
        <v/>
      </c>
      <c r="L915" s="246" t="str">
        <f>IF(F915="","",DSUM('2_Vehicles i maquinària'!$E$22:$S$44,"e2",$F$728:$F915)-SUM(L$729:L914))</f>
        <v/>
      </c>
      <c r="M915" s="246" t="str">
        <f>IF(F915="","",DSUM('2_Vehicles i maquinària'!$E$22:$S$44,"e3",$F$728:$F915)-SUM(M$729:M914))</f>
        <v/>
      </c>
      <c r="N915" s="246" t="str">
        <f>IF(F915="","",DSUM('2_Vehicles i maquinària'!$E$22:$S$44,"emissions",$F$728:$F915)+DSUM('2_Vehicles i maquinària'!$E$50:$K$70,"emissions",$F$728:$F915)-SUM(N$729:N914))</f>
        <v/>
      </c>
      <c r="O915" s="246" t="str">
        <f>IF(F915="","",DSUM('2_Vehicles i maquinària'!$E$82:$S$92,"e1",$F$728:$F915)-SUM(O$729:O914))</f>
        <v/>
      </c>
      <c r="P915" s="246" t="str">
        <f>IF(F915="","",DSUM('2_Vehicles i maquinària'!$E$82:$S$92,"e2",$F$728:$F915)-SUM(P$729:P914))</f>
        <v/>
      </c>
      <c r="Q915" s="246" t="str">
        <f>IF(F915="","",DSUM('2_Vehicles i maquinària'!$E$82:$S$92,"e3",$F$728:$F915)-SUM(Q$729:Q914))</f>
        <v/>
      </c>
      <c r="R915" s="246" t="str">
        <f>IF(F915="","",DSUM('2_Vehicles i maquinària'!$E$82:$S$92,"emissions",$F$728:$F915)-SUM(R$729:R914))</f>
        <v/>
      </c>
      <c r="S915" s="246" t="str">
        <f>IF(F915="","",DSUM('2_Vehicles i maquinària'!$E$99:$S$109,"e1",$F$728:$F915)-SUM(S$729:S914))</f>
        <v/>
      </c>
      <c r="T915" s="246" t="str">
        <f>IF(F915="","",DSUM('2_Vehicles i maquinària'!$E$99:$S$109,"e2",$F$728:$F915)-SUM(T$729:T914))</f>
        <v/>
      </c>
      <c r="U915" s="246" t="str">
        <f>IF(F915="","",DSUM('2_Vehicles i maquinària'!$E$99:$S$109,"e3",$F$728:$F915)-SUM(U$729:U914))</f>
        <v/>
      </c>
      <c r="V915" s="246" t="str">
        <f>IF(F915="","",DSUM('2_Vehicles i maquinària'!$E$99:$S$109,"emissions",$F$728:$F915)-SUM(V$729:V914))</f>
        <v/>
      </c>
      <c r="W915" s="246" t="str">
        <f>IF(F915="","",DSUM('4_Emissions de procés'!$E$12:$M$27,"e1",$F$728:$F915)-SUM(W$729:W914))</f>
        <v/>
      </c>
      <c r="X915" s="246" t="str">
        <f>IF(F915="","",DSUM('4_Emissions de procés'!$E$12:$M$27,"e2",$F$728:$F915)-SUM(X$729:X914))</f>
        <v/>
      </c>
      <c r="Y915" s="246" t="str">
        <f>IF(F915="","",DSUM('4_Emissions de procés'!$E$12:$M$27,"e3",$F$728:$F915)-SUM(Y$729:Y914))</f>
        <v/>
      </c>
      <c r="Z915" s="246" t="str">
        <f>IF(F915="","",DSUM('4_Emissions de procés'!$E$12:$M$27,"emissions",$F$728:$F915)-SUM(Z$729:Z914))</f>
        <v/>
      </c>
    </row>
    <row r="916" spans="2:26" x14ac:dyDescent="0.25">
      <c r="B916">
        <v>188</v>
      </c>
      <c r="C916" s="246" t="str">
        <f>IF('0_Dades generals organització'!H238="","",'0_Dades generals organització'!H238)</f>
        <v/>
      </c>
      <c r="D916" s="246" t="str">
        <f>IF(C916="","",IF('0_Dades generals organització'!J238="no","",Dades!C916))</f>
        <v/>
      </c>
      <c r="E916" s="246" t="str">
        <f>IFERROR(INDEX($D$729:$D$978,MATCH(0,INDEX(COUNTIF($E$728:E915,$D$729:$D$978),),)),"")</f>
        <v/>
      </c>
      <c r="F916" s="246" t="str">
        <f t="shared" si="19"/>
        <v/>
      </c>
      <c r="G916" s="246" t="str">
        <f>IF(F916="","",DSUM('1_Instal·lacions fixes'!$E$14:$R$36,"e1",$F$728:$F916)+DSUM('1_Instal·lacions fixes'!$E$43:$L$58,"e1",$F$728:$F916)-SUM(G$729:G915))</f>
        <v/>
      </c>
      <c r="H916" s="246" t="str">
        <f>IF(F916="","",DSUM('1_Instal·lacions fixes'!$E$14:$R$36,"e2",$F$728:$F916)+DSUM('1_Instal·lacions fixes'!$E$43:$L$58,"e2",$F$728:$F916)-SUM(H$729:H915))</f>
        <v/>
      </c>
      <c r="I916" s="246" t="str">
        <f>IF(F916="","",DSUM('1_Instal·lacions fixes'!$E$14:$R$36,"e3",$F$728:$F916)+DSUM('1_Instal·lacions fixes'!$E$43:$L$58,"e3",$F$728:$F916)-SUM(I$729:I915))</f>
        <v/>
      </c>
      <c r="J916" s="246" t="str">
        <f>IF(F916="","",DSUM('1_Instal·lacions fixes'!$E$14:$R$36,"emissions",$F$728:$F916)+DSUM('1_Instal·lacions fixes'!$E$43:$L$58,"emissions",$F$728:$F916)-SUM(J$729:J915))</f>
        <v/>
      </c>
      <c r="K916" s="246" t="str">
        <f>IF(F916="","",DSUM('2_Vehicles i maquinària'!$E$22:$S$44,"e1",$F$728:$F916)+DSUM('2_Vehicles i maquinària'!$E$50:$K$70,"emissions",$F$728:$F916)-SUM(K$729:K915))</f>
        <v/>
      </c>
      <c r="L916" s="246" t="str">
        <f>IF(F916="","",DSUM('2_Vehicles i maquinària'!$E$22:$S$44,"e2",$F$728:$F916)-SUM(L$729:L915))</f>
        <v/>
      </c>
      <c r="M916" s="246" t="str">
        <f>IF(F916="","",DSUM('2_Vehicles i maquinària'!$E$22:$S$44,"e3",$F$728:$F916)-SUM(M$729:M915))</f>
        <v/>
      </c>
      <c r="N916" s="246" t="str">
        <f>IF(F916="","",DSUM('2_Vehicles i maquinària'!$E$22:$S$44,"emissions",$F$728:$F916)+DSUM('2_Vehicles i maquinària'!$E$50:$K$70,"emissions",$F$728:$F916)-SUM(N$729:N915))</f>
        <v/>
      </c>
      <c r="O916" s="246" t="str">
        <f>IF(F916="","",DSUM('2_Vehicles i maquinària'!$E$82:$S$92,"e1",$F$728:$F916)-SUM(O$729:O915))</f>
        <v/>
      </c>
      <c r="P916" s="246" t="str">
        <f>IF(F916="","",DSUM('2_Vehicles i maquinària'!$E$82:$S$92,"e2",$F$728:$F916)-SUM(P$729:P915))</f>
        <v/>
      </c>
      <c r="Q916" s="246" t="str">
        <f>IF(F916="","",DSUM('2_Vehicles i maquinària'!$E$82:$S$92,"e3",$F$728:$F916)-SUM(Q$729:Q915))</f>
        <v/>
      </c>
      <c r="R916" s="246" t="str">
        <f>IF(F916="","",DSUM('2_Vehicles i maquinària'!$E$82:$S$92,"emissions",$F$728:$F916)-SUM(R$729:R915))</f>
        <v/>
      </c>
      <c r="S916" s="246" t="str">
        <f>IF(F916="","",DSUM('2_Vehicles i maquinària'!$E$99:$S$109,"e1",$F$728:$F916)-SUM(S$729:S915))</f>
        <v/>
      </c>
      <c r="T916" s="246" t="str">
        <f>IF(F916="","",DSUM('2_Vehicles i maquinària'!$E$99:$S$109,"e2",$F$728:$F916)-SUM(T$729:T915))</f>
        <v/>
      </c>
      <c r="U916" s="246" t="str">
        <f>IF(F916="","",DSUM('2_Vehicles i maquinària'!$E$99:$S$109,"e3",$F$728:$F916)-SUM(U$729:U915))</f>
        <v/>
      </c>
      <c r="V916" s="246" t="str">
        <f>IF(F916="","",DSUM('2_Vehicles i maquinària'!$E$99:$S$109,"emissions",$F$728:$F916)-SUM(V$729:V915))</f>
        <v/>
      </c>
      <c r="W916" s="246" t="str">
        <f>IF(F916="","",DSUM('4_Emissions de procés'!$E$12:$M$27,"e1",$F$728:$F916)-SUM(W$729:W915))</f>
        <v/>
      </c>
      <c r="X916" s="246" t="str">
        <f>IF(F916="","",DSUM('4_Emissions de procés'!$E$12:$M$27,"e2",$F$728:$F916)-SUM(X$729:X915))</f>
        <v/>
      </c>
      <c r="Y916" s="246" t="str">
        <f>IF(F916="","",DSUM('4_Emissions de procés'!$E$12:$M$27,"e3",$F$728:$F916)-SUM(Y$729:Y915))</f>
        <v/>
      </c>
      <c r="Z916" s="246" t="str">
        <f>IF(F916="","",DSUM('4_Emissions de procés'!$E$12:$M$27,"emissions",$F$728:$F916)-SUM(Z$729:Z915))</f>
        <v/>
      </c>
    </row>
    <row r="917" spans="2:26" x14ac:dyDescent="0.25">
      <c r="B917">
        <v>189</v>
      </c>
      <c r="C917" s="246" t="str">
        <f>IF('0_Dades generals organització'!H239="","",'0_Dades generals organització'!H239)</f>
        <v/>
      </c>
      <c r="D917" s="246" t="str">
        <f>IF(C917="","",IF('0_Dades generals organització'!J239="no","",Dades!C917))</f>
        <v/>
      </c>
      <c r="E917" s="246" t="str">
        <f>IFERROR(INDEX($D$729:$D$978,MATCH(0,INDEX(COUNTIF($E$728:E916,$D$729:$D$978),),)),"")</f>
        <v/>
      </c>
      <c r="F917" s="246" t="str">
        <f t="shared" si="19"/>
        <v/>
      </c>
      <c r="G917" s="246" t="str">
        <f>IF(F917="","",DSUM('1_Instal·lacions fixes'!$E$14:$R$36,"e1",$F$728:$F917)+DSUM('1_Instal·lacions fixes'!$E$43:$L$58,"e1",$F$728:$F917)-SUM(G$729:G916))</f>
        <v/>
      </c>
      <c r="H917" s="246" t="str">
        <f>IF(F917="","",DSUM('1_Instal·lacions fixes'!$E$14:$R$36,"e2",$F$728:$F917)+DSUM('1_Instal·lacions fixes'!$E$43:$L$58,"e2",$F$728:$F917)-SUM(H$729:H916))</f>
        <v/>
      </c>
      <c r="I917" s="246" t="str">
        <f>IF(F917="","",DSUM('1_Instal·lacions fixes'!$E$14:$R$36,"e3",$F$728:$F917)+DSUM('1_Instal·lacions fixes'!$E$43:$L$58,"e3",$F$728:$F917)-SUM(I$729:I916))</f>
        <v/>
      </c>
      <c r="J917" s="246" t="str">
        <f>IF(F917="","",DSUM('1_Instal·lacions fixes'!$E$14:$R$36,"emissions",$F$728:$F917)+DSUM('1_Instal·lacions fixes'!$E$43:$L$58,"emissions",$F$728:$F917)-SUM(J$729:J916))</f>
        <v/>
      </c>
      <c r="K917" s="246" t="str">
        <f>IF(F917="","",DSUM('2_Vehicles i maquinària'!$E$22:$S$44,"e1",$F$728:$F917)+DSUM('2_Vehicles i maquinària'!$E$50:$K$70,"emissions",$F$728:$F917)-SUM(K$729:K916))</f>
        <v/>
      </c>
      <c r="L917" s="246" t="str">
        <f>IF(F917="","",DSUM('2_Vehicles i maquinària'!$E$22:$S$44,"e2",$F$728:$F917)-SUM(L$729:L916))</f>
        <v/>
      </c>
      <c r="M917" s="246" t="str">
        <f>IF(F917="","",DSUM('2_Vehicles i maquinària'!$E$22:$S$44,"e3",$F$728:$F917)-SUM(M$729:M916))</f>
        <v/>
      </c>
      <c r="N917" s="246" t="str">
        <f>IF(F917="","",DSUM('2_Vehicles i maquinària'!$E$22:$S$44,"emissions",$F$728:$F917)+DSUM('2_Vehicles i maquinària'!$E$50:$K$70,"emissions",$F$728:$F917)-SUM(N$729:N916))</f>
        <v/>
      </c>
      <c r="O917" s="246" t="str">
        <f>IF(F917="","",DSUM('2_Vehicles i maquinària'!$E$82:$S$92,"e1",$F$728:$F917)-SUM(O$729:O916))</f>
        <v/>
      </c>
      <c r="P917" s="246" t="str">
        <f>IF(F917="","",DSUM('2_Vehicles i maquinària'!$E$82:$S$92,"e2",$F$728:$F917)-SUM(P$729:P916))</f>
        <v/>
      </c>
      <c r="Q917" s="246" t="str">
        <f>IF(F917="","",DSUM('2_Vehicles i maquinària'!$E$82:$S$92,"e3",$F$728:$F917)-SUM(Q$729:Q916))</f>
        <v/>
      </c>
      <c r="R917" s="246" t="str">
        <f>IF(F917="","",DSUM('2_Vehicles i maquinària'!$E$82:$S$92,"emissions",$F$728:$F917)-SUM(R$729:R916))</f>
        <v/>
      </c>
      <c r="S917" s="246" t="str">
        <f>IF(F917="","",DSUM('2_Vehicles i maquinària'!$E$99:$S$109,"e1",$F$728:$F917)-SUM(S$729:S916))</f>
        <v/>
      </c>
      <c r="T917" s="246" t="str">
        <f>IF(F917="","",DSUM('2_Vehicles i maquinària'!$E$99:$S$109,"e2",$F$728:$F917)-SUM(T$729:T916))</f>
        <v/>
      </c>
      <c r="U917" s="246" t="str">
        <f>IF(F917="","",DSUM('2_Vehicles i maquinària'!$E$99:$S$109,"e3",$F$728:$F917)-SUM(U$729:U916))</f>
        <v/>
      </c>
      <c r="V917" s="246" t="str">
        <f>IF(F917="","",DSUM('2_Vehicles i maquinària'!$E$99:$S$109,"emissions",$F$728:$F917)-SUM(V$729:V916))</f>
        <v/>
      </c>
      <c r="W917" s="246" t="str">
        <f>IF(F917="","",DSUM('4_Emissions de procés'!$E$12:$M$27,"e1",$F$728:$F917)-SUM(W$729:W916))</f>
        <v/>
      </c>
      <c r="X917" s="246" t="str">
        <f>IF(F917="","",DSUM('4_Emissions de procés'!$E$12:$M$27,"e2",$F$728:$F917)-SUM(X$729:X916))</f>
        <v/>
      </c>
      <c r="Y917" s="246" t="str">
        <f>IF(F917="","",DSUM('4_Emissions de procés'!$E$12:$M$27,"e3",$F$728:$F917)-SUM(Y$729:Y916))</f>
        <v/>
      </c>
      <c r="Z917" s="246" t="str">
        <f>IF(F917="","",DSUM('4_Emissions de procés'!$E$12:$M$27,"emissions",$F$728:$F917)-SUM(Z$729:Z916))</f>
        <v/>
      </c>
    </row>
    <row r="918" spans="2:26" x14ac:dyDescent="0.25">
      <c r="B918">
        <v>190</v>
      </c>
      <c r="C918" s="246" t="str">
        <f>IF('0_Dades generals organització'!H240="","",'0_Dades generals organització'!H240)</f>
        <v/>
      </c>
      <c r="D918" s="246" t="str">
        <f>IF(C918="","",IF('0_Dades generals organització'!J240="no","",Dades!C918))</f>
        <v/>
      </c>
      <c r="E918" s="246" t="str">
        <f>IFERROR(INDEX($D$729:$D$978,MATCH(0,INDEX(COUNTIF($E$728:E917,$D$729:$D$978),),)),"")</f>
        <v/>
      </c>
      <c r="F918" s="246" t="str">
        <f t="shared" si="19"/>
        <v/>
      </c>
      <c r="G918" s="246" t="str">
        <f>IF(F918="","",DSUM('1_Instal·lacions fixes'!$E$14:$R$36,"e1",$F$728:$F918)+DSUM('1_Instal·lacions fixes'!$E$43:$L$58,"e1",$F$728:$F918)-SUM(G$729:G917))</f>
        <v/>
      </c>
      <c r="H918" s="246" t="str">
        <f>IF(F918="","",DSUM('1_Instal·lacions fixes'!$E$14:$R$36,"e2",$F$728:$F918)+DSUM('1_Instal·lacions fixes'!$E$43:$L$58,"e2",$F$728:$F918)-SUM(H$729:H917))</f>
        <v/>
      </c>
      <c r="I918" s="246" t="str">
        <f>IF(F918="","",DSUM('1_Instal·lacions fixes'!$E$14:$R$36,"e3",$F$728:$F918)+DSUM('1_Instal·lacions fixes'!$E$43:$L$58,"e3",$F$728:$F918)-SUM(I$729:I917))</f>
        <v/>
      </c>
      <c r="J918" s="246" t="str">
        <f>IF(F918="","",DSUM('1_Instal·lacions fixes'!$E$14:$R$36,"emissions",$F$728:$F918)+DSUM('1_Instal·lacions fixes'!$E$43:$L$58,"emissions",$F$728:$F918)-SUM(J$729:J917))</f>
        <v/>
      </c>
      <c r="K918" s="246" t="str">
        <f>IF(F918="","",DSUM('2_Vehicles i maquinària'!$E$22:$S$44,"e1",$F$728:$F918)+DSUM('2_Vehicles i maquinària'!$E$50:$K$70,"emissions",$F$728:$F918)-SUM(K$729:K917))</f>
        <v/>
      </c>
      <c r="L918" s="246" t="str">
        <f>IF(F918="","",DSUM('2_Vehicles i maquinària'!$E$22:$S$44,"e2",$F$728:$F918)-SUM(L$729:L917))</f>
        <v/>
      </c>
      <c r="M918" s="246" t="str">
        <f>IF(F918="","",DSUM('2_Vehicles i maquinària'!$E$22:$S$44,"e3",$F$728:$F918)-SUM(M$729:M917))</f>
        <v/>
      </c>
      <c r="N918" s="246" t="str">
        <f>IF(F918="","",DSUM('2_Vehicles i maquinària'!$E$22:$S$44,"emissions",$F$728:$F918)+DSUM('2_Vehicles i maquinària'!$E$50:$K$70,"emissions",$F$728:$F918)-SUM(N$729:N917))</f>
        <v/>
      </c>
      <c r="O918" s="246" t="str">
        <f>IF(F918="","",DSUM('2_Vehicles i maquinària'!$E$82:$S$92,"e1",$F$728:$F918)-SUM(O$729:O917))</f>
        <v/>
      </c>
      <c r="P918" s="246" t="str">
        <f>IF(F918="","",DSUM('2_Vehicles i maquinària'!$E$82:$S$92,"e2",$F$728:$F918)-SUM(P$729:P917))</f>
        <v/>
      </c>
      <c r="Q918" s="246" t="str">
        <f>IF(F918="","",DSUM('2_Vehicles i maquinària'!$E$82:$S$92,"e3",$F$728:$F918)-SUM(Q$729:Q917))</f>
        <v/>
      </c>
      <c r="R918" s="246" t="str">
        <f>IF(F918="","",DSUM('2_Vehicles i maquinària'!$E$82:$S$92,"emissions",$F$728:$F918)-SUM(R$729:R917))</f>
        <v/>
      </c>
      <c r="S918" s="246" t="str">
        <f>IF(F918="","",DSUM('2_Vehicles i maquinària'!$E$99:$S$109,"e1",$F$728:$F918)-SUM(S$729:S917))</f>
        <v/>
      </c>
      <c r="T918" s="246" t="str">
        <f>IF(F918="","",DSUM('2_Vehicles i maquinària'!$E$99:$S$109,"e2",$F$728:$F918)-SUM(T$729:T917))</f>
        <v/>
      </c>
      <c r="U918" s="246" t="str">
        <f>IF(F918="","",DSUM('2_Vehicles i maquinària'!$E$99:$S$109,"e3",$F$728:$F918)-SUM(U$729:U917))</f>
        <v/>
      </c>
      <c r="V918" s="246" t="str">
        <f>IF(F918="","",DSUM('2_Vehicles i maquinària'!$E$99:$S$109,"emissions",$F$728:$F918)-SUM(V$729:V917))</f>
        <v/>
      </c>
      <c r="W918" s="246" t="str">
        <f>IF(F918="","",DSUM('4_Emissions de procés'!$E$12:$M$27,"e1",$F$728:$F918)-SUM(W$729:W917))</f>
        <v/>
      </c>
      <c r="X918" s="246" t="str">
        <f>IF(F918="","",DSUM('4_Emissions de procés'!$E$12:$M$27,"e2",$F$728:$F918)-SUM(X$729:X917))</f>
        <v/>
      </c>
      <c r="Y918" s="246" t="str">
        <f>IF(F918="","",DSUM('4_Emissions de procés'!$E$12:$M$27,"e3",$F$728:$F918)-SUM(Y$729:Y917))</f>
        <v/>
      </c>
      <c r="Z918" s="246" t="str">
        <f>IF(F918="","",DSUM('4_Emissions de procés'!$E$12:$M$27,"emissions",$F$728:$F918)-SUM(Z$729:Z917))</f>
        <v/>
      </c>
    </row>
    <row r="919" spans="2:26" x14ac:dyDescent="0.25">
      <c r="B919">
        <v>191</v>
      </c>
      <c r="C919" s="246" t="str">
        <f>IF('0_Dades generals organització'!H241="","",'0_Dades generals organització'!H241)</f>
        <v/>
      </c>
      <c r="D919" s="246" t="str">
        <f>IF(C919="","",IF('0_Dades generals organització'!J241="no","",Dades!C919))</f>
        <v/>
      </c>
      <c r="E919" s="246" t="str">
        <f>IFERROR(INDEX($D$729:$D$978,MATCH(0,INDEX(COUNTIF($E$728:E918,$D$729:$D$978),),)),"")</f>
        <v/>
      </c>
      <c r="F919" s="246" t="str">
        <f t="shared" si="19"/>
        <v/>
      </c>
      <c r="G919" s="246" t="str">
        <f>IF(F919="","",DSUM('1_Instal·lacions fixes'!$E$14:$R$36,"e1",$F$728:$F919)+DSUM('1_Instal·lacions fixes'!$E$43:$L$58,"e1",$F$728:$F919)-SUM(G$729:G918))</f>
        <v/>
      </c>
      <c r="H919" s="246" t="str">
        <f>IF(F919="","",DSUM('1_Instal·lacions fixes'!$E$14:$R$36,"e2",$F$728:$F919)+DSUM('1_Instal·lacions fixes'!$E$43:$L$58,"e2",$F$728:$F919)-SUM(H$729:H918))</f>
        <v/>
      </c>
      <c r="I919" s="246" t="str">
        <f>IF(F919="","",DSUM('1_Instal·lacions fixes'!$E$14:$R$36,"e3",$F$728:$F919)+DSUM('1_Instal·lacions fixes'!$E$43:$L$58,"e3",$F$728:$F919)-SUM(I$729:I918))</f>
        <v/>
      </c>
      <c r="J919" s="246" t="str">
        <f>IF(F919="","",DSUM('1_Instal·lacions fixes'!$E$14:$R$36,"emissions",$F$728:$F919)+DSUM('1_Instal·lacions fixes'!$E$43:$L$58,"emissions",$F$728:$F919)-SUM(J$729:J918))</f>
        <v/>
      </c>
      <c r="K919" s="246" t="str">
        <f>IF(F919="","",DSUM('2_Vehicles i maquinària'!$E$22:$S$44,"e1",$F$728:$F919)+DSUM('2_Vehicles i maquinària'!$E$50:$K$70,"emissions",$F$728:$F919)-SUM(K$729:K918))</f>
        <v/>
      </c>
      <c r="L919" s="246" t="str">
        <f>IF(F919="","",DSUM('2_Vehicles i maquinària'!$E$22:$S$44,"e2",$F$728:$F919)-SUM(L$729:L918))</f>
        <v/>
      </c>
      <c r="M919" s="246" t="str">
        <f>IF(F919="","",DSUM('2_Vehicles i maquinària'!$E$22:$S$44,"e3",$F$728:$F919)-SUM(M$729:M918))</f>
        <v/>
      </c>
      <c r="N919" s="246" t="str">
        <f>IF(F919="","",DSUM('2_Vehicles i maquinària'!$E$22:$S$44,"emissions",$F$728:$F919)+DSUM('2_Vehicles i maquinària'!$E$50:$K$70,"emissions",$F$728:$F919)-SUM(N$729:N918))</f>
        <v/>
      </c>
      <c r="O919" s="246" t="str">
        <f>IF(F919="","",DSUM('2_Vehicles i maquinària'!$E$82:$S$92,"e1",$F$728:$F919)-SUM(O$729:O918))</f>
        <v/>
      </c>
      <c r="P919" s="246" t="str">
        <f>IF(F919="","",DSUM('2_Vehicles i maquinària'!$E$82:$S$92,"e2",$F$728:$F919)-SUM(P$729:P918))</f>
        <v/>
      </c>
      <c r="Q919" s="246" t="str">
        <f>IF(F919="","",DSUM('2_Vehicles i maquinària'!$E$82:$S$92,"e3",$F$728:$F919)-SUM(Q$729:Q918))</f>
        <v/>
      </c>
      <c r="R919" s="246" t="str">
        <f>IF(F919="","",DSUM('2_Vehicles i maquinària'!$E$82:$S$92,"emissions",$F$728:$F919)-SUM(R$729:R918))</f>
        <v/>
      </c>
      <c r="S919" s="246" t="str">
        <f>IF(F919="","",DSUM('2_Vehicles i maquinària'!$E$99:$S$109,"e1",$F$728:$F919)-SUM(S$729:S918))</f>
        <v/>
      </c>
      <c r="T919" s="246" t="str">
        <f>IF(F919="","",DSUM('2_Vehicles i maquinària'!$E$99:$S$109,"e2",$F$728:$F919)-SUM(T$729:T918))</f>
        <v/>
      </c>
      <c r="U919" s="246" t="str">
        <f>IF(F919="","",DSUM('2_Vehicles i maquinària'!$E$99:$S$109,"e3",$F$728:$F919)-SUM(U$729:U918))</f>
        <v/>
      </c>
      <c r="V919" s="246" t="str">
        <f>IF(F919="","",DSUM('2_Vehicles i maquinària'!$E$99:$S$109,"emissions",$F$728:$F919)-SUM(V$729:V918))</f>
        <v/>
      </c>
      <c r="W919" s="246" t="str">
        <f>IF(F919="","",DSUM('4_Emissions de procés'!$E$12:$M$27,"e1",$F$728:$F919)-SUM(W$729:W918))</f>
        <v/>
      </c>
      <c r="X919" s="246" t="str">
        <f>IF(F919="","",DSUM('4_Emissions de procés'!$E$12:$M$27,"e2",$F$728:$F919)-SUM(X$729:X918))</f>
        <v/>
      </c>
      <c r="Y919" s="246" t="str">
        <f>IF(F919="","",DSUM('4_Emissions de procés'!$E$12:$M$27,"e3",$F$728:$F919)-SUM(Y$729:Y918))</f>
        <v/>
      </c>
      <c r="Z919" s="246" t="str">
        <f>IF(F919="","",DSUM('4_Emissions de procés'!$E$12:$M$27,"emissions",$F$728:$F919)-SUM(Z$729:Z918))</f>
        <v/>
      </c>
    </row>
    <row r="920" spans="2:26" x14ac:dyDescent="0.25">
      <c r="B920">
        <v>192</v>
      </c>
      <c r="C920" s="246" t="str">
        <f>IF('0_Dades generals organització'!H242="","",'0_Dades generals organització'!H242)</f>
        <v/>
      </c>
      <c r="D920" s="246" t="str">
        <f>IF(C920="","",IF('0_Dades generals organització'!J242="no","",Dades!C920))</f>
        <v/>
      </c>
      <c r="E920" s="246" t="str">
        <f>IFERROR(INDEX($D$729:$D$978,MATCH(0,INDEX(COUNTIF($E$728:E919,$D$729:$D$978),),)),"")</f>
        <v/>
      </c>
      <c r="F920" s="246" t="str">
        <f t="shared" si="19"/>
        <v/>
      </c>
      <c r="G920" s="246" t="str">
        <f>IF(F920="","",DSUM('1_Instal·lacions fixes'!$E$14:$R$36,"e1",$F$728:$F920)+DSUM('1_Instal·lacions fixes'!$E$43:$L$58,"e1",$F$728:$F920)-SUM(G$729:G919))</f>
        <v/>
      </c>
      <c r="H920" s="246" t="str">
        <f>IF(F920="","",DSUM('1_Instal·lacions fixes'!$E$14:$R$36,"e2",$F$728:$F920)+DSUM('1_Instal·lacions fixes'!$E$43:$L$58,"e2",$F$728:$F920)-SUM(H$729:H919))</f>
        <v/>
      </c>
      <c r="I920" s="246" t="str">
        <f>IF(F920="","",DSUM('1_Instal·lacions fixes'!$E$14:$R$36,"e3",$F$728:$F920)+DSUM('1_Instal·lacions fixes'!$E$43:$L$58,"e3",$F$728:$F920)-SUM(I$729:I919))</f>
        <v/>
      </c>
      <c r="J920" s="246" t="str">
        <f>IF(F920="","",DSUM('1_Instal·lacions fixes'!$E$14:$R$36,"emissions",$F$728:$F920)+DSUM('1_Instal·lacions fixes'!$E$43:$L$58,"emissions",$F$728:$F920)-SUM(J$729:J919))</f>
        <v/>
      </c>
      <c r="K920" s="246" t="str">
        <f>IF(F920="","",DSUM('2_Vehicles i maquinària'!$E$22:$S$44,"e1",$F$728:$F920)+DSUM('2_Vehicles i maquinària'!$E$50:$K$70,"emissions",$F$728:$F920)-SUM(K$729:K919))</f>
        <v/>
      </c>
      <c r="L920" s="246" t="str">
        <f>IF(F920="","",DSUM('2_Vehicles i maquinària'!$E$22:$S$44,"e2",$F$728:$F920)-SUM(L$729:L919))</f>
        <v/>
      </c>
      <c r="M920" s="246" t="str">
        <f>IF(F920="","",DSUM('2_Vehicles i maquinària'!$E$22:$S$44,"e3",$F$728:$F920)-SUM(M$729:M919))</f>
        <v/>
      </c>
      <c r="N920" s="246" t="str">
        <f>IF(F920="","",DSUM('2_Vehicles i maquinària'!$E$22:$S$44,"emissions",$F$728:$F920)+DSUM('2_Vehicles i maquinària'!$E$50:$K$70,"emissions",$F$728:$F920)-SUM(N$729:N919))</f>
        <v/>
      </c>
      <c r="O920" s="246" t="str">
        <f>IF(F920="","",DSUM('2_Vehicles i maquinària'!$E$82:$S$92,"e1",$F$728:$F920)-SUM(O$729:O919))</f>
        <v/>
      </c>
      <c r="P920" s="246" t="str">
        <f>IF(F920="","",DSUM('2_Vehicles i maquinària'!$E$82:$S$92,"e2",$F$728:$F920)-SUM(P$729:P919))</f>
        <v/>
      </c>
      <c r="Q920" s="246" t="str">
        <f>IF(F920="","",DSUM('2_Vehicles i maquinària'!$E$82:$S$92,"e3",$F$728:$F920)-SUM(Q$729:Q919))</f>
        <v/>
      </c>
      <c r="R920" s="246" t="str">
        <f>IF(F920="","",DSUM('2_Vehicles i maquinària'!$E$82:$S$92,"emissions",$F$728:$F920)-SUM(R$729:R919))</f>
        <v/>
      </c>
      <c r="S920" s="246" t="str">
        <f>IF(F920="","",DSUM('2_Vehicles i maquinària'!$E$99:$S$109,"e1",$F$728:$F920)-SUM(S$729:S919))</f>
        <v/>
      </c>
      <c r="T920" s="246" t="str">
        <f>IF(F920="","",DSUM('2_Vehicles i maquinària'!$E$99:$S$109,"e2",$F$728:$F920)-SUM(T$729:T919))</f>
        <v/>
      </c>
      <c r="U920" s="246" t="str">
        <f>IF(F920="","",DSUM('2_Vehicles i maquinària'!$E$99:$S$109,"e3",$F$728:$F920)-SUM(U$729:U919))</f>
        <v/>
      </c>
      <c r="V920" s="246" t="str">
        <f>IF(F920="","",DSUM('2_Vehicles i maquinària'!$E$99:$S$109,"emissions",$F$728:$F920)-SUM(V$729:V919))</f>
        <v/>
      </c>
      <c r="W920" s="246" t="str">
        <f>IF(F920="","",DSUM('4_Emissions de procés'!$E$12:$M$27,"e1",$F$728:$F920)-SUM(W$729:W919))</f>
        <v/>
      </c>
      <c r="X920" s="246" t="str">
        <f>IF(F920="","",DSUM('4_Emissions de procés'!$E$12:$M$27,"e2",$F$728:$F920)-SUM(X$729:X919))</f>
        <v/>
      </c>
      <c r="Y920" s="246" t="str">
        <f>IF(F920="","",DSUM('4_Emissions de procés'!$E$12:$M$27,"e3",$F$728:$F920)-SUM(Y$729:Y919))</f>
        <v/>
      </c>
      <c r="Z920" s="246" t="str">
        <f>IF(F920="","",DSUM('4_Emissions de procés'!$E$12:$M$27,"emissions",$F$728:$F920)-SUM(Z$729:Z919))</f>
        <v/>
      </c>
    </row>
    <row r="921" spans="2:26" x14ac:dyDescent="0.25">
      <c r="B921">
        <v>193</v>
      </c>
      <c r="C921" s="246" t="str">
        <f>IF('0_Dades generals organització'!H243="","",'0_Dades generals organització'!H243)</f>
        <v/>
      </c>
      <c r="D921" s="246" t="str">
        <f>IF(C921="","",IF('0_Dades generals organització'!J243="no","",Dades!C921))</f>
        <v/>
      </c>
      <c r="E921" s="246" t="str">
        <f>IFERROR(INDEX($D$729:$D$978,MATCH(0,INDEX(COUNTIF($E$728:E920,$D$729:$D$978),),)),"")</f>
        <v/>
      </c>
      <c r="F921" s="246" t="str">
        <f t="shared" si="19"/>
        <v/>
      </c>
      <c r="G921" s="246" t="str">
        <f>IF(F921="","",DSUM('1_Instal·lacions fixes'!$E$14:$R$36,"e1",$F$728:$F921)+DSUM('1_Instal·lacions fixes'!$E$43:$L$58,"e1",$F$728:$F921)-SUM(G$729:G920))</f>
        <v/>
      </c>
      <c r="H921" s="246" t="str">
        <f>IF(F921="","",DSUM('1_Instal·lacions fixes'!$E$14:$R$36,"e2",$F$728:$F921)+DSUM('1_Instal·lacions fixes'!$E$43:$L$58,"e2",$F$728:$F921)-SUM(H$729:H920))</f>
        <v/>
      </c>
      <c r="I921" s="246" t="str">
        <f>IF(F921="","",DSUM('1_Instal·lacions fixes'!$E$14:$R$36,"e3",$F$728:$F921)+DSUM('1_Instal·lacions fixes'!$E$43:$L$58,"e3",$F$728:$F921)-SUM(I$729:I920))</f>
        <v/>
      </c>
      <c r="J921" s="246" t="str">
        <f>IF(F921="","",DSUM('1_Instal·lacions fixes'!$E$14:$R$36,"emissions",$F$728:$F921)+DSUM('1_Instal·lacions fixes'!$E$43:$L$58,"emissions",$F$728:$F921)-SUM(J$729:J920))</f>
        <v/>
      </c>
      <c r="K921" s="246" t="str">
        <f>IF(F921="","",DSUM('2_Vehicles i maquinària'!$E$22:$S$44,"e1",$F$728:$F921)+DSUM('2_Vehicles i maquinària'!$E$50:$K$70,"emissions",$F$728:$F921)-SUM(K$729:K920))</f>
        <v/>
      </c>
      <c r="L921" s="246" t="str">
        <f>IF(F921="","",DSUM('2_Vehicles i maquinària'!$E$22:$S$44,"e2",$F$728:$F921)-SUM(L$729:L920))</f>
        <v/>
      </c>
      <c r="M921" s="246" t="str">
        <f>IF(F921="","",DSUM('2_Vehicles i maquinària'!$E$22:$S$44,"e3",$F$728:$F921)-SUM(M$729:M920))</f>
        <v/>
      </c>
      <c r="N921" s="246" t="str">
        <f>IF(F921="","",DSUM('2_Vehicles i maquinària'!$E$22:$S$44,"emissions",$F$728:$F921)+DSUM('2_Vehicles i maquinària'!$E$50:$K$70,"emissions",$F$728:$F921)-SUM(N$729:N920))</f>
        <v/>
      </c>
      <c r="O921" s="246" t="str">
        <f>IF(F921="","",DSUM('2_Vehicles i maquinària'!$E$82:$S$92,"e1",$F$728:$F921)-SUM(O$729:O920))</f>
        <v/>
      </c>
      <c r="P921" s="246" t="str">
        <f>IF(F921="","",DSUM('2_Vehicles i maquinària'!$E$82:$S$92,"e2",$F$728:$F921)-SUM(P$729:P920))</f>
        <v/>
      </c>
      <c r="Q921" s="246" t="str">
        <f>IF(F921="","",DSUM('2_Vehicles i maquinària'!$E$82:$S$92,"e3",$F$728:$F921)-SUM(Q$729:Q920))</f>
        <v/>
      </c>
      <c r="R921" s="246" t="str">
        <f>IF(F921="","",DSUM('2_Vehicles i maquinària'!$E$82:$S$92,"emissions",$F$728:$F921)-SUM(R$729:R920))</f>
        <v/>
      </c>
      <c r="S921" s="246" t="str">
        <f>IF(F921="","",DSUM('2_Vehicles i maquinària'!$E$99:$S$109,"e1",$F$728:$F921)-SUM(S$729:S920))</f>
        <v/>
      </c>
      <c r="T921" s="246" t="str">
        <f>IF(F921="","",DSUM('2_Vehicles i maquinària'!$E$99:$S$109,"e2",$F$728:$F921)-SUM(T$729:T920))</f>
        <v/>
      </c>
      <c r="U921" s="246" t="str">
        <f>IF(F921="","",DSUM('2_Vehicles i maquinària'!$E$99:$S$109,"e3",$F$728:$F921)-SUM(U$729:U920))</f>
        <v/>
      </c>
      <c r="V921" s="246" t="str">
        <f>IF(F921="","",DSUM('2_Vehicles i maquinària'!$E$99:$S$109,"emissions",$F$728:$F921)-SUM(V$729:V920))</f>
        <v/>
      </c>
      <c r="W921" s="246" t="str">
        <f>IF(F921="","",DSUM('4_Emissions de procés'!$E$12:$M$27,"e1",$F$728:$F921)-SUM(W$729:W920))</f>
        <v/>
      </c>
      <c r="X921" s="246" t="str">
        <f>IF(F921="","",DSUM('4_Emissions de procés'!$E$12:$M$27,"e2",$F$728:$F921)-SUM(X$729:X920))</f>
        <v/>
      </c>
      <c r="Y921" s="246" t="str">
        <f>IF(F921="","",DSUM('4_Emissions de procés'!$E$12:$M$27,"e3",$F$728:$F921)-SUM(Y$729:Y920))</f>
        <v/>
      </c>
      <c r="Z921" s="246" t="str">
        <f>IF(F921="","",DSUM('4_Emissions de procés'!$E$12:$M$27,"emissions",$F$728:$F921)-SUM(Z$729:Z920))</f>
        <v/>
      </c>
    </row>
    <row r="922" spans="2:26" x14ac:dyDescent="0.25">
      <c r="B922">
        <v>194</v>
      </c>
      <c r="C922" s="246" t="str">
        <f>IF('0_Dades generals organització'!H244="","",'0_Dades generals organització'!H244)</f>
        <v/>
      </c>
      <c r="D922" s="246" t="str">
        <f>IF(C922="","",IF('0_Dades generals organització'!J244="no","",Dades!C922))</f>
        <v/>
      </c>
      <c r="E922" s="246" t="str">
        <f>IFERROR(INDEX($D$729:$D$978,MATCH(0,INDEX(COUNTIF($E$728:E921,$D$729:$D$978),),)),"")</f>
        <v/>
      </c>
      <c r="F922" s="246" t="str">
        <f t="shared" ref="F922:F978" si="20">E922</f>
        <v/>
      </c>
      <c r="G922" s="246" t="str">
        <f>IF(F922="","",DSUM('1_Instal·lacions fixes'!$E$14:$R$36,"e1",$F$728:$F922)+DSUM('1_Instal·lacions fixes'!$E$43:$L$58,"e1",$F$728:$F922)-SUM(G$729:G921))</f>
        <v/>
      </c>
      <c r="H922" s="246" t="str">
        <f>IF(F922="","",DSUM('1_Instal·lacions fixes'!$E$14:$R$36,"e2",$F$728:$F922)+DSUM('1_Instal·lacions fixes'!$E$43:$L$58,"e2",$F$728:$F922)-SUM(H$729:H921))</f>
        <v/>
      </c>
      <c r="I922" s="246" t="str">
        <f>IF(F922="","",DSUM('1_Instal·lacions fixes'!$E$14:$R$36,"e3",$F$728:$F922)+DSUM('1_Instal·lacions fixes'!$E$43:$L$58,"e3",$F$728:$F922)-SUM(I$729:I921))</f>
        <v/>
      </c>
      <c r="J922" s="246" t="str">
        <f>IF(F922="","",DSUM('1_Instal·lacions fixes'!$E$14:$R$36,"emissions",$F$728:$F922)+DSUM('1_Instal·lacions fixes'!$E$43:$L$58,"emissions",$F$728:$F922)-SUM(J$729:J921))</f>
        <v/>
      </c>
      <c r="K922" s="246" t="str">
        <f>IF(F922="","",DSUM('2_Vehicles i maquinària'!$E$22:$S$44,"e1",$F$728:$F922)+DSUM('2_Vehicles i maquinària'!$E$50:$K$70,"emissions",$F$728:$F922)-SUM(K$729:K921))</f>
        <v/>
      </c>
      <c r="L922" s="246" t="str">
        <f>IF(F922="","",DSUM('2_Vehicles i maquinària'!$E$22:$S$44,"e2",$F$728:$F922)-SUM(L$729:L921))</f>
        <v/>
      </c>
      <c r="M922" s="246" t="str">
        <f>IF(F922="","",DSUM('2_Vehicles i maquinària'!$E$22:$S$44,"e3",$F$728:$F922)-SUM(M$729:M921))</f>
        <v/>
      </c>
      <c r="N922" s="246" t="str">
        <f>IF(F922="","",DSUM('2_Vehicles i maquinària'!$E$22:$S$44,"emissions",$F$728:$F922)+DSUM('2_Vehicles i maquinària'!$E$50:$K$70,"emissions",$F$728:$F922)-SUM(N$729:N921))</f>
        <v/>
      </c>
      <c r="O922" s="246" t="str">
        <f>IF(F922="","",DSUM('2_Vehicles i maquinària'!$E$82:$S$92,"e1",$F$728:$F922)-SUM(O$729:O921))</f>
        <v/>
      </c>
      <c r="P922" s="246" t="str">
        <f>IF(F922="","",DSUM('2_Vehicles i maquinària'!$E$82:$S$92,"e2",$F$728:$F922)-SUM(P$729:P921))</f>
        <v/>
      </c>
      <c r="Q922" s="246" t="str">
        <f>IF(F922="","",DSUM('2_Vehicles i maquinària'!$E$82:$S$92,"e3",$F$728:$F922)-SUM(Q$729:Q921))</f>
        <v/>
      </c>
      <c r="R922" s="246" t="str">
        <f>IF(F922="","",DSUM('2_Vehicles i maquinària'!$E$82:$S$92,"emissions",$F$728:$F922)-SUM(R$729:R921))</f>
        <v/>
      </c>
      <c r="S922" s="246" t="str">
        <f>IF(F922="","",DSUM('2_Vehicles i maquinària'!$E$99:$S$109,"e1",$F$728:$F922)-SUM(S$729:S921))</f>
        <v/>
      </c>
      <c r="T922" s="246" t="str">
        <f>IF(F922="","",DSUM('2_Vehicles i maquinària'!$E$99:$S$109,"e2",$F$728:$F922)-SUM(T$729:T921))</f>
        <v/>
      </c>
      <c r="U922" s="246" t="str">
        <f>IF(F922="","",DSUM('2_Vehicles i maquinària'!$E$99:$S$109,"e3",$F$728:$F922)-SUM(U$729:U921))</f>
        <v/>
      </c>
      <c r="V922" s="246" t="str">
        <f>IF(F922="","",DSUM('2_Vehicles i maquinària'!$E$99:$S$109,"emissions",$F$728:$F922)-SUM(V$729:V921))</f>
        <v/>
      </c>
      <c r="W922" s="246" t="str">
        <f>IF(F922="","",DSUM('4_Emissions de procés'!$E$12:$M$27,"e1",$F$728:$F922)-SUM(W$729:W921))</f>
        <v/>
      </c>
      <c r="X922" s="246" t="str">
        <f>IF(F922="","",DSUM('4_Emissions de procés'!$E$12:$M$27,"e2",$F$728:$F922)-SUM(X$729:X921))</f>
        <v/>
      </c>
      <c r="Y922" s="246" t="str">
        <f>IF(F922="","",DSUM('4_Emissions de procés'!$E$12:$M$27,"e3",$F$728:$F922)-SUM(Y$729:Y921))</f>
        <v/>
      </c>
      <c r="Z922" s="246" t="str">
        <f>IF(F922="","",DSUM('4_Emissions de procés'!$E$12:$M$27,"emissions",$F$728:$F922)-SUM(Z$729:Z921))</f>
        <v/>
      </c>
    </row>
    <row r="923" spans="2:26" x14ac:dyDescent="0.25">
      <c r="B923">
        <v>195</v>
      </c>
      <c r="C923" s="246" t="str">
        <f>IF('0_Dades generals organització'!H245="","",'0_Dades generals organització'!H245)</f>
        <v/>
      </c>
      <c r="D923" s="246" t="str">
        <f>IF(C923="","",IF('0_Dades generals organització'!J245="no","",Dades!C923))</f>
        <v/>
      </c>
      <c r="E923" s="246" t="str">
        <f>IFERROR(INDEX($D$729:$D$978,MATCH(0,INDEX(COUNTIF($E$728:E922,$D$729:$D$978),),)),"")</f>
        <v/>
      </c>
      <c r="F923" s="246" t="str">
        <f t="shared" si="20"/>
        <v/>
      </c>
      <c r="G923" s="246" t="str">
        <f>IF(F923="","",DSUM('1_Instal·lacions fixes'!$E$14:$R$36,"e1",$F$728:$F923)+DSUM('1_Instal·lacions fixes'!$E$43:$L$58,"e1",$F$728:$F923)-SUM(G$729:G922))</f>
        <v/>
      </c>
      <c r="H923" s="246" t="str">
        <f>IF(F923="","",DSUM('1_Instal·lacions fixes'!$E$14:$R$36,"e2",$F$728:$F923)+DSUM('1_Instal·lacions fixes'!$E$43:$L$58,"e2",$F$728:$F923)-SUM(H$729:H922))</f>
        <v/>
      </c>
      <c r="I923" s="246" t="str">
        <f>IF(F923="","",DSUM('1_Instal·lacions fixes'!$E$14:$R$36,"e3",$F$728:$F923)+DSUM('1_Instal·lacions fixes'!$E$43:$L$58,"e3",$F$728:$F923)-SUM(I$729:I922))</f>
        <v/>
      </c>
      <c r="J923" s="246" t="str">
        <f>IF(F923="","",DSUM('1_Instal·lacions fixes'!$E$14:$R$36,"emissions",$F$728:$F923)+DSUM('1_Instal·lacions fixes'!$E$43:$L$58,"emissions",$F$728:$F923)-SUM(J$729:J922))</f>
        <v/>
      </c>
      <c r="K923" s="246" t="str">
        <f>IF(F923="","",DSUM('2_Vehicles i maquinària'!$E$22:$S$44,"e1",$F$728:$F923)+DSUM('2_Vehicles i maquinària'!$E$50:$K$70,"emissions",$F$728:$F923)-SUM(K$729:K922))</f>
        <v/>
      </c>
      <c r="L923" s="246" t="str">
        <f>IF(F923="","",DSUM('2_Vehicles i maquinària'!$E$22:$S$44,"e2",$F$728:$F923)-SUM(L$729:L922))</f>
        <v/>
      </c>
      <c r="M923" s="246" t="str">
        <f>IF(F923="","",DSUM('2_Vehicles i maquinària'!$E$22:$S$44,"e3",$F$728:$F923)-SUM(M$729:M922))</f>
        <v/>
      </c>
      <c r="N923" s="246" t="str">
        <f>IF(F923="","",DSUM('2_Vehicles i maquinària'!$E$22:$S$44,"emissions",$F$728:$F923)+DSUM('2_Vehicles i maquinària'!$E$50:$K$70,"emissions",$F$728:$F923)-SUM(N$729:N922))</f>
        <v/>
      </c>
      <c r="O923" s="246" t="str">
        <f>IF(F923="","",DSUM('2_Vehicles i maquinària'!$E$82:$S$92,"e1",$F$728:$F923)-SUM(O$729:O922))</f>
        <v/>
      </c>
      <c r="P923" s="246" t="str">
        <f>IF(F923="","",DSUM('2_Vehicles i maquinària'!$E$82:$S$92,"e2",$F$728:$F923)-SUM(P$729:P922))</f>
        <v/>
      </c>
      <c r="Q923" s="246" t="str">
        <f>IF(F923="","",DSUM('2_Vehicles i maquinària'!$E$82:$S$92,"e3",$F$728:$F923)-SUM(Q$729:Q922))</f>
        <v/>
      </c>
      <c r="R923" s="246" t="str">
        <f>IF(F923="","",DSUM('2_Vehicles i maquinària'!$E$82:$S$92,"emissions",$F$728:$F923)-SUM(R$729:R922))</f>
        <v/>
      </c>
      <c r="S923" s="246" t="str">
        <f>IF(F923="","",DSUM('2_Vehicles i maquinària'!$E$99:$S$109,"e1",$F$728:$F923)-SUM(S$729:S922))</f>
        <v/>
      </c>
      <c r="T923" s="246" t="str">
        <f>IF(F923="","",DSUM('2_Vehicles i maquinària'!$E$99:$S$109,"e2",$F$728:$F923)-SUM(T$729:T922))</f>
        <v/>
      </c>
      <c r="U923" s="246" t="str">
        <f>IF(F923="","",DSUM('2_Vehicles i maquinària'!$E$99:$S$109,"e3",$F$728:$F923)-SUM(U$729:U922))</f>
        <v/>
      </c>
      <c r="V923" s="246" t="str">
        <f>IF(F923="","",DSUM('2_Vehicles i maquinària'!$E$99:$S$109,"emissions",$F$728:$F923)-SUM(V$729:V922))</f>
        <v/>
      </c>
      <c r="W923" s="246" t="str">
        <f>IF(F923="","",DSUM('4_Emissions de procés'!$E$12:$M$27,"e1",$F$728:$F923)-SUM(W$729:W922))</f>
        <v/>
      </c>
      <c r="X923" s="246" t="str">
        <f>IF(F923="","",DSUM('4_Emissions de procés'!$E$12:$M$27,"e2",$F$728:$F923)-SUM(X$729:X922))</f>
        <v/>
      </c>
      <c r="Y923" s="246" t="str">
        <f>IF(F923="","",DSUM('4_Emissions de procés'!$E$12:$M$27,"e3",$F$728:$F923)-SUM(Y$729:Y922))</f>
        <v/>
      </c>
      <c r="Z923" s="246" t="str">
        <f>IF(F923="","",DSUM('4_Emissions de procés'!$E$12:$M$27,"emissions",$F$728:$F923)-SUM(Z$729:Z922))</f>
        <v/>
      </c>
    </row>
    <row r="924" spans="2:26" x14ac:dyDescent="0.25">
      <c r="B924">
        <v>196</v>
      </c>
      <c r="C924" s="246" t="str">
        <f>IF('0_Dades generals organització'!H246="","",'0_Dades generals organització'!H246)</f>
        <v/>
      </c>
      <c r="D924" s="246" t="str">
        <f>IF(C924="","",IF('0_Dades generals organització'!J246="no","",Dades!C924))</f>
        <v/>
      </c>
      <c r="E924" s="246" t="str">
        <f>IFERROR(INDEX($D$729:$D$978,MATCH(0,INDEX(COUNTIF($E$728:E923,$D$729:$D$978),),)),"")</f>
        <v/>
      </c>
      <c r="F924" s="246" t="str">
        <f t="shared" si="20"/>
        <v/>
      </c>
      <c r="G924" s="246" t="str">
        <f>IF(F924="","",DSUM('1_Instal·lacions fixes'!$E$14:$R$36,"e1",$F$728:$F924)+DSUM('1_Instal·lacions fixes'!$E$43:$L$58,"e1",$F$728:$F924)-SUM(G$729:G923))</f>
        <v/>
      </c>
      <c r="H924" s="246" t="str">
        <f>IF(F924="","",DSUM('1_Instal·lacions fixes'!$E$14:$R$36,"e2",$F$728:$F924)+DSUM('1_Instal·lacions fixes'!$E$43:$L$58,"e2",$F$728:$F924)-SUM(H$729:H923))</f>
        <v/>
      </c>
      <c r="I924" s="246" t="str">
        <f>IF(F924="","",DSUM('1_Instal·lacions fixes'!$E$14:$R$36,"e3",$F$728:$F924)+DSUM('1_Instal·lacions fixes'!$E$43:$L$58,"e3",$F$728:$F924)-SUM(I$729:I923))</f>
        <v/>
      </c>
      <c r="J924" s="246" t="str">
        <f>IF(F924="","",DSUM('1_Instal·lacions fixes'!$E$14:$R$36,"emissions",$F$728:$F924)+DSUM('1_Instal·lacions fixes'!$E$43:$L$58,"emissions",$F$728:$F924)-SUM(J$729:J923))</f>
        <v/>
      </c>
      <c r="K924" s="246" t="str">
        <f>IF(F924="","",DSUM('2_Vehicles i maquinària'!$E$22:$S$44,"e1",$F$728:$F924)+DSUM('2_Vehicles i maquinària'!$E$50:$K$70,"emissions",$F$728:$F924)-SUM(K$729:K923))</f>
        <v/>
      </c>
      <c r="L924" s="246" t="str">
        <f>IF(F924="","",DSUM('2_Vehicles i maquinària'!$E$22:$S$44,"e2",$F$728:$F924)-SUM(L$729:L923))</f>
        <v/>
      </c>
      <c r="M924" s="246" t="str">
        <f>IF(F924="","",DSUM('2_Vehicles i maquinària'!$E$22:$S$44,"e3",$F$728:$F924)-SUM(M$729:M923))</f>
        <v/>
      </c>
      <c r="N924" s="246" t="str">
        <f>IF(F924="","",DSUM('2_Vehicles i maquinària'!$E$22:$S$44,"emissions",$F$728:$F924)+DSUM('2_Vehicles i maquinària'!$E$50:$K$70,"emissions",$F$728:$F924)-SUM(N$729:N923))</f>
        <v/>
      </c>
      <c r="O924" s="246" t="str">
        <f>IF(F924="","",DSUM('2_Vehicles i maquinària'!$E$82:$S$92,"e1",$F$728:$F924)-SUM(O$729:O923))</f>
        <v/>
      </c>
      <c r="P924" s="246" t="str">
        <f>IF(F924="","",DSUM('2_Vehicles i maquinària'!$E$82:$S$92,"e2",$F$728:$F924)-SUM(P$729:P923))</f>
        <v/>
      </c>
      <c r="Q924" s="246" t="str">
        <f>IF(F924="","",DSUM('2_Vehicles i maquinària'!$E$82:$S$92,"e3",$F$728:$F924)-SUM(Q$729:Q923))</f>
        <v/>
      </c>
      <c r="R924" s="246" t="str">
        <f>IF(F924="","",DSUM('2_Vehicles i maquinària'!$E$82:$S$92,"emissions",$F$728:$F924)-SUM(R$729:R923))</f>
        <v/>
      </c>
      <c r="S924" s="246" t="str">
        <f>IF(F924="","",DSUM('2_Vehicles i maquinària'!$E$99:$S$109,"e1",$F$728:$F924)-SUM(S$729:S923))</f>
        <v/>
      </c>
      <c r="T924" s="246" t="str">
        <f>IF(F924="","",DSUM('2_Vehicles i maquinària'!$E$99:$S$109,"e2",$F$728:$F924)-SUM(T$729:T923))</f>
        <v/>
      </c>
      <c r="U924" s="246" t="str">
        <f>IF(F924="","",DSUM('2_Vehicles i maquinària'!$E$99:$S$109,"e3",$F$728:$F924)-SUM(U$729:U923))</f>
        <v/>
      </c>
      <c r="V924" s="246" t="str">
        <f>IF(F924="","",DSUM('2_Vehicles i maquinària'!$E$99:$S$109,"emissions",$F$728:$F924)-SUM(V$729:V923))</f>
        <v/>
      </c>
      <c r="W924" s="246" t="str">
        <f>IF(F924="","",DSUM('4_Emissions de procés'!$E$12:$M$27,"e1",$F$728:$F924)-SUM(W$729:W923))</f>
        <v/>
      </c>
      <c r="X924" s="246" t="str">
        <f>IF(F924="","",DSUM('4_Emissions de procés'!$E$12:$M$27,"e2",$F$728:$F924)-SUM(X$729:X923))</f>
        <v/>
      </c>
      <c r="Y924" s="246" t="str">
        <f>IF(F924="","",DSUM('4_Emissions de procés'!$E$12:$M$27,"e3",$F$728:$F924)-SUM(Y$729:Y923))</f>
        <v/>
      </c>
      <c r="Z924" s="246" t="str">
        <f>IF(F924="","",DSUM('4_Emissions de procés'!$E$12:$M$27,"emissions",$F$728:$F924)-SUM(Z$729:Z923))</f>
        <v/>
      </c>
    </row>
    <row r="925" spans="2:26" x14ac:dyDescent="0.25">
      <c r="B925">
        <v>197</v>
      </c>
      <c r="C925" s="246" t="str">
        <f>IF('0_Dades generals organització'!H247="","",'0_Dades generals organització'!H247)</f>
        <v/>
      </c>
      <c r="D925" s="246" t="str">
        <f>IF(C925="","",IF('0_Dades generals organització'!J247="no","",Dades!C925))</f>
        <v/>
      </c>
      <c r="E925" s="246" t="str">
        <f>IFERROR(INDEX($D$729:$D$978,MATCH(0,INDEX(COUNTIF($E$728:E924,$D$729:$D$978),),)),"")</f>
        <v/>
      </c>
      <c r="F925" s="246" t="str">
        <f t="shared" si="20"/>
        <v/>
      </c>
      <c r="G925" s="246" t="str">
        <f>IF(F925="","",DSUM('1_Instal·lacions fixes'!$E$14:$R$36,"e1",$F$728:$F925)+DSUM('1_Instal·lacions fixes'!$E$43:$L$58,"e1",$F$728:$F925)-SUM(G$729:G924))</f>
        <v/>
      </c>
      <c r="H925" s="246" t="str">
        <f>IF(F925="","",DSUM('1_Instal·lacions fixes'!$E$14:$R$36,"e2",$F$728:$F925)+DSUM('1_Instal·lacions fixes'!$E$43:$L$58,"e2",$F$728:$F925)-SUM(H$729:H924))</f>
        <v/>
      </c>
      <c r="I925" s="246" t="str">
        <f>IF(F925="","",DSUM('1_Instal·lacions fixes'!$E$14:$R$36,"e3",$F$728:$F925)+DSUM('1_Instal·lacions fixes'!$E$43:$L$58,"e3",$F$728:$F925)-SUM(I$729:I924))</f>
        <v/>
      </c>
      <c r="J925" s="246" t="str">
        <f>IF(F925="","",DSUM('1_Instal·lacions fixes'!$E$14:$R$36,"emissions",$F$728:$F925)+DSUM('1_Instal·lacions fixes'!$E$43:$L$58,"emissions",$F$728:$F925)-SUM(J$729:J924))</f>
        <v/>
      </c>
      <c r="K925" s="246" t="str">
        <f>IF(F925="","",DSUM('2_Vehicles i maquinària'!$E$22:$S$44,"e1",$F$728:$F925)+DSUM('2_Vehicles i maquinària'!$E$50:$K$70,"emissions",$F$728:$F925)-SUM(K$729:K924))</f>
        <v/>
      </c>
      <c r="L925" s="246" t="str">
        <f>IF(F925="","",DSUM('2_Vehicles i maquinària'!$E$22:$S$44,"e2",$F$728:$F925)-SUM(L$729:L924))</f>
        <v/>
      </c>
      <c r="M925" s="246" t="str">
        <f>IF(F925="","",DSUM('2_Vehicles i maquinària'!$E$22:$S$44,"e3",$F$728:$F925)-SUM(M$729:M924))</f>
        <v/>
      </c>
      <c r="N925" s="246" t="str">
        <f>IF(F925="","",DSUM('2_Vehicles i maquinària'!$E$22:$S$44,"emissions",$F$728:$F925)+DSUM('2_Vehicles i maquinària'!$E$50:$K$70,"emissions",$F$728:$F925)-SUM(N$729:N924))</f>
        <v/>
      </c>
      <c r="O925" s="246" t="str">
        <f>IF(F925="","",DSUM('2_Vehicles i maquinària'!$E$82:$S$92,"e1",$F$728:$F925)-SUM(O$729:O924))</f>
        <v/>
      </c>
      <c r="P925" s="246" t="str">
        <f>IF(F925="","",DSUM('2_Vehicles i maquinària'!$E$82:$S$92,"e2",$F$728:$F925)-SUM(P$729:P924))</f>
        <v/>
      </c>
      <c r="Q925" s="246" t="str">
        <f>IF(F925="","",DSUM('2_Vehicles i maquinària'!$E$82:$S$92,"e3",$F$728:$F925)-SUM(Q$729:Q924))</f>
        <v/>
      </c>
      <c r="R925" s="246" t="str">
        <f>IF(F925="","",DSUM('2_Vehicles i maquinària'!$E$82:$S$92,"emissions",$F$728:$F925)-SUM(R$729:R924))</f>
        <v/>
      </c>
      <c r="S925" s="246" t="str">
        <f>IF(F925="","",DSUM('2_Vehicles i maquinària'!$E$99:$S$109,"e1",$F$728:$F925)-SUM(S$729:S924))</f>
        <v/>
      </c>
      <c r="T925" s="246" t="str">
        <f>IF(F925="","",DSUM('2_Vehicles i maquinària'!$E$99:$S$109,"e2",$F$728:$F925)-SUM(T$729:T924))</f>
        <v/>
      </c>
      <c r="U925" s="246" t="str">
        <f>IF(F925="","",DSUM('2_Vehicles i maquinària'!$E$99:$S$109,"e3",$F$728:$F925)-SUM(U$729:U924))</f>
        <v/>
      </c>
      <c r="V925" s="246" t="str">
        <f>IF(F925="","",DSUM('2_Vehicles i maquinària'!$E$99:$S$109,"emissions",$F$728:$F925)-SUM(V$729:V924))</f>
        <v/>
      </c>
      <c r="W925" s="246" t="str">
        <f>IF(F925="","",DSUM('4_Emissions de procés'!$E$12:$M$27,"e1",$F$728:$F925)-SUM(W$729:W924))</f>
        <v/>
      </c>
      <c r="X925" s="246" t="str">
        <f>IF(F925="","",DSUM('4_Emissions de procés'!$E$12:$M$27,"e2",$F$728:$F925)-SUM(X$729:X924))</f>
        <v/>
      </c>
      <c r="Y925" s="246" t="str">
        <f>IF(F925="","",DSUM('4_Emissions de procés'!$E$12:$M$27,"e3",$F$728:$F925)-SUM(Y$729:Y924))</f>
        <v/>
      </c>
      <c r="Z925" s="246" t="str">
        <f>IF(F925="","",DSUM('4_Emissions de procés'!$E$12:$M$27,"emissions",$F$728:$F925)-SUM(Z$729:Z924))</f>
        <v/>
      </c>
    </row>
    <row r="926" spans="2:26" x14ac:dyDescent="0.25">
      <c r="B926">
        <v>198</v>
      </c>
      <c r="C926" s="246" t="str">
        <f>IF('0_Dades generals organització'!H248="","",'0_Dades generals organització'!H248)</f>
        <v/>
      </c>
      <c r="D926" s="246" t="str">
        <f>IF(C926="","",IF('0_Dades generals organització'!J248="no","",Dades!C926))</f>
        <v/>
      </c>
      <c r="E926" s="246" t="str">
        <f>IFERROR(INDEX($D$729:$D$978,MATCH(0,INDEX(COUNTIF($E$728:E925,$D$729:$D$978),),)),"")</f>
        <v/>
      </c>
      <c r="F926" s="246" t="str">
        <f t="shared" si="20"/>
        <v/>
      </c>
      <c r="G926" s="246" t="str">
        <f>IF(F926="","",DSUM('1_Instal·lacions fixes'!$E$14:$R$36,"e1",$F$728:$F926)+DSUM('1_Instal·lacions fixes'!$E$43:$L$58,"e1",$F$728:$F926)-SUM(G$729:G925))</f>
        <v/>
      </c>
      <c r="H926" s="246" t="str">
        <f>IF(F926="","",DSUM('1_Instal·lacions fixes'!$E$14:$R$36,"e2",$F$728:$F926)+DSUM('1_Instal·lacions fixes'!$E$43:$L$58,"e2",$F$728:$F926)-SUM(H$729:H925))</f>
        <v/>
      </c>
      <c r="I926" s="246" t="str">
        <f>IF(F926="","",DSUM('1_Instal·lacions fixes'!$E$14:$R$36,"e3",$F$728:$F926)+DSUM('1_Instal·lacions fixes'!$E$43:$L$58,"e3",$F$728:$F926)-SUM(I$729:I925))</f>
        <v/>
      </c>
      <c r="J926" s="246" t="str">
        <f>IF(F926="","",DSUM('1_Instal·lacions fixes'!$E$14:$R$36,"emissions",$F$728:$F926)+DSUM('1_Instal·lacions fixes'!$E$43:$L$58,"emissions",$F$728:$F926)-SUM(J$729:J925))</f>
        <v/>
      </c>
      <c r="K926" s="246" t="str">
        <f>IF(F926="","",DSUM('2_Vehicles i maquinària'!$E$22:$S$44,"e1",$F$728:$F926)+DSUM('2_Vehicles i maquinària'!$E$50:$K$70,"emissions",$F$728:$F926)-SUM(K$729:K925))</f>
        <v/>
      </c>
      <c r="L926" s="246" t="str">
        <f>IF(F926="","",DSUM('2_Vehicles i maquinària'!$E$22:$S$44,"e2",$F$728:$F926)-SUM(L$729:L925))</f>
        <v/>
      </c>
      <c r="M926" s="246" t="str">
        <f>IF(F926="","",DSUM('2_Vehicles i maquinària'!$E$22:$S$44,"e3",$F$728:$F926)-SUM(M$729:M925))</f>
        <v/>
      </c>
      <c r="N926" s="246" t="str">
        <f>IF(F926="","",DSUM('2_Vehicles i maquinària'!$E$22:$S$44,"emissions",$F$728:$F926)+DSUM('2_Vehicles i maquinària'!$E$50:$K$70,"emissions",$F$728:$F926)-SUM(N$729:N925))</f>
        <v/>
      </c>
      <c r="O926" s="246" t="str">
        <f>IF(F926="","",DSUM('2_Vehicles i maquinària'!$E$82:$S$92,"e1",$F$728:$F926)-SUM(O$729:O925))</f>
        <v/>
      </c>
      <c r="P926" s="246" t="str">
        <f>IF(F926="","",DSUM('2_Vehicles i maquinària'!$E$82:$S$92,"e2",$F$728:$F926)-SUM(P$729:P925))</f>
        <v/>
      </c>
      <c r="Q926" s="246" t="str">
        <f>IF(F926="","",DSUM('2_Vehicles i maquinària'!$E$82:$S$92,"e3",$F$728:$F926)-SUM(Q$729:Q925))</f>
        <v/>
      </c>
      <c r="R926" s="246" t="str">
        <f>IF(F926="","",DSUM('2_Vehicles i maquinària'!$E$82:$S$92,"emissions",$F$728:$F926)-SUM(R$729:R925))</f>
        <v/>
      </c>
      <c r="S926" s="246" t="str">
        <f>IF(F926="","",DSUM('2_Vehicles i maquinària'!$E$99:$S$109,"e1",$F$728:$F926)-SUM(S$729:S925))</f>
        <v/>
      </c>
      <c r="T926" s="246" t="str">
        <f>IF(F926="","",DSUM('2_Vehicles i maquinària'!$E$99:$S$109,"e2",$F$728:$F926)-SUM(T$729:T925))</f>
        <v/>
      </c>
      <c r="U926" s="246" t="str">
        <f>IF(F926="","",DSUM('2_Vehicles i maquinària'!$E$99:$S$109,"e3",$F$728:$F926)-SUM(U$729:U925))</f>
        <v/>
      </c>
      <c r="V926" s="246" t="str">
        <f>IF(F926="","",DSUM('2_Vehicles i maquinària'!$E$99:$S$109,"emissions",$F$728:$F926)-SUM(V$729:V925))</f>
        <v/>
      </c>
      <c r="W926" s="246" t="str">
        <f>IF(F926="","",DSUM('4_Emissions de procés'!$E$12:$M$27,"e1",$F$728:$F926)-SUM(W$729:W925))</f>
        <v/>
      </c>
      <c r="X926" s="246" t="str">
        <f>IF(F926="","",DSUM('4_Emissions de procés'!$E$12:$M$27,"e2",$F$728:$F926)-SUM(X$729:X925))</f>
        <v/>
      </c>
      <c r="Y926" s="246" t="str">
        <f>IF(F926="","",DSUM('4_Emissions de procés'!$E$12:$M$27,"e3",$F$728:$F926)-SUM(Y$729:Y925))</f>
        <v/>
      </c>
      <c r="Z926" s="246" t="str">
        <f>IF(F926="","",DSUM('4_Emissions de procés'!$E$12:$M$27,"emissions",$F$728:$F926)-SUM(Z$729:Z925))</f>
        <v/>
      </c>
    </row>
    <row r="927" spans="2:26" x14ac:dyDescent="0.25">
      <c r="B927">
        <v>199</v>
      </c>
      <c r="C927" s="246" t="str">
        <f>IF('0_Dades generals organització'!H249="","",'0_Dades generals organització'!H249)</f>
        <v/>
      </c>
      <c r="D927" s="246" t="str">
        <f>IF(C927="","",IF('0_Dades generals organització'!J249="no","",Dades!C927))</f>
        <v/>
      </c>
      <c r="E927" s="246" t="str">
        <f>IFERROR(INDEX($D$729:$D$978,MATCH(0,INDEX(COUNTIF($E$728:E926,$D$729:$D$978),),)),"")</f>
        <v/>
      </c>
      <c r="F927" s="246" t="str">
        <f t="shared" si="20"/>
        <v/>
      </c>
      <c r="G927" s="246" t="str">
        <f>IF(F927="","",DSUM('1_Instal·lacions fixes'!$E$14:$R$36,"e1",$F$728:$F927)+DSUM('1_Instal·lacions fixes'!$E$43:$L$58,"e1",$F$728:$F927)-SUM(G$729:G926))</f>
        <v/>
      </c>
      <c r="H927" s="246" t="str">
        <f>IF(F927="","",DSUM('1_Instal·lacions fixes'!$E$14:$R$36,"e2",$F$728:$F927)+DSUM('1_Instal·lacions fixes'!$E$43:$L$58,"e2",$F$728:$F927)-SUM(H$729:H926))</f>
        <v/>
      </c>
      <c r="I927" s="246" t="str">
        <f>IF(F927="","",DSUM('1_Instal·lacions fixes'!$E$14:$R$36,"e3",$F$728:$F927)+DSUM('1_Instal·lacions fixes'!$E$43:$L$58,"e3",$F$728:$F927)-SUM(I$729:I926))</f>
        <v/>
      </c>
      <c r="J927" s="246" t="str">
        <f>IF(F927="","",DSUM('1_Instal·lacions fixes'!$E$14:$R$36,"emissions",$F$728:$F927)+DSUM('1_Instal·lacions fixes'!$E$43:$L$58,"emissions",$F$728:$F927)-SUM(J$729:J926))</f>
        <v/>
      </c>
      <c r="K927" s="246" t="str">
        <f>IF(F927="","",DSUM('2_Vehicles i maquinària'!$E$22:$S$44,"e1",$F$728:$F927)+DSUM('2_Vehicles i maquinària'!$E$50:$K$70,"emissions",$F$728:$F927)-SUM(K$729:K926))</f>
        <v/>
      </c>
      <c r="L927" s="246" t="str">
        <f>IF(F927="","",DSUM('2_Vehicles i maquinària'!$E$22:$S$44,"e2",$F$728:$F927)-SUM(L$729:L926))</f>
        <v/>
      </c>
      <c r="M927" s="246" t="str">
        <f>IF(F927="","",DSUM('2_Vehicles i maquinària'!$E$22:$S$44,"e3",$F$728:$F927)-SUM(M$729:M926))</f>
        <v/>
      </c>
      <c r="N927" s="246" t="str">
        <f>IF(F927="","",DSUM('2_Vehicles i maquinària'!$E$22:$S$44,"emissions",$F$728:$F927)+DSUM('2_Vehicles i maquinària'!$E$50:$K$70,"emissions",$F$728:$F927)-SUM(N$729:N926))</f>
        <v/>
      </c>
      <c r="O927" s="246" t="str">
        <f>IF(F927="","",DSUM('2_Vehicles i maquinària'!$E$82:$S$92,"e1",$F$728:$F927)-SUM(O$729:O926))</f>
        <v/>
      </c>
      <c r="P927" s="246" t="str">
        <f>IF(F927="","",DSUM('2_Vehicles i maquinària'!$E$82:$S$92,"e2",$F$728:$F927)-SUM(P$729:P926))</f>
        <v/>
      </c>
      <c r="Q927" s="246" t="str">
        <f>IF(F927="","",DSUM('2_Vehicles i maquinària'!$E$82:$S$92,"e3",$F$728:$F927)-SUM(Q$729:Q926))</f>
        <v/>
      </c>
      <c r="R927" s="246" t="str">
        <f>IF(F927="","",DSUM('2_Vehicles i maquinària'!$E$82:$S$92,"emissions",$F$728:$F927)-SUM(R$729:R926))</f>
        <v/>
      </c>
      <c r="S927" s="246" t="str">
        <f>IF(F927="","",DSUM('2_Vehicles i maquinària'!$E$99:$S$109,"e1",$F$728:$F927)-SUM(S$729:S926))</f>
        <v/>
      </c>
      <c r="T927" s="246" t="str">
        <f>IF(F927="","",DSUM('2_Vehicles i maquinària'!$E$99:$S$109,"e2",$F$728:$F927)-SUM(T$729:T926))</f>
        <v/>
      </c>
      <c r="U927" s="246" t="str">
        <f>IF(F927="","",DSUM('2_Vehicles i maquinària'!$E$99:$S$109,"e3",$F$728:$F927)-SUM(U$729:U926))</f>
        <v/>
      </c>
      <c r="V927" s="246" t="str">
        <f>IF(F927="","",DSUM('2_Vehicles i maquinària'!$E$99:$S$109,"emissions",$F$728:$F927)-SUM(V$729:V926))</f>
        <v/>
      </c>
      <c r="W927" s="246" t="str">
        <f>IF(F927="","",DSUM('4_Emissions de procés'!$E$12:$M$27,"e1",$F$728:$F927)-SUM(W$729:W926))</f>
        <v/>
      </c>
      <c r="X927" s="246" t="str">
        <f>IF(F927="","",DSUM('4_Emissions de procés'!$E$12:$M$27,"e2",$F$728:$F927)-SUM(X$729:X926))</f>
        <v/>
      </c>
      <c r="Y927" s="246" t="str">
        <f>IF(F927="","",DSUM('4_Emissions de procés'!$E$12:$M$27,"e3",$F$728:$F927)-SUM(Y$729:Y926))</f>
        <v/>
      </c>
      <c r="Z927" s="246" t="str">
        <f>IF(F927="","",DSUM('4_Emissions de procés'!$E$12:$M$27,"emissions",$F$728:$F927)-SUM(Z$729:Z926))</f>
        <v/>
      </c>
    </row>
    <row r="928" spans="2:26" x14ac:dyDescent="0.25">
      <c r="B928">
        <v>200</v>
      </c>
      <c r="C928" s="246" t="str">
        <f>IF('0_Dades generals organització'!H250="","",'0_Dades generals organització'!H250)</f>
        <v/>
      </c>
      <c r="D928" s="246" t="str">
        <f>IF(C928="","",IF('0_Dades generals organització'!J250="no","",Dades!C928))</f>
        <v/>
      </c>
      <c r="E928" s="246" t="str">
        <f>IFERROR(INDEX($D$729:$D$978,MATCH(0,INDEX(COUNTIF($E$728:E927,$D$729:$D$978),),)),"")</f>
        <v/>
      </c>
      <c r="F928" s="246" t="str">
        <f t="shared" si="20"/>
        <v/>
      </c>
      <c r="G928" s="246" t="str">
        <f>IF(F928="","",DSUM('1_Instal·lacions fixes'!$E$14:$R$36,"e1",$F$728:$F928)+DSUM('1_Instal·lacions fixes'!$E$43:$L$58,"e1",$F$728:$F928)-SUM(G$729:G927))</f>
        <v/>
      </c>
      <c r="H928" s="246" t="str">
        <f>IF(F928="","",DSUM('1_Instal·lacions fixes'!$E$14:$R$36,"e2",$F$728:$F928)+DSUM('1_Instal·lacions fixes'!$E$43:$L$58,"e2",$F$728:$F928)-SUM(H$729:H927))</f>
        <v/>
      </c>
      <c r="I928" s="246" t="str">
        <f>IF(F928="","",DSUM('1_Instal·lacions fixes'!$E$14:$R$36,"e3",$F$728:$F928)+DSUM('1_Instal·lacions fixes'!$E$43:$L$58,"e3",$F$728:$F928)-SUM(I$729:I927))</f>
        <v/>
      </c>
      <c r="J928" s="246" t="str">
        <f>IF(F928="","",DSUM('1_Instal·lacions fixes'!$E$14:$R$36,"emissions",$F$728:$F928)+DSUM('1_Instal·lacions fixes'!$E$43:$L$58,"emissions",$F$728:$F928)-SUM(J$729:J927))</f>
        <v/>
      </c>
      <c r="K928" s="246" t="str">
        <f>IF(F928="","",DSUM('2_Vehicles i maquinària'!$E$22:$S$44,"e1",$F$728:$F928)+DSUM('2_Vehicles i maquinària'!$E$50:$K$70,"emissions",$F$728:$F928)-SUM(K$729:K927))</f>
        <v/>
      </c>
      <c r="L928" s="246" t="str">
        <f>IF(F928="","",DSUM('2_Vehicles i maquinària'!$E$22:$S$44,"e2",$F$728:$F928)-SUM(L$729:L927))</f>
        <v/>
      </c>
      <c r="M928" s="246" t="str">
        <f>IF(F928="","",DSUM('2_Vehicles i maquinària'!$E$22:$S$44,"e3",$F$728:$F928)-SUM(M$729:M927))</f>
        <v/>
      </c>
      <c r="N928" s="246" t="str">
        <f>IF(F928="","",DSUM('2_Vehicles i maquinària'!$E$22:$S$44,"emissions",$F$728:$F928)+DSUM('2_Vehicles i maquinària'!$E$50:$K$70,"emissions",$F$728:$F928)-SUM(N$729:N927))</f>
        <v/>
      </c>
      <c r="O928" s="246" t="str">
        <f>IF(F928="","",DSUM('2_Vehicles i maquinària'!$E$82:$S$92,"e1",$F$728:$F928)-SUM(O$729:O927))</f>
        <v/>
      </c>
      <c r="P928" s="246" t="str">
        <f>IF(F928="","",DSUM('2_Vehicles i maquinària'!$E$82:$S$92,"e2",$F$728:$F928)-SUM(P$729:P927))</f>
        <v/>
      </c>
      <c r="Q928" s="246" t="str">
        <f>IF(F928="","",DSUM('2_Vehicles i maquinària'!$E$82:$S$92,"e3",$F$728:$F928)-SUM(Q$729:Q927))</f>
        <v/>
      </c>
      <c r="R928" s="246" t="str">
        <f>IF(F928="","",DSUM('2_Vehicles i maquinària'!$E$82:$S$92,"emissions",$F$728:$F928)-SUM(R$729:R927))</f>
        <v/>
      </c>
      <c r="S928" s="246" t="str">
        <f>IF(F928="","",DSUM('2_Vehicles i maquinària'!$E$99:$S$109,"e1",$F$728:$F928)-SUM(S$729:S927))</f>
        <v/>
      </c>
      <c r="T928" s="246" t="str">
        <f>IF(F928="","",DSUM('2_Vehicles i maquinària'!$E$99:$S$109,"e2",$F$728:$F928)-SUM(T$729:T927))</f>
        <v/>
      </c>
      <c r="U928" s="246" t="str">
        <f>IF(F928="","",DSUM('2_Vehicles i maquinària'!$E$99:$S$109,"e3",$F$728:$F928)-SUM(U$729:U927))</f>
        <v/>
      </c>
      <c r="V928" s="246" t="str">
        <f>IF(F928="","",DSUM('2_Vehicles i maquinària'!$E$99:$S$109,"emissions",$F$728:$F928)-SUM(V$729:V927))</f>
        <v/>
      </c>
      <c r="W928" s="246" t="str">
        <f>IF(F928="","",DSUM('4_Emissions de procés'!$E$12:$M$27,"e1",$F$728:$F928)-SUM(W$729:W927))</f>
        <v/>
      </c>
      <c r="X928" s="246" t="str">
        <f>IF(F928="","",DSUM('4_Emissions de procés'!$E$12:$M$27,"e2",$F$728:$F928)-SUM(X$729:X927))</f>
        <v/>
      </c>
      <c r="Y928" s="246" t="str">
        <f>IF(F928="","",DSUM('4_Emissions de procés'!$E$12:$M$27,"e3",$F$728:$F928)-SUM(Y$729:Y927))</f>
        <v/>
      </c>
      <c r="Z928" s="246" t="str">
        <f>IF(F928="","",DSUM('4_Emissions de procés'!$E$12:$M$27,"emissions",$F$728:$F928)-SUM(Z$729:Z927))</f>
        <v/>
      </c>
    </row>
    <row r="929" spans="2:26" x14ac:dyDescent="0.25">
      <c r="B929">
        <v>201</v>
      </c>
      <c r="C929" s="246" t="str">
        <f>IF('0_Dades generals organització'!H251="","",'0_Dades generals organització'!H251)</f>
        <v/>
      </c>
      <c r="D929" s="246" t="str">
        <f>IF(C929="","",IF('0_Dades generals organització'!J251="no","",Dades!C929))</f>
        <v/>
      </c>
      <c r="E929" s="246" t="str">
        <f>IFERROR(INDEX($D$729:$D$978,MATCH(0,INDEX(COUNTIF($E$728:E928,$D$729:$D$978),),)),"")</f>
        <v/>
      </c>
      <c r="F929" s="246" t="str">
        <f t="shared" si="20"/>
        <v/>
      </c>
      <c r="G929" s="246" t="str">
        <f>IF(F929="","",DSUM('1_Instal·lacions fixes'!$E$14:$R$36,"e1",$F$728:$F929)+DSUM('1_Instal·lacions fixes'!$E$43:$L$58,"e1",$F$728:$F929)-SUM(G$729:G928))</f>
        <v/>
      </c>
      <c r="H929" s="246" t="str">
        <f>IF(F929="","",DSUM('1_Instal·lacions fixes'!$E$14:$R$36,"e2",$F$728:$F929)+DSUM('1_Instal·lacions fixes'!$E$43:$L$58,"e2",$F$728:$F929)-SUM(H$729:H928))</f>
        <v/>
      </c>
      <c r="I929" s="246" t="str">
        <f>IF(F929="","",DSUM('1_Instal·lacions fixes'!$E$14:$R$36,"e3",$F$728:$F929)+DSUM('1_Instal·lacions fixes'!$E$43:$L$58,"e3",$F$728:$F929)-SUM(I$729:I928))</f>
        <v/>
      </c>
      <c r="J929" s="246" t="str">
        <f>IF(F929="","",DSUM('1_Instal·lacions fixes'!$E$14:$R$36,"emissions",$F$728:$F929)+DSUM('1_Instal·lacions fixes'!$E$43:$L$58,"emissions",$F$728:$F929)-SUM(J$729:J928))</f>
        <v/>
      </c>
      <c r="K929" s="246" t="str">
        <f>IF(F929="","",DSUM('2_Vehicles i maquinària'!$E$22:$S$44,"e1",$F$728:$F929)+DSUM('2_Vehicles i maquinària'!$E$50:$K$70,"emissions",$F$728:$F929)-SUM(K$729:K928))</f>
        <v/>
      </c>
      <c r="L929" s="246" t="str">
        <f>IF(F929="","",DSUM('2_Vehicles i maquinària'!$E$22:$S$44,"e2",$F$728:$F929)-SUM(L$729:L928))</f>
        <v/>
      </c>
      <c r="M929" s="246" t="str">
        <f>IF(F929="","",DSUM('2_Vehicles i maquinària'!$E$22:$S$44,"e3",$F$728:$F929)-SUM(M$729:M928))</f>
        <v/>
      </c>
      <c r="N929" s="246" t="str">
        <f>IF(F929="","",DSUM('2_Vehicles i maquinària'!$E$22:$S$44,"emissions",$F$728:$F929)+DSUM('2_Vehicles i maquinària'!$E$50:$K$70,"emissions",$F$728:$F929)-SUM(N$729:N928))</f>
        <v/>
      </c>
      <c r="O929" s="246" t="str">
        <f>IF(F929="","",DSUM('2_Vehicles i maquinària'!$E$82:$S$92,"e1",$F$728:$F929)-SUM(O$729:O928))</f>
        <v/>
      </c>
      <c r="P929" s="246" t="str">
        <f>IF(F929="","",DSUM('2_Vehicles i maquinària'!$E$82:$S$92,"e2",$F$728:$F929)-SUM(P$729:P928))</f>
        <v/>
      </c>
      <c r="Q929" s="246" t="str">
        <f>IF(F929="","",DSUM('2_Vehicles i maquinària'!$E$82:$S$92,"e3",$F$728:$F929)-SUM(Q$729:Q928))</f>
        <v/>
      </c>
      <c r="R929" s="246" t="str">
        <f>IF(F929="","",DSUM('2_Vehicles i maquinària'!$E$82:$S$92,"emissions",$F$728:$F929)-SUM(R$729:R928))</f>
        <v/>
      </c>
      <c r="S929" s="246" t="str">
        <f>IF(F929="","",DSUM('2_Vehicles i maquinària'!$E$99:$S$109,"e1",$F$728:$F929)-SUM(S$729:S928))</f>
        <v/>
      </c>
      <c r="T929" s="246" t="str">
        <f>IF(F929="","",DSUM('2_Vehicles i maquinària'!$E$99:$S$109,"e2",$F$728:$F929)-SUM(T$729:T928))</f>
        <v/>
      </c>
      <c r="U929" s="246" t="str">
        <f>IF(F929="","",DSUM('2_Vehicles i maquinària'!$E$99:$S$109,"e3",$F$728:$F929)-SUM(U$729:U928))</f>
        <v/>
      </c>
      <c r="V929" s="246" t="str">
        <f>IF(F929="","",DSUM('2_Vehicles i maquinària'!$E$99:$S$109,"emissions",$F$728:$F929)-SUM(V$729:V928))</f>
        <v/>
      </c>
      <c r="W929" s="246" t="str">
        <f>IF(F929="","",DSUM('4_Emissions de procés'!$E$12:$M$27,"e1",$F$728:$F929)-SUM(W$729:W928))</f>
        <v/>
      </c>
      <c r="X929" s="246" t="str">
        <f>IF(F929="","",DSUM('4_Emissions de procés'!$E$12:$M$27,"e2",$F$728:$F929)-SUM(X$729:X928))</f>
        <v/>
      </c>
      <c r="Y929" s="246" t="str">
        <f>IF(F929="","",DSUM('4_Emissions de procés'!$E$12:$M$27,"e3",$F$728:$F929)-SUM(Y$729:Y928))</f>
        <v/>
      </c>
      <c r="Z929" s="246" t="str">
        <f>IF(F929="","",DSUM('4_Emissions de procés'!$E$12:$M$27,"emissions",$F$728:$F929)-SUM(Z$729:Z928))</f>
        <v/>
      </c>
    </row>
    <row r="930" spans="2:26" x14ac:dyDescent="0.25">
      <c r="B930">
        <v>202</v>
      </c>
      <c r="C930" s="246" t="str">
        <f>IF('0_Dades generals organització'!H252="","",'0_Dades generals organització'!H252)</f>
        <v/>
      </c>
      <c r="D930" s="246" t="str">
        <f>IF(C930="","",IF('0_Dades generals organització'!J252="no","",Dades!C930))</f>
        <v/>
      </c>
      <c r="E930" s="246" t="str">
        <f>IFERROR(INDEX($D$729:$D$978,MATCH(0,INDEX(COUNTIF($E$728:E929,$D$729:$D$978),),)),"")</f>
        <v/>
      </c>
      <c r="F930" s="246" t="str">
        <f t="shared" si="20"/>
        <v/>
      </c>
      <c r="G930" s="246" t="str">
        <f>IF(F930="","",DSUM('1_Instal·lacions fixes'!$E$14:$R$36,"e1",$F$728:$F930)+DSUM('1_Instal·lacions fixes'!$E$43:$L$58,"e1",$F$728:$F930)-SUM(G$729:G929))</f>
        <v/>
      </c>
      <c r="H930" s="246" t="str">
        <f>IF(F930="","",DSUM('1_Instal·lacions fixes'!$E$14:$R$36,"e2",$F$728:$F930)+DSUM('1_Instal·lacions fixes'!$E$43:$L$58,"e2",$F$728:$F930)-SUM(H$729:H929))</f>
        <v/>
      </c>
      <c r="I930" s="246" t="str">
        <f>IF(F930="","",DSUM('1_Instal·lacions fixes'!$E$14:$R$36,"e3",$F$728:$F930)+DSUM('1_Instal·lacions fixes'!$E$43:$L$58,"e3",$F$728:$F930)-SUM(I$729:I929))</f>
        <v/>
      </c>
      <c r="J930" s="246" t="str">
        <f>IF(F930="","",DSUM('1_Instal·lacions fixes'!$E$14:$R$36,"emissions",$F$728:$F930)+DSUM('1_Instal·lacions fixes'!$E$43:$L$58,"emissions",$F$728:$F930)-SUM(J$729:J929))</f>
        <v/>
      </c>
      <c r="K930" s="246" t="str">
        <f>IF(F930="","",DSUM('2_Vehicles i maquinària'!$E$22:$S$44,"e1",$F$728:$F930)+DSUM('2_Vehicles i maquinària'!$E$50:$K$70,"emissions",$F$728:$F930)-SUM(K$729:K929))</f>
        <v/>
      </c>
      <c r="L930" s="246" t="str">
        <f>IF(F930="","",DSUM('2_Vehicles i maquinària'!$E$22:$S$44,"e2",$F$728:$F930)-SUM(L$729:L929))</f>
        <v/>
      </c>
      <c r="M930" s="246" t="str">
        <f>IF(F930="","",DSUM('2_Vehicles i maquinària'!$E$22:$S$44,"e3",$F$728:$F930)-SUM(M$729:M929))</f>
        <v/>
      </c>
      <c r="N930" s="246" t="str">
        <f>IF(F930="","",DSUM('2_Vehicles i maquinària'!$E$22:$S$44,"emissions",$F$728:$F930)+DSUM('2_Vehicles i maquinària'!$E$50:$K$70,"emissions",$F$728:$F930)-SUM(N$729:N929))</f>
        <v/>
      </c>
      <c r="O930" s="246" t="str">
        <f>IF(F930="","",DSUM('2_Vehicles i maquinària'!$E$82:$S$92,"e1",$F$728:$F930)-SUM(O$729:O929))</f>
        <v/>
      </c>
      <c r="P930" s="246" t="str">
        <f>IF(F930="","",DSUM('2_Vehicles i maquinària'!$E$82:$S$92,"e2",$F$728:$F930)-SUM(P$729:P929))</f>
        <v/>
      </c>
      <c r="Q930" s="246" t="str">
        <f>IF(F930="","",DSUM('2_Vehicles i maquinària'!$E$82:$S$92,"e3",$F$728:$F930)-SUM(Q$729:Q929))</f>
        <v/>
      </c>
      <c r="R930" s="246" t="str">
        <f>IF(F930="","",DSUM('2_Vehicles i maquinària'!$E$82:$S$92,"emissions",$F$728:$F930)-SUM(R$729:R929))</f>
        <v/>
      </c>
      <c r="S930" s="246" t="str">
        <f>IF(F930="","",DSUM('2_Vehicles i maquinària'!$E$99:$S$109,"e1",$F$728:$F930)-SUM(S$729:S929))</f>
        <v/>
      </c>
      <c r="T930" s="246" t="str">
        <f>IF(F930="","",DSUM('2_Vehicles i maquinària'!$E$99:$S$109,"e2",$F$728:$F930)-SUM(T$729:T929))</f>
        <v/>
      </c>
      <c r="U930" s="246" t="str">
        <f>IF(F930="","",DSUM('2_Vehicles i maquinària'!$E$99:$S$109,"e3",$F$728:$F930)-SUM(U$729:U929))</f>
        <v/>
      </c>
      <c r="V930" s="246" t="str">
        <f>IF(F930="","",DSUM('2_Vehicles i maquinària'!$E$99:$S$109,"emissions",$F$728:$F930)-SUM(V$729:V929))</f>
        <v/>
      </c>
      <c r="W930" s="246" t="str">
        <f>IF(F930="","",DSUM('4_Emissions de procés'!$E$12:$M$27,"e1",$F$728:$F930)-SUM(W$729:W929))</f>
        <v/>
      </c>
      <c r="X930" s="246" t="str">
        <f>IF(F930="","",DSUM('4_Emissions de procés'!$E$12:$M$27,"e2",$F$728:$F930)-SUM(X$729:X929))</f>
        <v/>
      </c>
      <c r="Y930" s="246" t="str">
        <f>IF(F930="","",DSUM('4_Emissions de procés'!$E$12:$M$27,"e3",$F$728:$F930)-SUM(Y$729:Y929))</f>
        <v/>
      </c>
      <c r="Z930" s="246" t="str">
        <f>IF(F930="","",DSUM('4_Emissions de procés'!$E$12:$M$27,"emissions",$F$728:$F930)-SUM(Z$729:Z929))</f>
        <v/>
      </c>
    </row>
    <row r="931" spans="2:26" x14ac:dyDescent="0.25">
      <c r="B931">
        <v>203</v>
      </c>
      <c r="C931" s="246" t="str">
        <f>IF('0_Dades generals organització'!H253="","",'0_Dades generals organització'!H253)</f>
        <v/>
      </c>
      <c r="D931" s="246" t="str">
        <f>IF(C931="","",IF('0_Dades generals organització'!J253="no","",Dades!C931))</f>
        <v/>
      </c>
      <c r="E931" s="246" t="str">
        <f>IFERROR(INDEX($D$729:$D$978,MATCH(0,INDEX(COUNTIF($E$728:E930,$D$729:$D$978),),)),"")</f>
        <v/>
      </c>
      <c r="F931" s="246" t="str">
        <f t="shared" si="20"/>
        <v/>
      </c>
      <c r="G931" s="246" t="str">
        <f>IF(F931="","",DSUM('1_Instal·lacions fixes'!$E$14:$R$36,"e1",$F$728:$F931)+DSUM('1_Instal·lacions fixes'!$E$43:$L$58,"e1",$F$728:$F931)-SUM(G$729:G930))</f>
        <v/>
      </c>
      <c r="H931" s="246" t="str">
        <f>IF(F931="","",DSUM('1_Instal·lacions fixes'!$E$14:$R$36,"e2",$F$728:$F931)+DSUM('1_Instal·lacions fixes'!$E$43:$L$58,"e2",$F$728:$F931)-SUM(H$729:H930))</f>
        <v/>
      </c>
      <c r="I931" s="246" t="str">
        <f>IF(F931="","",DSUM('1_Instal·lacions fixes'!$E$14:$R$36,"e3",$F$728:$F931)+DSUM('1_Instal·lacions fixes'!$E$43:$L$58,"e3",$F$728:$F931)-SUM(I$729:I930))</f>
        <v/>
      </c>
      <c r="J931" s="246" t="str">
        <f>IF(F931="","",DSUM('1_Instal·lacions fixes'!$E$14:$R$36,"emissions",$F$728:$F931)+DSUM('1_Instal·lacions fixes'!$E$43:$L$58,"emissions",$F$728:$F931)-SUM(J$729:J930))</f>
        <v/>
      </c>
      <c r="K931" s="246" t="str">
        <f>IF(F931="","",DSUM('2_Vehicles i maquinària'!$E$22:$S$44,"e1",$F$728:$F931)+DSUM('2_Vehicles i maquinària'!$E$50:$K$70,"emissions",$F$728:$F931)-SUM(K$729:K930))</f>
        <v/>
      </c>
      <c r="L931" s="246" t="str">
        <f>IF(F931="","",DSUM('2_Vehicles i maquinària'!$E$22:$S$44,"e2",$F$728:$F931)-SUM(L$729:L930))</f>
        <v/>
      </c>
      <c r="M931" s="246" t="str">
        <f>IF(F931="","",DSUM('2_Vehicles i maquinària'!$E$22:$S$44,"e3",$F$728:$F931)-SUM(M$729:M930))</f>
        <v/>
      </c>
      <c r="N931" s="246" t="str">
        <f>IF(F931="","",DSUM('2_Vehicles i maquinària'!$E$22:$S$44,"emissions",$F$728:$F931)+DSUM('2_Vehicles i maquinària'!$E$50:$K$70,"emissions",$F$728:$F931)-SUM(N$729:N930))</f>
        <v/>
      </c>
      <c r="O931" s="246" t="str">
        <f>IF(F931="","",DSUM('2_Vehicles i maquinària'!$E$82:$S$92,"e1",$F$728:$F931)-SUM(O$729:O930))</f>
        <v/>
      </c>
      <c r="P931" s="246" t="str">
        <f>IF(F931="","",DSUM('2_Vehicles i maquinària'!$E$82:$S$92,"e2",$F$728:$F931)-SUM(P$729:P930))</f>
        <v/>
      </c>
      <c r="Q931" s="246" t="str">
        <f>IF(F931="","",DSUM('2_Vehicles i maquinària'!$E$82:$S$92,"e3",$F$728:$F931)-SUM(Q$729:Q930))</f>
        <v/>
      </c>
      <c r="R931" s="246" t="str">
        <f>IF(F931="","",DSUM('2_Vehicles i maquinària'!$E$82:$S$92,"emissions",$F$728:$F931)-SUM(R$729:R930))</f>
        <v/>
      </c>
      <c r="S931" s="246" t="str">
        <f>IF(F931="","",DSUM('2_Vehicles i maquinària'!$E$99:$S$109,"e1",$F$728:$F931)-SUM(S$729:S930))</f>
        <v/>
      </c>
      <c r="T931" s="246" t="str">
        <f>IF(F931="","",DSUM('2_Vehicles i maquinària'!$E$99:$S$109,"e2",$F$728:$F931)-SUM(T$729:T930))</f>
        <v/>
      </c>
      <c r="U931" s="246" t="str">
        <f>IF(F931="","",DSUM('2_Vehicles i maquinària'!$E$99:$S$109,"e3",$F$728:$F931)-SUM(U$729:U930))</f>
        <v/>
      </c>
      <c r="V931" s="246" t="str">
        <f>IF(F931="","",DSUM('2_Vehicles i maquinària'!$E$99:$S$109,"emissions",$F$728:$F931)-SUM(V$729:V930))</f>
        <v/>
      </c>
      <c r="W931" s="246" t="str">
        <f>IF(F931="","",DSUM('4_Emissions de procés'!$E$12:$M$27,"e1",$F$728:$F931)-SUM(W$729:W930))</f>
        <v/>
      </c>
      <c r="X931" s="246" t="str">
        <f>IF(F931="","",DSUM('4_Emissions de procés'!$E$12:$M$27,"e2",$F$728:$F931)-SUM(X$729:X930))</f>
        <v/>
      </c>
      <c r="Y931" s="246" t="str">
        <f>IF(F931="","",DSUM('4_Emissions de procés'!$E$12:$M$27,"e3",$F$728:$F931)-SUM(Y$729:Y930))</f>
        <v/>
      </c>
      <c r="Z931" s="246" t="str">
        <f>IF(F931="","",DSUM('4_Emissions de procés'!$E$12:$M$27,"emissions",$F$728:$F931)-SUM(Z$729:Z930))</f>
        <v/>
      </c>
    </row>
    <row r="932" spans="2:26" x14ac:dyDescent="0.25">
      <c r="B932">
        <v>204</v>
      </c>
      <c r="C932" s="246" t="str">
        <f>IF('0_Dades generals organització'!H254="","",'0_Dades generals organització'!H254)</f>
        <v/>
      </c>
      <c r="D932" s="246" t="str">
        <f>IF(C932="","",IF('0_Dades generals organització'!J254="no","",Dades!C932))</f>
        <v/>
      </c>
      <c r="E932" s="246" t="str">
        <f>IFERROR(INDEX($D$729:$D$978,MATCH(0,INDEX(COUNTIF($E$728:E931,$D$729:$D$978),),)),"")</f>
        <v/>
      </c>
      <c r="F932" s="246" t="str">
        <f t="shared" si="20"/>
        <v/>
      </c>
      <c r="G932" s="246" t="str">
        <f>IF(F932="","",DSUM('1_Instal·lacions fixes'!$E$14:$R$36,"e1",$F$728:$F932)+DSUM('1_Instal·lacions fixes'!$E$43:$L$58,"e1",$F$728:$F932)-SUM(G$729:G931))</f>
        <v/>
      </c>
      <c r="H932" s="246" t="str">
        <f>IF(F932="","",DSUM('1_Instal·lacions fixes'!$E$14:$R$36,"e2",$F$728:$F932)+DSUM('1_Instal·lacions fixes'!$E$43:$L$58,"e2",$F$728:$F932)-SUM(H$729:H931))</f>
        <v/>
      </c>
      <c r="I932" s="246" t="str">
        <f>IF(F932="","",DSUM('1_Instal·lacions fixes'!$E$14:$R$36,"e3",$F$728:$F932)+DSUM('1_Instal·lacions fixes'!$E$43:$L$58,"e3",$F$728:$F932)-SUM(I$729:I931))</f>
        <v/>
      </c>
      <c r="J932" s="246" t="str">
        <f>IF(F932="","",DSUM('1_Instal·lacions fixes'!$E$14:$R$36,"emissions",$F$728:$F932)+DSUM('1_Instal·lacions fixes'!$E$43:$L$58,"emissions",$F$728:$F932)-SUM(J$729:J931))</f>
        <v/>
      </c>
      <c r="K932" s="246" t="str">
        <f>IF(F932="","",DSUM('2_Vehicles i maquinària'!$E$22:$S$44,"e1",$F$728:$F932)+DSUM('2_Vehicles i maquinària'!$E$50:$K$70,"emissions",$F$728:$F932)-SUM(K$729:K931))</f>
        <v/>
      </c>
      <c r="L932" s="246" t="str">
        <f>IF(F932="","",DSUM('2_Vehicles i maquinària'!$E$22:$S$44,"e2",$F$728:$F932)-SUM(L$729:L931))</f>
        <v/>
      </c>
      <c r="M932" s="246" t="str">
        <f>IF(F932="","",DSUM('2_Vehicles i maquinària'!$E$22:$S$44,"e3",$F$728:$F932)-SUM(M$729:M931))</f>
        <v/>
      </c>
      <c r="N932" s="246" t="str">
        <f>IF(F932="","",DSUM('2_Vehicles i maquinària'!$E$22:$S$44,"emissions",$F$728:$F932)+DSUM('2_Vehicles i maquinària'!$E$50:$K$70,"emissions",$F$728:$F932)-SUM(N$729:N931))</f>
        <v/>
      </c>
      <c r="O932" s="246" t="str">
        <f>IF(F932="","",DSUM('2_Vehicles i maquinària'!$E$82:$S$92,"e1",$F$728:$F932)-SUM(O$729:O931))</f>
        <v/>
      </c>
      <c r="P932" s="246" t="str">
        <f>IF(F932="","",DSUM('2_Vehicles i maquinària'!$E$82:$S$92,"e2",$F$728:$F932)-SUM(P$729:P931))</f>
        <v/>
      </c>
      <c r="Q932" s="246" t="str">
        <f>IF(F932="","",DSUM('2_Vehicles i maquinària'!$E$82:$S$92,"e3",$F$728:$F932)-SUM(Q$729:Q931))</f>
        <v/>
      </c>
      <c r="R932" s="246" t="str">
        <f>IF(F932="","",DSUM('2_Vehicles i maquinària'!$E$82:$S$92,"emissions",$F$728:$F932)-SUM(R$729:R931))</f>
        <v/>
      </c>
      <c r="S932" s="246" t="str">
        <f>IF(F932="","",DSUM('2_Vehicles i maquinària'!$E$99:$S$109,"e1",$F$728:$F932)-SUM(S$729:S931))</f>
        <v/>
      </c>
      <c r="T932" s="246" t="str">
        <f>IF(F932="","",DSUM('2_Vehicles i maquinària'!$E$99:$S$109,"e2",$F$728:$F932)-SUM(T$729:T931))</f>
        <v/>
      </c>
      <c r="U932" s="246" t="str">
        <f>IF(F932="","",DSUM('2_Vehicles i maquinària'!$E$99:$S$109,"e3",$F$728:$F932)-SUM(U$729:U931))</f>
        <v/>
      </c>
      <c r="V932" s="246" t="str">
        <f>IF(F932="","",DSUM('2_Vehicles i maquinària'!$E$99:$S$109,"emissions",$F$728:$F932)-SUM(V$729:V931))</f>
        <v/>
      </c>
      <c r="W932" s="246" t="str">
        <f>IF(F932="","",DSUM('4_Emissions de procés'!$E$12:$M$27,"e1",$F$728:$F932)-SUM(W$729:W931))</f>
        <v/>
      </c>
      <c r="X932" s="246" t="str">
        <f>IF(F932="","",DSUM('4_Emissions de procés'!$E$12:$M$27,"e2",$F$728:$F932)-SUM(X$729:X931))</f>
        <v/>
      </c>
      <c r="Y932" s="246" t="str">
        <f>IF(F932="","",DSUM('4_Emissions de procés'!$E$12:$M$27,"e3",$F$728:$F932)-SUM(Y$729:Y931))</f>
        <v/>
      </c>
      <c r="Z932" s="246" t="str">
        <f>IF(F932="","",DSUM('4_Emissions de procés'!$E$12:$M$27,"emissions",$F$728:$F932)-SUM(Z$729:Z931))</f>
        <v/>
      </c>
    </row>
    <row r="933" spans="2:26" x14ac:dyDescent="0.25">
      <c r="B933">
        <v>205</v>
      </c>
      <c r="C933" s="246" t="str">
        <f>IF('0_Dades generals organització'!H255="","",'0_Dades generals organització'!H255)</f>
        <v/>
      </c>
      <c r="D933" s="246" t="str">
        <f>IF(C933="","",IF('0_Dades generals organització'!J255="no","",Dades!C933))</f>
        <v/>
      </c>
      <c r="E933" s="246" t="str">
        <f>IFERROR(INDEX($D$729:$D$978,MATCH(0,INDEX(COUNTIF($E$728:E932,$D$729:$D$978),),)),"")</f>
        <v/>
      </c>
      <c r="F933" s="246" t="str">
        <f t="shared" si="20"/>
        <v/>
      </c>
      <c r="G933" s="246" t="str">
        <f>IF(F933="","",DSUM('1_Instal·lacions fixes'!$E$14:$R$36,"e1",$F$728:$F933)+DSUM('1_Instal·lacions fixes'!$E$43:$L$58,"e1",$F$728:$F933)-SUM(G$729:G932))</f>
        <v/>
      </c>
      <c r="H933" s="246" t="str">
        <f>IF(F933="","",DSUM('1_Instal·lacions fixes'!$E$14:$R$36,"e2",$F$728:$F933)+DSUM('1_Instal·lacions fixes'!$E$43:$L$58,"e2",$F$728:$F933)-SUM(H$729:H932))</f>
        <v/>
      </c>
      <c r="I933" s="246" t="str">
        <f>IF(F933="","",DSUM('1_Instal·lacions fixes'!$E$14:$R$36,"e3",$F$728:$F933)+DSUM('1_Instal·lacions fixes'!$E$43:$L$58,"e3",$F$728:$F933)-SUM(I$729:I932))</f>
        <v/>
      </c>
      <c r="J933" s="246" t="str">
        <f>IF(F933="","",DSUM('1_Instal·lacions fixes'!$E$14:$R$36,"emissions",$F$728:$F933)+DSUM('1_Instal·lacions fixes'!$E$43:$L$58,"emissions",$F$728:$F933)-SUM(J$729:J932))</f>
        <v/>
      </c>
      <c r="K933" s="246" t="str">
        <f>IF(F933="","",DSUM('2_Vehicles i maquinària'!$E$22:$S$44,"e1",$F$728:$F933)+DSUM('2_Vehicles i maquinària'!$E$50:$K$70,"emissions",$F$728:$F933)-SUM(K$729:K932))</f>
        <v/>
      </c>
      <c r="L933" s="246" t="str">
        <f>IF(F933="","",DSUM('2_Vehicles i maquinària'!$E$22:$S$44,"e2",$F$728:$F933)-SUM(L$729:L932))</f>
        <v/>
      </c>
      <c r="M933" s="246" t="str">
        <f>IF(F933="","",DSUM('2_Vehicles i maquinària'!$E$22:$S$44,"e3",$F$728:$F933)-SUM(M$729:M932))</f>
        <v/>
      </c>
      <c r="N933" s="246" t="str">
        <f>IF(F933="","",DSUM('2_Vehicles i maquinària'!$E$22:$S$44,"emissions",$F$728:$F933)+DSUM('2_Vehicles i maquinària'!$E$50:$K$70,"emissions",$F$728:$F933)-SUM(N$729:N932))</f>
        <v/>
      </c>
      <c r="O933" s="246" t="str">
        <f>IF(F933="","",DSUM('2_Vehicles i maquinària'!$E$82:$S$92,"e1",$F$728:$F933)-SUM(O$729:O932))</f>
        <v/>
      </c>
      <c r="P933" s="246" t="str">
        <f>IF(F933="","",DSUM('2_Vehicles i maquinària'!$E$82:$S$92,"e2",$F$728:$F933)-SUM(P$729:P932))</f>
        <v/>
      </c>
      <c r="Q933" s="246" t="str">
        <f>IF(F933="","",DSUM('2_Vehicles i maquinària'!$E$82:$S$92,"e3",$F$728:$F933)-SUM(Q$729:Q932))</f>
        <v/>
      </c>
      <c r="R933" s="246" t="str">
        <f>IF(F933="","",DSUM('2_Vehicles i maquinària'!$E$82:$S$92,"emissions",$F$728:$F933)-SUM(R$729:R932))</f>
        <v/>
      </c>
      <c r="S933" s="246" t="str">
        <f>IF(F933="","",DSUM('2_Vehicles i maquinària'!$E$99:$S$109,"e1",$F$728:$F933)-SUM(S$729:S932))</f>
        <v/>
      </c>
      <c r="T933" s="246" t="str">
        <f>IF(F933="","",DSUM('2_Vehicles i maquinària'!$E$99:$S$109,"e2",$F$728:$F933)-SUM(T$729:T932))</f>
        <v/>
      </c>
      <c r="U933" s="246" t="str">
        <f>IF(F933="","",DSUM('2_Vehicles i maquinària'!$E$99:$S$109,"e3",$F$728:$F933)-SUM(U$729:U932))</f>
        <v/>
      </c>
      <c r="V933" s="246" t="str">
        <f>IF(F933="","",DSUM('2_Vehicles i maquinària'!$E$99:$S$109,"emissions",$F$728:$F933)-SUM(V$729:V932))</f>
        <v/>
      </c>
      <c r="W933" s="246" t="str">
        <f>IF(F933="","",DSUM('4_Emissions de procés'!$E$12:$M$27,"e1",$F$728:$F933)-SUM(W$729:W932))</f>
        <v/>
      </c>
      <c r="X933" s="246" t="str">
        <f>IF(F933="","",DSUM('4_Emissions de procés'!$E$12:$M$27,"e2",$F$728:$F933)-SUM(X$729:X932))</f>
        <v/>
      </c>
      <c r="Y933" s="246" t="str">
        <f>IF(F933="","",DSUM('4_Emissions de procés'!$E$12:$M$27,"e3",$F$728:$F933)-SUM(Y$729:Y932))</f>
        <v/>
      </c>
      <c r="Z933" s="246" t="str">
        <f>IF(F933="","",DSUM('4_Emissions de procés'!$E$12:$M$27,"emissions",$F$728:$F933)-SUM(Z$729:Z932))</f>
        <v/>
      </c>
    </row>
    <row r="934" spans="2:26" x14ac:dyDescent="0.25">
      <c r="B934">
        <v>206</v>
      </c>
      <c r="C934" s="246" t="str">
        <f>IF('0_Dades generals organització'!H256="","",'0_Dades generals organització'!H256)</f>
        <v/>
      </c>
      <c r="D934" s="246" t="str">
        <f>IF(C934="","",IF('0_Dades generals organització'!J256="no","",Dades!C934))</f>
        <v/>
      </c>
      <c r="E934" s="246" t="str">
        <f>IFERROR(INDEX($D$729:$D$978,MATCH(0,INDEX(COUNTIF($E$728:E933,$D$729:$D$978),),)),"")</f>
        <v/>
      </c>
      <c r="F934" s="246" t="str">
        <f t="shared" si="20"/>
        <v/>
      </c>
      <c r="G934" s="246" t="str">
        <f>IF(F934="","",DSUM('1_Instal·lacions fixes'!$E$14:$R$36,"e1",$F$728:$F934)+DSUM('1_Instal·lacions fixes'!$E$43:$L$58,"e1",$F$728:$F934)-SUM(G$729:G933))</f>
        <v/>
      </c>
      <c r="H934" s="246" t="str">
        <f>IF(F934="","",DSUM('1_Instal·lacions fixes'!$E$14:$R$36,"e2",$F$728:$F934)+DSUM('1_Instal·lacions fixes'!$E$43:$L$58,"e2",$F$728:$F934)-SUM(H$729:H933))</f>
        <v/>
      </c>
      <c r="I934" s="246" t="str">
        <f>IF(F934="","",DSUM('1_Instal·lacions fixes'!$E$14:$R$36,"e3",$F$728:$F934)+DSUM('1_Instal·lacions fixes'!$E$43:$L$58,"e3",$F$728:$F934)-SUM(I$729:I933))</f>
        <v/>
      </c>
      <c r="J934" s="246" t="str">
        <f>IF(F934="","",DSUM('1_Instal·lacions fixes'!$E$14:$R$36,"emissions",$F$728:$F934)+DSUM('1_Instal·lacions fixes'!$E$43:$L$58,"emissions",$F$728:$F934)-SUM(J$729:J933))</f>
        <v/>
      </c>
      <c r="K934" s="246" t="str">
        <f>IF(F934="","",DSUM('2_Vehicles i maquinària'!$E$22:$S$44,"e1",$F$728:$F934)+DSUM('2_Vehicles i maquinària'!$E$50:$K$70,"emissions",$F$728:$F934)-SUM(K$729:K933))</f>
        <v/>
      </c>
      <c r="L934" s="246" t="str">
        <f>IF(F934="","",DSUM('2_Vehicles i maquinària'!$E$22:$S$44,"e2",$F$728:$F934)-SUM(L$729:L933))</f>
        <v/>
      </c>
      <c r="M934" s="246" t="str">
        <f>IF(F934="","",DSUM('2_Vehicles i maquinària'!$E$22:$S$44,"e3",$F$728:$F934)-SUM(M$729:M933))</f>
        <v/>
      </c>
      <c r="N934" s="246" t="str">
        <f>IF(F934="","",DSUM('2_Vehicles i maquinària'!$E$22:$S$44,"emissions",$F$728:$F934)+DSUM('2_Vehicles i maquinària'!$E$50:$K$70,"emissions",$F$728:$F934)-SUM(N$729:N933))</f>
        <v/>
      </c>
      <c r="O934" s="246" t="str">
        <f>IF(F934="","",DSUM('2_Vehicles i maquinària'!$E$82:$S$92,"e1",$F$728:$F934)-SUM(O$729:O933))</f>
        <v/>
      </c>
      <c r="P934" s="246" t="str">
        <f>IF(F934="","",DSUM('2_Vehicles i maquinària'!$E$82:$S$92,"e2",$F$728:$F934)-SUM(P$729:P933))</f>
        <v/>
      </c>
      <c r="Q934" s="246" t="str">
        <f>IF(F934="","",DSUM('2_Vehicles i maquinària'!$E$82:$S$92,"e3",$F$728:$F934)-SUM(Q$729:Q933))</f>
        <v/>
      </c>
      <c r="R934" s="246" t="str">
        <f>IF(F934="","",DSUM('2_Vehicles i maquinària'!$E$82:$S$92,"emissions",$F$728:$F934)-SUM(R$729:R933))</f>
        <v/>
      </c>
      <c r="S934" s="246" t="str">
        <f>IF(F934="","",DSUM('2_Vehicles i maquinària'!$E$99:$S$109,"e1",$F$728:$F934)-SUM(S$729:S933))</f>
        <v/>
      </c>
      <c r="T934" s="246" t="str">
        <f>IF(F934="","",DSUM('2_Vehicles i maquinària'!$E$99:$S$109,"e2",$F$728:$F934)-SUM(T$729:T933))</f>
        <v/>
      </c>
      <c r="U934" s="246" t="str">
        <f>IF(F934="","",DSUM('2_Vehicles i maquinària'!$E$99:$S$109,"e3",$F$728:$F934)-SUM(U$729:U933))</f>
        <v/>
      </c>
      <c r="V934" s="246" t="str">
        <f>IF(F934="","",DSUM('2_Vehicles i maquinària'!$E$99:$S$109,"emissions",$F$728:$F934)-SUM(V$729:V933))</f>
        <v/>
      </c>
      <c r="W934" s="246" t="str">
        <f>IF(F934="","",DSUM('4_Emissions de procés'!$E$12:$M$27,"e1",$F$728:$F934)-SUM(W$729:W933))</f>
        <v/>
      </c>
      <c r="X934" s="246" t="str">
        <f>IF(F934="","",DSUM('4_Emissions de procés'!$E$12:$M$27,"e2",$F$728:$F934)-SUM(X$729:X933))</f>
        <v/>
      </c>
      <c r="Y934" s="246" t="str">
        <f>IF(F934="","",DSUM('4_Emissions de procés'!$E$12:$M$27,"e3",$F$728:$F934)-SUM(Y$729:Y933))</f>
        <v/>
      </c>
      <c r="Z934" s="246" t="str">
        <f>IF(F934="","",DSUM('4_Emissions de procés'!$E$12:$M$27,"emissions",$F$728:$F934)-SUM(Z$729:Z933))</f>
        <v/>
      </c>
    </row>
    <row r="935" spans="2:26" x14ac:dyDescent="0.25">
      <c r="B935">
        <v>207</v>
      </c>
      <c r="C935" s="246" t="str">
        <f>IF('0_Dades generals organització'!H257="","",'0_Dades generals organització'!H257)</f>
        <v/>
      </c>
      <c r="D935" s="246" t="str">
        <f>IF(C935="","",IF('0_Dades generals organització'!J257="no","",Dades!C935))</f>
        <v/>
      </c>
      <c r="E935" s="246" t="str">
        <f>IFERROR(INDEX($D$729:$D$978,MATCH(0,INDEX(COUNTIF($E$728:E934,$D$729:$D$978),),)),"")</f>
        <v/>
      </c>
      <c r="F935" s="246" t="str">
        <f t="shared" si="20"/>
        <v/>
      </c>
      <c r="G935" s="246" t="str">
        <f>IF(F935="","",DSUM('1_Instal·lacions fixes'!$E$14:$R$36,"e1",$F$728:$F935)+DSUM('1_Instal·lacions fixes'!$E$43:$L$58,"e1",$F$728:$F935)-SUM(G$729:G934))</f>
        <v/>
      </c>
      <c r="H935" s="246" t="str">
        <f>IF(F935="","",DSUM('1_Instal·lacions fixes'!$E$14:$R$36,"e2",$F$728:$F935)+DSUM('1_Instal·lacions fixes'!$E$43:$L$58,"e2",$F$728:$F935)-SUM(H$729:H934))</f>
        <v/>
      </c>
      <c r="I935" s="246" t="str">
        <f>IF(F935="","",DSUM('1_Instal·lacions fixes'!$E$14:$R$36,"e3",$F$728:$F935)+DSUM('1_Instal·lacions fixes'!$E$43:$L$58,"e3",$F$728:$F935)-SUM(I$729:I934))</f>
        <v/>
      </c>
      <c r="J935" s="246" t="str">
        <f>IF(F935="","",DSUM('1_Instal·lacions fixes'!$E$14:$R$36,"emissions",$F$728:$F935)+DSUM('1_Instal·lacions fixes'!$E$43:$L$58,"emissions",$F$728:$F935)-SUM(J$729:J934))</f>
        <v/>
      </c>
      <c r="K935" s="246" t="str">
        <f>IF(F935="","",DSUM('2_Vehicles i maquinària'!$E$22:$S$44,"e1",$F$728:$F935)+DSUM('2_Vehicles i maquinària'!$E$50:$K$70,"emissions",$F$728:$F935)-SUM(K$729:K934))</f>
        <v/>
      </c>
      <c r="L935" s="246" t="str">
        <f>IF(F935="","",DSUM('2_Vehicles i maquinària'!$E$22:$S$44,"e2",$F$728:$F935)-SUM(L$729:L934))</f>
        <v/>
      </c>
      <c r="M935" s="246" t="str">
        <f>IF(F935="","",DSUM('2_Vehicles i maquinària'!$E$22:$S$44,"e3",$F$728:$F935)-SUM(M$729:M934))</f>
        <v/>
      </c>
      <c r="N935" s="246" t="str">
        <f>IF(F935="","",DSUM('2_Vehicles i maquinària'!$E$22:$S$44,"emissions",$F$728:$F935)+DSUM('2_Vehicles i maquinària'!$E$50:$K$70,"emissions",$F$728:$F935)-SUM(N$729:N934))</f>
        <v/>
      </c>
      <c r="O935" s="246" t="str">
        <f>IF(F935="","",DSUM('2_Vehicles i maquinària'!$E$82:$S$92,"e1",$F$728:$F935)-SUM(O$729:O934))</f>
        <v/>
      </c>
      <c r="P935" s="246" t="str">
        <f>IF(F935="","",DSUM('2_Vehicles i maquinària'!$E$82:$S$92,"e2",$F$728:$F935)-SUM(P$729:P934))</f>
        <v/>
      </c>
      <c r="Q935" s="246" t="str">
        <f>IF(F935="","",DSUM('2_Vehicles i maquinària'!$E$82:$S$92,"e3",$F$728:$F935)-SUM(Q$729:Q934))</f>
        <v/>
      </c>
      <c r="R935" s="246" t="str">
        <f>IF(F935="","",DSUM('2_Vehicles i maquinària'!$E$82:$S$92,"emissions",$F$728:$F935)-SUM(R$729:R934))</f>
        <v/>
      </c>
      <c r="S935" s="246" t="str">
        <f>IF(F935="","",DSUM('2_Vehicles i maquinària'!$E$99:$S$109,"e1",$F$728:$F935)-SUM(S$729:S934))</f>
        <v/>
      </c>
      <c r="T935" s="246" t="str">
        <f>IF(F935="","",DSUM('2_Vehicles i maquinària'!$E$99:$S$109,"e2",$F$728:$F935)-SUM(T$729:T934))</f>
        <v/>
      </c>
      <c r="U935" s="246" t="str">
        <f>IF(F935="","",DSUM('2_Vehicles i maquinària'!$E$99:$S$109,"e3",$F$728:$F935)-SUM(U$729:U934))</f>
        <v/>
      </c>
      <c r="V935" s="246" t="str">
        <f>IF(F935="","",DSUM('2_Vehicles i maquinària'!$E$99:$S$109,"emissions",$F$728:$F935)-SUM(V$729:V934))</f>
        <v/>
      </c>
      <c r="W935" s="246" t="str">
        <f>IF(F935="","",DSUM('4_Emissions de procés'!$E$12:$M$27,"e1",$F$728:$F935)-SUM(W$729:W934))</f>
        <v/>
      </c>
      <c r="X935" s="246" t="str">
        <f>IF(F935="","",DSUM('4_Emissions de procés'!$E$12:$M$27,"e2",$F$728:$F935)-SUM(X$729:X934))</f>
        <v/>
      </c>
      <c r="Y935" s="246" t="str">
        <f>IF(F935="","",DSUM('4_Emissions de procés'!$E$12:$M$27,"e3",$F$728:$F935)-SUM(Y$729:Y934))</f>
        <v/>
      </c>
      <c r="Z935" s="246" t="str">
        <f>IF(F935="","",DSUM('4_Emissions de procés'!$E$12:$M$27,"emissions",$F$728:$F935)-SUM(Z$729:Z934))</f>
        <v/>
      </c>
    </row>
    <row r="936" spans="2:26" x14ac:dyDescent="0.25">
      <c r="B936">
        <v>208</v>
      </c>
      <c r="C936" s="246" t="str">
        <f>IF('0_Dades generals organització'!H258="","",'0_Dades generals organització'!H258)</f>
        <v/>
      </c>
      <c r="D936" s="246" t="str">
        <f>IF(C936="","",IF('0_Dades generals organització'!J258="no","",Dades!C936))</f>
        <v/>
      </c>
      <c r="E936" s="246" t="str">
        <f>IFERROR(INDEX($D$729:$D$978,MATCH(0,INDEX(COUNTIF($E$728:E935,$D$729:$D$978),),)),"")</f>
        <v/>
      </c>
      <c r="F936" s="246" t="str">
        <f t="shared" si="20"/>
        <v/>
      </c>
      <c r="G936" s="246" t="str">
        <f>IF(F936="","",DSUM('1_Instal·lacions fixes'!$E$14:$R$36,"e1",$F$728:$F936)+DSUM('1_Instal·lacions fixes'!$E$43:$L$58,"e1",$F$728:$F936)-SUM(G$729:G935))</f>
        <v/>
      </c>
      <c r="H936" s="246" t="str">
        <f>IF(F936="","",DSUM('1_Instal·lacions fixes'!$E$14:$R$36,"e2",$F$728:$F936)+DSUM('1_Instal·lacions fixes'!$E$43:$L$58,"e2",$F$728:$F936)-SUM(H$729:H935))</f>
        <v/>
      </c>
      <c r="I936" s="246" t="str">
        <f>IF(F936="","",DSUM('1_Instal·lacions fixes'!$E$14:$R$36,"e3",$F$728:$F936)+DSUM('1_Instal·lacions fixes'!$E$43:$L$58,"e3",$F$728:$F936)-SUM(I$729:I935))</f>
        <v/>
      </c>
      <c r="J936" s="246" t="str">
        <f>IF(F936="","",DSUM('1_Instal·lacions fixes'!$E$14:$R$36,"emissions",$F$728:$F936)+DSUM('1_Instal·lacions fixes'!$E$43:$L$58,"emissions",$F$728:$F936)-SUM(J$729:J935))</f>
        <v/>
      </c>
      <c r="K936" s="246" t="str">
        <f>IF(F936="","",DSUM('2_Vehicles i maquinària'!$E$22:$S$44,"e1",$F$728:$F936)+DSUM('2_Vehicles i maquinària'!$E$50:$K$70,"emissions",$F$728:$F936)-SUM(K$729:K935))</f>
        <v/>
      </c>
      <c r="L936" s="246" t="str">
        <f>IF(F936="","",DSUM('2_Vehicles i maquinària'!$E$22:$S$44,"e2",$F$728:$F936)-SUM(L$729:L935))</f>
        <v/>
      </c>
      <c r="M936" s="246" t="str">
        <f>IF(F936="","",DSUM('2_Vehicles i maquinària'!$E$22:$S$44,"e3",$F$728:$F936)-SUM(M$729:M935))</f>
        <v/>
      </c>
      <c r="N936" s="246" t="str">
        <f>IF(F936="","",DSUM('2_Vehicles i maquinària'!$E$22:$S$44,"emissions",$F$728:$F936)+DSUM('2_Vehicles i maquinària'!$E$50:$K$70,"emissions",$F$728:$F936)-SUM(N$729:N935))</f>
        <v/>
      </c>
      <c r="O936" s="246" t="str">
        <f>IF(F936="","",DSUM('2_Vehicles i maquinària'!$E$82:$S$92,"e1",$F$728:$F936)-SUM(O$729:O935))</f>
        <v/>
      </c>
      <c r="P936" s="246" t="str">
        <f>IF(F936="","",DSUM('2_Vehicles i maquinària'!$E$82:$S$92,"e2",$F$728:$F936)-SUM(P$729:P935))</f>
        <v/>
      </c>
      <c r="Q936" s="246" t="str">
        <f>IF(F936="","",DSUM('2_Vehicles i maquinària'!$E$82:$S$92,"e3",$F$728:$F936)-SUM(Q$729:Q935))</f>
        <v/>
      </c>
      <c r="R936" s="246" t="str">
        <f>IF(F936="","",DSUM('2_Vehicles i maquinària'!$E$82:$S$92,"emissions",$F$728:$F936)-SUM(R$729:R935))</f>
        <v/>
      </c>
      <c r="S936" s="246" t="str">
        <f>IF(F936="","",DSUM('2_Vehicles i maquinària'!$E$99:$S$109,"e1",$F$728:$F936)-SUM(S$729:S935))</f>
        <v/>
      </c>
      <c r="T936" s="246" t="str">
        <f>IF(F936="","",DSUM('2_Vehicles i maquinària'!$E$99:$S$109,"e2",$F$728:$F936)-SUM(T$729:T935))</f>
        <v/>
      </c>
      <c r="U936" s="246" t="str">
        <f>IF(F936="","",DSUM('2_Vehicles i maquinària'!$E$99:$S$109,"e3",$F$728:$F936)-SUM(U$729:U935))</f>
        <v/>
      </c>
      <c r="V936" s="246" t="str">
        <f>IF(F936="","",DSUM('2_Vehicles i maquinària'!$E$99:$S$109,"emissions",$F$728:$F936)-SUM(V$729:V935))</f>
        <v/>
      </c>
      <c r="W936" s="246" t="str">
        <f>IF(F936="","",DSUM('4_Emissions de procés'!$E$12:$M$27,"e1",$F$728:$F936)-SUM(W$729:W935))</f>
        <v/>
      </c>
      <c r="X936" s="246" t="str">
        <f>IF(F936="","",DSUM('4_Emissions de procés'!$E$12:$M$27,"e2",$F$728:$F936)-SUM(X$729:X935))</f>
        <v/>
      </c>
      <c r="Y936" s="246" t="str">
        <f>IF(F936="","",DSUM('4_Emissions de procés'!$E$12:$M$27,"e3",$F$728:$F936)-SUM(Y$729:Y935))</f>
        <v/>
      </c>
      <c r="Z936" s="246" t="str">
        <f>IF(F936="","",DSUM('4_Emissions de procés'!$E$12:$M$27,"emissions",$F$728:$F936)-SUM(Z$729:Z935))</f>
        <v/>
      </c>
    </row>
    <row r="937" spans="2:26" x14ac:dyDescent="0.25">
      <c r="B937">
        <v>209</v>
      </c>
      <c r="C937" s="246" t="str">
        <f>IF('0_Dades generals organització'!H259="","",'0_Dades generals organització'!H259)</f>
        <v/>
      </c>
      <c r="D937" s="246" t="str">
        <f>IF(C937="","",IF('0_Dades generals organització'!J259="no","",Dades!C937))</f>
        <v/>
      </c>
      <c r="E937" s="246" t="str">
        <f>IFERROR(INDEX($D$729:$D$978,MATCH(0,INDEX(COUNTIF($E$728:E936,$D$729:$D$978),),)),"")</f>
        <v/>
      </c>
      <c r="F937" s="246" t="str">
        <f t="shared" si="20"/>
        <v/>
      </c>
      <c r="G937" s="246" t="str">
        <f>IF(F937="","",DSUM('1_Instal·lacions fixes'!$E$14:$R$36,"e1",$F$728:$F937)+DSUM('1_Instal·lacions fixes'!$E$43:$L$58,"e1",$F$728:$F937)-SUM(G$729:G936))</f>
        <v/>
      </c>
      <c r="H937" s="246" t="str">
        <f>IF(F937="","",DSUM('1_Instal·lacions fixes'!$E$14:$R$36,"e2",$F$728:$F937)+DSUM('1_Instal·lacions fixes'!$E$43:$L$58,"e2",$F$728:$F937)-SUM(H$729:H936))</f>
        <v/>
      </c>
      <c r="I937" s="246" t="str">
        <f>IF(F937="","",DSUM('1_Instal·lacions fixes'!$E$14:$R$36,"e3",$F$728:$F937)+DSUM('1_Instal·lacions fixes'!$E$43:$L$58,"e3",$F$728:$F937)-SUM(I$729:I936))</f>
        <v/>
      </c>
      <c r="J937" s="246" t="str">
        <f>IF(F937="","",DSUM('1_Instal·lacions fixes'!$E$14:$R$36,"emissions",$F$728:$F937)+DSUM('1_Instal·lacions fixes'!$E$43:$L$58,"emissions",$F$728:$F937)-SUM(J$729:J936))</f>
        <v/>
      </c>
      <c r="K937" s="246" t="str">
        <f>IF(F937="","",DSUM('2_Vehicles i maquinària'!$E$22:$S$44,"e1",$F$728:$F937)+DSUM('2_Vehicles i maquinària'!$E$50:$K$70,"emissions",$F$728:$F937)-SUM(K$729:K936))</f>
        <v/>
      </c>
      <c r="L937" s="246" t="str">
        <f>IF(F937="","",DSUM('2_Vehicles i maquinària'!$E$22:$S$44,"e2",$F$728:$F937)-SUM(L$729:L936))</f>
        <v/>
      </c>
      <c r="M937" s="246" t="str">
        <f>IF(F937="","",DSUM('2_Vehicles i maquinària'!$E$22:$S$44,"e3",$F$728:$F937)-SUM(M$729:M936))</f>
        <v/>
      </c>
      <c r="N937" s="246" t="str">
        <f>IF(F937="","",DSUM('2_Vehicles i maquinària'!$E$22:$S$44,"emissions",$F$728:$F937)+DSUM('2_Vehicles i maquinària'!$E$50:$K$70,"emissions",$F$728:$F937)-SUM(N$729:N936))</f>
        <v/>
      </c>
      <c r="O937" s="246" t="str">
        <f>IF(F937="","",DSUM('2_Vehicles i maquinària'!$E$82:$S$92,"e1",$F$728:$F937)-SUM(O$729:O936))</f>
        <v/>
      </c>
      <c r="P937" s="246" t="str">
        <f>IF(F937="","",DSUM('2_Vehicles i maquinària'!$E$82:$S$92,"e2",$F$728:$F937)-SUM(P$729:P936))</f>
        <v/>
      </c>
      <c r="Q937" s="246" t="str">
        <f>IF(F937="","",DSUM('2_Vehicles i maquinària'!$E$82:$S$92,"e3",$F$728:$F937)-SUM(Q$729:Q936))</f>
        <v/>
      </c>
      <c r="R937" s="246" t="str">
        <f>IF(F937="","",DSUM('2_Vehicles i maquinària'!$E$82:$S$92,"emissions",$F$728:$F937)-SUM(R$729:R936))</f>
        <v/>
      </c>
      <c r="S937" s="246" t="str">
        <f>IF(F937="","",DSUM('2_Vehicles i maquinària'!$E$99:$S$109,"e1",$F$728:$F937)-SUM(S$729:S936))</f>
        <v/>
      </c>
      <c r="T937" s="246" t="str">
        <f>IF(F937="","",DSUM('2_Vehicles i maquinària'!$E$99:$S$109,"e2",$F$728:$F937)-SUM(T$729:T936))</f>
        <v/>
      </c>
      <c r="U937" s="246" t="str">
        <f>IF(F937="","",DSUM('2_Vehicles i maquinària'!$E$99:$S$109,"e3",$F$728:$F937)-SUM(U$729:U936))</f>
        <v/>
      </c>
      <c r="V937" s="246" t="str">
        <f>IF(F937="","",DSUM('2_Vehicles i maquinària'!$E$99:$S$109,"emissions",$F$728:$F937)-SUM(V$729:V936))</f>
        <v/>
      </c>
      <c r="W937" s="246" t="str">
        <f>IF(F937="","",DSUM('4_Emissions de procés'!$E$12:$M$27,"e1",$F$728:$F937)-SUM(W$729:W936))</f>
        <v/>
      </c>
      <c r="X937" s="246" t="str">
        <f>IF(F937="","",DSUM('4_Emissions de procés'!$E$12:$M$27,"e2",$F$728:$F937)-SUM(X$729:X936))</f>
        <v/>
      </c>
      <c r="Y937" s="246" t="str">
        <f>IF(F937="","",DSUM('4_Emissions de procés'!$E$12:$M$27,"e3",$F$728:$F937)-SUM(Y$729:Y936))</f>
        <v/>
      </c>
      <c r="Z937" s="246" t="str">
        <f>IF(F937="","",DSUM('4_Emissions de procés'!$E$12:$M$27,"emissions",$F$728:$F937)-SUM(Z$729:Z936))</f>
        <v/>
      </c>
    </row>
    <row r="938" spans="2:26" x14ac:dyDescent="0.25">
      <c r="B938">
        <v>210</v>
      </c>
      <c r="C938" s="246" t="str">
        <f>IF('0_Dades generals organització'!H260="","",'0_Dades generals organització'!H260)</f>
        <v/>
      </c>
      <c r="D938" s="246" t="str">
        <f>IF(C938="","",IF('0_Dades generals organització'!J260="no","",Dades!C938))</f>
        <v/>
      </c>
      <c r="E938" s="246" t="str">
        <f>IFERROR(INDEX($D$729:$D$978,MATCH(0,INDEX(COUNTIF($E$728:E937,$D$729:$D$978),),)),"")</f>
        <v/>
      </c>
      <c r="F938" s="246" t="str">
        <f t="shared" si="20"/>
        <v/>
      </c>
      <c r="G938" s="246" t="str">
        <f>IF(F938="","",DSUM('1_Instal·lacions fixes'!$E$14:$R$36,"e1",$F$728:$F938)+DSUM('1_Instal·lacions fixes'!$E$43:$L$58,"e1",$F$728:$F938)-SUM(G$729:G937))</f>
        <v/>
      </c>
      <c r="H938" s="246" t="str">
        <f>IF(F938="","",DSUM('1_Instal·lacions fixes'!$E$14:$R$36,"e2",$F$728:$F938)+DSUM('1_Instal·lacions fixes'!$E$43:$L$58,"e2",$F$728:$F938)-SUM(H$729:H937))</f>
        <v/>
      </c>
      <c r="I938" s="246" t="str">
        <f>IF(F938="","",DSUM('1_Instal·lacions fixes'!$E$14:$R$36,"e3",$F$728:$F938)+DSUM('1_Instal·lacions fixes'!$E$43:$L$58,"e3",$F$728:$F938)-SUM(I$729:I937))</f>
        <v/>
      </c>
      <c r="J938" s="246" t="str">
        <f>IF(F938="","",DSUM('1_Instal·lacions fixes'!$E$14:$R$36,"emissions",$F$728:$F938)+DSUM('1_Instal·lacions fixes'!$E$43:$L$58,"emissions",$F$728:$F938)-SUM(J$729:J937))</f>
        <v/>
      </c>
      <c r="K938" s="246" t="str">
        <f>IF(F938="","",DSUM('2_Vehicles i maquinària'!$E$22:$S$44,"e1",$F$728:$F938)+DSUM('2_Vehicles i maquinària'!$E$50:$K$70,"emissions",$F$728:$F938)-SUM(K$729:K937))</f>
        <v/>
      </c>
      <c r="L938" s="246" t="str">
        <f>IF(F938="","",DSUM('2_Vehicles i maquinària'!$E$22:$S$44,"e2",$F$728:$F938)-SUM(L$729:L937))</f>
        <v/>
      </c>
      <c r="M938" s="246" t="str">
        <f>IF(F938="","",DSUM('2_Vehicles i maquinària'!$E$22:$S$44,"e3",$F$728:$F938)-SUM(M$729:M937))</f>
        <v/>
      </c>
      <c r="N938" s="246" t="str">
        <f>IF(F938="","",DSUM('2_Vehicles i maquinària'!$E$22:$S$44,"emissions",$F$728:$F938)+DSUM('2_Vehicles i maquinària'!$E$50:$K$70,"emissions",$F$728:$F938)-SUM(N$729:N937))</f>
        <v/>
      </c>
      <c r="O938" s="246" t="str">
        <f>IF(F938="","",DSUM('2_Vehicles i maquinària'!$E$82:$S$92,"e1",$F$728:$F938)-SUM(O$729:O937))</f>
        <v/>
      </c>
      <c r="P938" s="246" t="str">
        <f>IF(F938="","",DSUM('2_Vehicles i maquinària'!$E$82:$S$92,"e2",$F$728:$F938)-SUM(P$729:P937))</f>
        <v/>
      </c>
      <c r="Q938" s="246" t="str">
        <f>IF(F938="","",DSUM('2_Vehicles i maquinària'!$E$82:$S$92,"e3",$F$728:$F938)-SUM(Q$729:Q937))</f>
        <v/>
      </c>
      <c r="R938" s="246" t="str">
        <f>IF(F938="","",DSUM('2_Vehicles i maquinària'!$E$82:$S$92,"emissions",$F$728:$F938)-SUM(R$729:R937))</f>
        <v/>
      </c>
      <c r="S938" s="246" t="str">
        <f>IF(F938="","",DSUM('2_Vehicles i maquinària'!$E$99:$S$109,"e1",$F$728:$F938)-SUM(S$729:S937))</f>
        <v/>
      </c>
      <c r="T938" s="246" t="str">
        <f>IF(F938="","",DSUM('2_Vehicles i maquinària'!$E$99:$S$109,"e2",$F$728:$F938)-SUM(T$729:T937))</f>
        <v/>
      </c>
      <c r="U938" s="246" t="str">
        <f>IF(F938="","",DSUM('2_Vehicles i maquinària'!$E$99:$S$109,"e3",$F$728:$F938)-SUM(U$729:U937))</f>
        <v/>
      </c>
      <c r="V938" s="246" t="str">
        <f>IF(F938="","",DSUM('2_Vehicles i maquinària'!$E$99:$S$109,"emissions",$F$728:$F938)-SUM(V$729:V937))</f>
        <v/>
      </c>
      <c r="W938" s="246" t="str">
        <f>IF(F938="","",DSUM('4_Emissions de procés'!$E$12:$M$27,"e1",$F$728:$F938)-SUM(W$729:W937))</f>
        <v/>
      </c>
      <c r="X938" s="246" t="str">
        <f>IF(F938="","",DSUM('4_Emissions de procés'!$E$12:$M$27,"e2",$F$728:$F938)-SUM(X$729:X937))</f>
        <v/>
      </c>
      <c r="Y938" s="246" t="str">
        <f>IF(F938="","",DSUM('4_Emissions de procés'!$E$12:$M$27,"e3",$F$728:$F938)-SUM(Y$729:Y937))</f>
        <v/>
      </c>
      <c r="Z938" s="246" t="str">
        <f>IF(F938="","",DSUM('4_Emissions de procés'!$E$12:$M$27,"emissions",$F$728:$F938)-SUM(Z$729:Z937))</f>
        <v/>
      </c>
    </row>
    <row r="939" spans="2:26" x14ac:dyDescent="0.25">
      <c r="B939">
        <v>211</v>
      </c>
      <c r="C939" s="246" t="str">
        <f>IF('0_Dades generals organització'!H261="","",'0_Dades generals organització'!H261)</f>
        <v/>
      </c>
      <c r="D939" s="246" t="str">
        <f>IF(C939="","",IF('0_Dades generals organització'!J261="no","",Dades!C939))</f>
        <v/>
      </c>
      <c r="E939" s="246" t="str">
        <f>IFERROR(INDEX($D$729:$D$978,MATCH(0,INDEX(COUNTIF($E$728:E938,$D$729:$D$978),),)),"")</f>
        <v/>
      </c>
      <c r="F939" s="246" t="str">
        <f t="shared" si="20"/>
        <v/>
      </c>
      <c r="G939" s="246" t="str">
        <f>IF(F939="","",DSUM('1_Instal·lacions fixes'!$E$14:$R$36,"e1",$F$728:$F939)+DSUM('1_Instal·lacions fixes'!$E$43:$L$58,"e1",$F$728:$F939)-SUM(G$729:G938))</f>
        <v/>
      </c>
      <c r="H939" s="246" t="str">
        <f>IF(F939="","",DSUM('1_Instal·lacions fixes'!$E$14:$R$36,"e2",$F$728:$F939)+DSUM('1_Instal·lacions fixes'!$E$43:$L$58,"e2",$F$728:$F939)-SUM(H$729:H938))</f>
        <v/>
      </c>
      <c r="I939" s="246" t="str">
        <f>IF(F939="","",DSUM('1_Instal·lacions fixes'!$E$14:$R$36,"e3",$F$728:$F939)+DSUM('1_Instal·lacions fixes'!$E$43:$L$58,"e3",$F$728:$F939)-SUM(I$729:I938))</f>
        <v/>
      </c>
      <c r="J939" s="246" t="str">
        <f>IF(F939="","",DSUM('1_Instal·lacions fixes'!$E$14:$R$36,"emissions",$F$728:$F939)+DSUM('1_Instal·lacions fixes'!$E$43:$L$58,"emissions",$F$728:$F939)-SUM(J$729:J938))</f>
        <v/>
      </c>
      <c r="K939" s="246" t="str">
        <f>IF(F939="","",DSUM('2_Vehicles i maquinària'!$E$22:$S$44,"e1",$F$728:$F939)+DSUM('2_Vehicles i maquinària'!$E$50:$K$70,"emissions",$F$728:$F939)-SUM(K$729:K938))</f>
        <v/>
      </c>
      <c r="L939" s="246" t="str">
        <f>IF(F939="","",DSUM('2_Vehicles i maquinària'!$E$22:$S$44,"e2",$F$728:$F939)-SUM(L$729:L938))</f>
        <v/>
      </c>
      <c r="M939" s="246" t="str">
        <f>IF(F939="","",DSUM('2_Vehicles i maquinària'!$E$22:$S$44,"e3",$F$728:$F939)-SUM(M$729:M938))</f>
        <v/>
      </c>
      <c r="N939" s="246" t="str">
        <f>IF(F939="","",DSUM('2_Vehicles i maquinària'!$E$22:$S$44,"emissions",$F$728:$F939)+DSUM('2_Vehicles i maquinària'!$E$50:$K$70,"emissions",$F$728:$F939)-SUM(N$729:N938))</f>
        <v/>
      </c>
      <c r="O939" s="246" t="str">
        <f>IF(F939="","",DSUM('2_Vehicles i maquinària'!$E$82:$S$92,"e1",$F$728:$F939)-SUM(O$729:O938))</f>
        <v/>
      </c>
      <c r="P939" s="246" t="str">
        <f>IF(F939="","",DSUM('2_Vehicles i maquinària'!$E$82:$S$92,"e2",$F$728:$F939)-SUM(P$729:P938))</f>
        <v/>
      </c>
      <c r="Q939" s="246" t="str">
        <f>IF(F939="","",DSUM('2_Vehicles i maquinària'!$E$82:$S$92,"e3",$F$728:$F939)-SUM(Q$729:Q938))</f>
        <v/>
      </c>
      <c r="R939" s="246" t="str">
        <f>IF(F939="","",DSUM('2_Vehicles i maquinària'!$E$82:$S$92,"emissions",$F$728:$F939)-SUM(R$729:R938))</f>
        <v/>
      </c>
      <c r="S939" s="246" t="str">
        <f>IF(F939="","",DSUM('2_Vehicles i maquinària'!$E$99:$S$109,"e1",$F$728:$F939)-SUM(S$729:S938))</f>
        <v/>
      </c>
      <c r="T939" s="246" t="str">
        <f>IF(F939="","",DSUM('2_Vehicles i maquinària'!$E$99:$S$109,"e2",$F$728:$F939)-SUM(T$729:T938))</f>
        <v/>
      </c>
      <c r="U939" s="246" t="str">
        <f>IF(F939="","",DSUM('2_Vehicles i maquinària'!$E$99:$S$109,"e3",$F$728:$F939)-SUM(U$729:U938))</f>
        <v/>
      </c>
      <c r="V939" s="246" t="str">
        <f>IF(F939="","",DSUM('2_Vehicles i maquinària'!$E$99:$S$109,"emissions",$F$728:$F939)-SUM(V$729:V938))</f>
        <v/>
      </c>
      <c r="W939" s="246" t="str">
        <f>IF(F939="","",DSUM('4_Emissions de procés'!$E$12:$M$27,"e1",$F$728:$F939)-SUM(W$729:W938))</f>
        <v/>
      </c>
      <c r="X939" s="246" t="str">
        <f>IF(F939="","",DSUM('4_Emissions de procés'!$E$12:$M$27,"e2",$F$728:$F939)-SUM(X$729:X938))</f>
        <v/>
      </c>
      <c r="Y939" s="246" t="str">
        <f>IF(F939="","",DSUM('4_Emissions de procés'!$E$12:$M$27,"e3",$F$728:$F939)-SUM(Y$729:Y938))</f>
        <v/>
      </c>
      <c r="Z939" s="246" t="str">
        <f>IF(F939="","",DSUM('4_Emissions de procés'!$E$12:$M$27,"emissions",$F$728:$F939)-SUM(Z$729:Z938))</f>
        <v/>
      </c>
    </row>
    <row r="940" spans="2:26" x14ac:dyDescent="0.25">
      <c r="B940">
        <v>212</v>
      </c>
      <c r="C940" s="246" t="str">
        <f>IF('0_Dades generals organització'!H262="","",'0_Dades generals organització'!H262)</f>
        <v/>
      </c>
      <c r="D940" s="246" t="str">
        <f>IF(C940="","",IF('0_Dades generals organització'!J262="no","",Dades!C940))</f>
        <v/>
      </c>
      <c r="E940" s="246" t="str">
        <f>IFERROR(INDEX($D$729:$D$978,MATCH(0,INDEX(COUNTIF($E$728:E939,$D$729:$D$978),),)),"")</f>
        <v/>
      </c>
      <c r="F940" s="246" t="str">
        <f t="shared" si="20"/>
        <v/>
      </c>
      <c r="G940" s="246" t="str">
        <f>IF(F940="","",DSUM('1_Instal·lacions fixes'!$E$14:$R$36,"e1",$F$728:$F940)+DSUM('1_Instal·lacions fixes'!$E$43:$L$58,"e1",$F$728:$F940)-SUM(G$729:G939))</f>
        <v/>
      </c>
      <c r="H940" s="246" t="str">
        <f>IF(F940="","",DSUM('1_Instal·lacions fixes'!$E$14:$R$36,"e2",$F$728:$F940)+DSUM('1_Instal·lacions fixes'!$E$43:$L$58,"e2",$F$728:$F940)-SUM(H$729:H939))</f>
        <v/>
      </c>
      <c r="I940" s="246" t="str">
        <f>IF(F940="","",DSUM('1_Instal·lacions fixes'!$E$14:$R$36,"e3",$F$728:$F940)+DSUM('1_Instal·lacions fixes'!$E$43:$L$58,"e3",$F$728:$F940)-SUM(I$729:I939))</f>
        <v/>
      </c>
      <c r="J940" s="246" t="str">
        <f>IF(F940="","",DSUM('1_Instal·lacions fixes'!$E$14:$R$36,"emissions",$F$728:$F940)+DSUM('1_Instal·lacions fixes'!$E$43:$L$58,"emissions",$F$728:$F940)-SUM(J$729:J939))</f>
        <v/>
      </c>
      <c r="K940" s="246" t="str">
        <f>IF(F940="","",DSUM('2_Vehicles i maquinària'!$E$22:$S$44,"e1",$F$728:$F940)+DSUM('2_Vehicles i maquinària'!$E$50:$K$70,"emissions",$F$728:$F940)-SUM(K$729:K939))</f>
        <v/>
      </c>
      <c r="L940" s="246" t="str">
        <f>IF(F940="","",DSUM('2_Vehicles i maquinària'!$E$22:$S$44,"e2",$F$728:$F940)-SUM(L$729:L939))</f>
        <v/>
      </c>
      <c r="M940" s="246" t="str">
        <f>IF(F940="","",DSUM('2_Vehicles i maquinària'!$E$22:$S$44,"e3",$F$728:$F940)-SUM(M$729:M939))</f>
        <v/>
      </c>
      <c r="N940" s="246" t="str">
        <f>IF(F940="","",DSUM('2_Vehicles i maquinària'!$E$22:$S$44,"emissions",$F$728:$F940)+DSUM('2_Vehicles i maquinària'!$E$50:$K$70,"emissions",$F$728:$F940)-SUM(N$729:N939))</f>
        <v/>
      </c>
      <c r="O940" s="246" t="str">
        <f>IF(F940="","",DSUM('2_Vehicles i maquinària'!$E$82:$S$92,"e1",$F$728:$F940)-SUM(O$729:O939))</f>
        <v/>
      </c>
      <c r="P940" s="246" t="str">
        <f>IF(F940="","",DSUM('2_Vehicles i maquinària'!$E$82:$S$92,"e2",$F$728:$F940)-SUM(P$729:P939))</f>
        <v/>
      </c>
      <c r="Q940" s="246" t="str">
        <f>IF(F940="","",DSUM('2_Vehicles i maquinària'!$E$82:$S$92,"e3",$F$728:$F940)-SUM(Q$729:Q939))</f>
        <v/>
      </c>
      <c r="R940" s="246" t="str">
        <f>IF(F940="","",DSUM('2_Vehicles i maquinària'!$E$82:$S$92,"emissions",$F$728:$F940)-SUM(R$729:R939))</f>
        <v/>
      </c>
      <c r="S940" s="246" t="str">
        <f>IF(F940="","",DSUM('2_Vehicles i maquinària'!$E$99:$S$109,"e1",$F$728:$F940)-SUM(S$729:S939))</f>
        <v/>
      </c>
      <c r="T940" s="246" t="str">
        <f>IF(F940="","",DSUM('2_Vehicles i maquinària'!$E$99:$S$109,"e2",$F$728:$F940)-SUM(T$729:T939))</f>
        <v/>
      </c>
      <c r="U940" s="246" t="str">
        <f>IF(F940="","",DSUM('2_Vehicles i maquinària'!$E$99:$S$109,"e3",$F$728:$F940)-SUM(U$729:U939))</f>
        <v/>
      </c>
      <c r="V940" s="246" t="str">
        <f>IF(F940="","",DSUM('2_Vehicles i maquinària'!$E$99:$S$109,"emissions",$F$728:$F940)-SUM(V$729:V939))</f>
        <v/>
      </c>
      <c r="W940" s="246" t="str">
        <f>IF(F940="","",DSUM('4_Emissions de procés'!$E$12:$M$27,"e1",$F$728:$F940)-SUM(W$729:W939))</f>
        <v/>
      </c>
      <c r="X940" s="246" t="str">
        <f>IF(F940="","",DSUM('4_Emissions de procés'!$E$12:$M$27,"e2",$F$728:$F940)-SUM(X$729:X939))</f>
        <v/>
      </c>
      <c r="Y940" s="246" t="str">
        <f>IF(F940="","",DSUM('4_Emissions de procés'!$E$12:$M$27,"e3",$F$728:$F940)-SUM(Y$729:Y939))</f>
        <v/>
      </c>
      <c r="Z940" s="246" t="str">
        <f>IF(F940="","",DSUM('4_Emissions de procés'!$E$12:$M$27,"emissions",$F$728:$F940)-SUM(Z$729:Z939))</f>
        <v/>
      </c>
    </row>
    <row r="941" spans="2:26" x14ac:dyDescent="0.25">
      <c r="B941">
        <v>213</v>
      </c>
      <c r="C941" s="246" t="str">
        <f>IF('0_Dades generals organització'!H263="","",'0_Dades generals organització'!H263)</f>
        <v/>
      </c>
      <c r="D941" s="246" t="str">
        <f>IF(C941="","",IF('0_Dades generals organització'!J263="no","",Dades!C941))</f>
        <v/>
      </c>
      <c r="E941" s="246" t="str">
        <f>IFERROR(INDEX($D$729:$D$978,MATCH(0,INDEX(COUNTIF($E$728:E940,$D$729:$D$978),),)),"")</f>
        <v/>
      </c>
      <c r="F941" s="246" t="str">
        <f t="shared" si="20"/>
        <v/>
      </c>
      <c r="G941" s="246" t="str">
        <f>IF(F941="","",DSUM('1_Instal·lacions fixes'!$E$14:$R$36,"e1",$F$728:$F941)+DSUM('1_Instal·lacions fixes'!$E$43:$L$58,"e1",$F$728:$F941)-SUM(G$729:G940))</f>
        <v/>
      </c>
      <c r="H941" s="246" t="str">
        <f>IF(F941="","",DSUM('1_Instal·lacions fixes'!$E$14:$R$36,"e2",$F$728:$F941)+DSUM('1_Instal·lacions fixes'!$E$43:$L$58,"e2",$F$728:$F941)-SUM(H$729:H940))</f>
        <v/>
      </c>
      <c r="I941" s="246" t="str">
        <f>IF(F941="","",DSUM('1_Instal·lacions fixes'!$E$14:$R$36,"e3",$F$728:$F941)+DSUM('1_Instal·lacions fixes'!$E$43:$L$58,"e3",$F$728:$F941)-SUM(I$729:I940))</f>
        <v/>
      </c>
      <c r="J941" s="246" t="str">
        <f>IF(F941="","",DSUM('1_Instal·lacions fixes'!$E$14:$R$36,"emissions",$F$728:$F941)+DSUM('1_Instal·lacions fixes'!$E$43:$L$58,"emissions",$F$728:$F941)-SUM(J$729:J940))</f>
        <v/>
      </c>
      <c r="K941" s="246" t="str">
        <f>IF(F941="","",DSUM('2_Vehicles i maquinària'!$E$22:$S$44,"e1",$F$728:$F941)+DSUM('2_Vehicles i maquinària'!$E$50:$K$70,"emissions",$F$728:$F941)-SUM(K$729:K940))</f>
        <v/>
      </c>
      <c r="L941" s="246" t="str">
        <f>IF(F941="","",DSUM('2_Vehicles i maquinària'!$E$22:$S$44,"e2",$F$728:$F941)-SUM(L$729:L940))</f>
        <v/>
      </c>
      <c r="M941" s="246" t="str">
        <f>IF(F941="","",DSUM('2_Vehicles i maquinària'!$E$22:$S$44,"e3",$F$728:$F941)-SUM(M$729:M940))</f>
        <v/>
      </c>
      <c r="N941" s="246" t="str">
        <f>IF(F941="","",DSUM('2_Vehicles i maquinària'!$E$22:$S$44,"emissions",$F$728:$F941)+DSUM('2_Vehicles i maquinària'!$E$50:$K$70,"emissions",$F$728:$F941)-SUM(N$729:N940))</f>
        <v/>
      </c>
      <c r="O941" s="246" t="str">
        <f>IF(F941="","",DSUM('2_Vehicles i maquinària'!$E$82:$S$92,"e1",$F$728:$F941)-SUM(O$729:O940))</f>
        <v/>
      </c>
      <c r="P941" s="246" t="str">
        <f>IF(F941="","",DSUM('2_Vehicles i maquinària'!$E$82:$S$92,"e2",$F$728:$F941)-SUM(P$729:P940))</f>
        <v/>
      </c>
      <c r="Q941" s="246" t="str">
        <f>IF(F941="","",DSUM('2_Vehicles i maquinària'!$E$82:$S$92,"e3",$F$728:$F941)-SUM(Q$729:Q940))</f>
        <v/>
      </c>
      <c r="R941" s="246" t="str">
        <f>IF(F941="","",DSUM('2_Vehicles i maquinària'!$E$82:$S$92,"emissions",$F$728:$F941)-SUM(R$729:R940))</f>
        <v/>
      </c>
      <c r="S941" s="246" t="str">
        <f>IF(F941="","",DSUM('2_Vehicles i maquinària'!$E$99:$S$109,"e1",$F$728:$F941)-SUM(S$729:S940))</f>
        <v/>
      </c>
      <c r="T941" s="246" t="str">
        <f>IF(F941="","",DSUM('2_Vehicles i maquinària'!$E$99:$S$109,"e2",$F$728:$F941)-SUM(T$729:T940))</f>
        <v/>
      </c>
      <c r="U941" s="246" t="str">
        <f>IF(F941="","",DSUM('2_Vehicles i maquinària'!$E$99:$S$109,"e3",$F$728:$F941)-SUM(U$729:U940))</f>
        <v/>
      </c>
      <c r="V941" s="246" t="str">
        <f>IF(F941="","",DSUM('2_Vehicles i maquinària'!$E$99:$S$109,"emissions",$F$728:$F941)-SUM(V$729:V940))</f>
        <v/>
      </c>
      <c r="W941" s="246" t="str">
        <f>IF(F941="","",DSUM('4_Emissions de procés'!$E$12:$M$27,"e1",$F$728:$F941)-SUM(W$729:W940))</f>
        <v/>
      </c>
      <c r="X941" s="246" t="str">
        <f>IF(F941="","",DSUM('4_Emissions de procés'!$E$12:$M$27,"e2",$F$728:$F941)-SUM(X$729:X940))</f>
        <v/>
      </c>
      <c r="Y941" s="246" t="str">
        <f>IF(F941="","",DSUM('4_Emissions de procés'!$E$12:$M$27,"e3",$F$728:$F941)-SUM(Y$729:Y940))</f>
        <v/>
      </c>
      <c r="Z941" s="246" t="str">
        <f>IF(F941="","",DSUM('4_Emissions de procés'!$E$12:$M$27,"emissions",$F$728:$F941)-SUM(Z$729:Z940))</f>
        <v/>
      </c>
    </row>
    <row r="942" spans="2:26" x14ac:dyDescent="0.25">
      <c r="B942">
        <v>214</v>
      </c>
      <c r="C942" s="246" t="str">
        <f>IF('0_Dades generals organització'!H264="","",'0_Dades generals organització'!H264)</f>
        <v/>
      </c>
      <c r="D942" s="246" t="str">
        <f>IF(C942="","",IF('0_Dades generals organització'!J264="no","",Dades!C942))</f>
        <v/>
      </c>
      <c r="E942" s="246" t="str">
        <f>IFERROR(INDEX($D$729:$D$978,MATCH(0,INDEX(COUNTIF($E$728:E941,$D$729:$D$978),),)),"")</f>
        <v/>
      </c>
      <c r="F942" s="246" t="str">
        <f t="shared" si="20"/>
        <v/>
      </c>
      <c r="G942" s="246" t="str">
        <f>IF(F942="","",DSUM('1_Instal·lacions fixes'!$E$14:$R$36,"e1",$F$728:$F942)+DSUM('1_Instal·lacions fixes'!$E$43:$L$58,"e1",$F$728:$F942)-SUM(G$729:G941))</f>
        <v/>
      </c>
      <c r="H942" s="246" t="str">
        <f>IF(F942="","",DSUM('1_Instal·lacions fixes'!$E$14:$R$36,"e2",$F$728:$F942)+DSUM('1_Instal·lacions fixes'!$E$43:$L$58,"e2",$F$728:$F942)-SUM(H$729:H941))</f>
        <v/>
      </c>
      <c r="I942" s="246" t="str">
        <f>IF(F942="","",DSUM('1_Instal·lacions fixes'!$E$14:$R$36,"e3",$F$728:$F942)+DSUM('1_Instal·lacions fixes'!$E$43:$L$58,"e3",$F$728:$F942)-SUM(I$729:I941))</f>
        <v/>
      </c>
      <c r="J942" s="246" t="str">
        <f>IF(F942="","",DSUM('1_Instal·lacions fixes'!$E$14:$R$36,"emissions",$F$728:$F942)+DSUM('1_Instal·lacions fixes'!$E$43:$L$58,"emissions",$F$728:$F942)-SUM(J$729:J941))</f>
        <v/>
      </c>
      <c r="K942" s="246" t="str">
        <f>IF(F942="","",DSUM('2_Vehicles i maquinària'!$E$22:$S$44,"e1",$F$728:$F942)+DSUM('2_Vehicles i maquinària'!$E$50:$K$70,"emissions",$F$728:$F942)-SUM(K$729:K941))</f>
        <v/>
      </c>
      <c r="L942" s="246" t="str">
        <f>IF(F942="","",DSUM('2_Vehicles i maquinària'!$E$22:$S$44,"e2",$F$728:$F942)-SUM(L$729:L941))</f>
        <v/>
      </c>
      <c r="M942" s="246" t="str">
        <f>IF(F942="","",DSUM('2_Vehicles i maquinària'!$E$22:$S$44,"e3",$F$728:$F942)-SUM(M$729:M941))</f>
        <v/>
      </c>
      <c r="N942" s="246" t="str">
        <f>IF(F942="","",DSUM('2_Vehicles i maquinària'!$E$22:$S$44,"emissions",$F$728:$F942)+DSUM('2_Vehicles i maquinària'!$E$50:$K$70,"emissions",$F$728:$F942)-SUM(N$729:N941))</f>
        <v/>
      </c>
      <c r="O942" s="246" t="str">
        <f>IF(F942="","",DSUM('2_Vehicles i maquinària'!$E$82:$S$92,"e1",$F$728:$F942)-SUM(O$729:O941))</f>
        <v/>
      </c>
      <c r="P942" s="246" t="str">
        <f>IF(F942="","",DSUM('2_Vehicles i maquinària'!$E$82:$S$92,"e2",$F$728:$F942)-SUM(P$729:P941))</f>
        <v/>
      </c>
      <c r="Q942" s="246" t="str">
        <f>IF(F942="","",DSUM('2_Vehicles i maquinària'!$E$82:$S$92,"e3",$F$728:$F942)-SUM(Q$729:Q941))</f>
        <v/>
      </c>
      <c r="R942" s="246" t="str">
        <f>IF(F942="","",DSUM('2_Vehicles i maquinària'!$E$82:$S$92,"emissions",$F$728:$F942)-SUM(R$729:R941))</f>
        <v/>
      </c>
      <c r="S942" s="246" t="str">
        <f>IF(F942="","",DSUM('2_Vehicles i maquinària'!$E$99:$S$109,"e1",$F$728:$F942)-SUM(S$729:S941))</f>
        <v/>
      </c>
      <c r="T942" s="246" t="str">
        <f>IF(F942="","",DSUM('2_Vehicles i maquinària'!$E$99:$S$109,"e2",$F$728:$F942)-SUM(T$729:T941))</f>
        <v/>
      </c>
      <c r="U942" s="246" t="str">
        <f>IF(F942="","",DSUM('2_Vehicles i maquinària'!$E$99:$S$109,"e3",$F$728:$F942)-SUM(U$729:U941))</f>
        <v/>
      </c>
      <c r="V942" s="246" t="str">
        <f>IF(F942="","",DSUM('2_Vehicles i maquinària'!$E$99:$S$109,"emissions",$F$728:$F942)-SUM(V$729:V941))</f>
        <v/>
      </c>
      <c r="W942" s="246" t="str">
        <f>IF(F942="","",DSUM('4_Emissions de procés'!$E$12:$M$27,"e1",$F$728:$F942)-SUM(W$729:W941))</f>
        <v/>
      </c>
      <c r="X942" s="246" t="str">
        <f>IF(F942="","",DSUM('4_Emissions de procés'!$E$12:$M$27,"e2",$F$728:$F942)-SUM(X$729:X941))</f>
        <v/>
      </c>
      <c r="Y942" s="246" t="str">
        <f>IF(F942="","",DSUM('4_Emissions de procés'!$E$12:$M$27,"e3",$F$728:$F942)-SUM(Y$729:Y941))</f>
        <v/>
      </c>
      <c r="Z942" s="246" t="str">
        <f>IF(F942="","",DSUM('4_Emissions de procés'!$E$12:$M$27,"emissions",$F$728:$F942)-SUM(Z$729:Z941))</f>
        <v/>
      </c>
    </row>
    <row r="943" spans="2:26" x14ac:dyDescent="0.25">
      <c r="B943">
        <v>215</v>
      </c>
      <c r="C943" s="246" t="str">
        <f>IF('0_Dades generals organització'!H265="","",'0_Dades generals organització'!H265)</f>
        <v/>
      </c>
      <c r="D943" s="246" t="str">
        <f>IF(C943="","",IF('0_Dades generals organització'!J265="no","",Dades!C943))</f>
        <v/>
      </c>
      <c r="E943" s="246" t="str">
        <f>IFERROR(INDEX($D$729:$D$978,MATCH(0,INDEX(COUNTIF($E$728:E942,$D$729:$D$978),),)),"")</f>
        <v/>
      </c>
      <c r="F943" s="246" t="str">
        <f t="shared" si="20"/>
        <v/>
      </c>
      <c r="G943" s="246" t="str">
        <f>IF(F943="","",DSUM('1_Instal·lacions fixes'!$E$14:$R$36,"e1",$F$728:$F943)+DSUM('1_Instal·lacions fixes'!$E$43:$L$58,"e1",$F$728:$F943)-SUM(G$729:G942))</f>
        <v/>
      </c>
      <c r="H943" s="246" t="str">
        <f>IF(F943="","",DSUM('1_Instal·lacions fixes'!$E$14:$R$36,"e2",$F$728:$F943)+DSUM('1_Instal·lacions fixes'!$E$43:$L$58,"e2",$F$728:$F943)-SUM(H$729:H942))</f>
        <v/>
      </c>
      <c r="I943" s="246" t="str">
        <f>IF(F943="","",DSUM('1_Instal·lacions fixes'!$E$14:$R$36,"e3",$F$728:$F943)+DSUM('1_Instal·lacions fixes'!$E$43:$L$58,"e3",$F$728:$F943)-SUM(I$729:I942))</f>
        <v/>
      </c>
      <c r="J943" s="246" t="str">
        <f>IF(F943="","",DSUM('1_Instal·lacions fixes'!$E$14:$R$36,"emissions",$F$728:$F943)+DSUM('1_Instal·lacions fixes'!$E$43:$L$58,"emissions",$F$728:$F943)-SUM(J$729:J942))</f>
        <v/>
      </c>
      <c r="K943" s="246" t="str">
        <f>IF(F943="","",DSUM('2_Vehicles i maquinària'!$E$22:$S$44,"e1",$F$728:$F943)+DSUM('2_Vehicles i maquinària'!$E$50:$K$70,"emissions",$F$728:$F943)-SUM(K$729:K942))</f>
        <v/>
      </c>
      <c r="L943" s="246" t="str">
        <f>IF(F943="","",DSUM('2_Vehicles i maquinària'!$E$22:$S$44,"e2",$F$728:$F943)-SUM(L$729:L942))</f>
        <v/>
      </c>
      <c r="M943" s="246" t="str">
        <f>IF(F943="","",DSUM('2_Vehicles i maquinària'!$E$22:$S$44,"e3",$F$728:$F943)-SUM(M$729:M942))</f>
        <v/>
      </c>
      <c r="N943" s="246" t="str">
        <f>IF(F943="","",DSUM('2_Vehicles i maquinària'!$E$22:$S$44,"emissions",$F$728:$F943)+DSUM('2_Vehicles i maquinària'!$E$50:$K$70,"emissions",$F$728:$F943)-SUM(N$729:N942))</f>
        <v/>
      </c>
      <c r="O943" s="246" t="str">
        <f>IF(F943="","",DSUM('2_Vehicles i maquinària'!$E$82:$S$92,"e1",$F$728:$F943)-SUM(O$729:O942))</f>
        <v/>
      </c>
      <c r="P943" s="246" t="str">
        <f>IF(F943="","",DSUM('2_Vehicles i maquinària'!$E$82:$S$92,"e2",$F$728:$F943)-SUM(P$729:P942))</f>
        <v/>
      </c>
      <c r="Q943" s="246" t="str">
        <f>IF(F943="","",DSUM('2_Vehicles i maquinària'!$E$82:$S$92,"e3",$F$728:$F943)-SUM(Q$729:Q942))</f>
        <v/>
      </c>
      <c r="R943" s="246" t="str">
        <f>IF(F943="","",DSUM('2_Vehicles i maquinària'!$E$82:$S$92,"emissions",$F$728:$F943)-SUM(R$729:R942))</f>
        <v/>
      </c>
      <c r="S943" s="246" t="str">
        <f>IF(F943="","",DSUM('2_Vehicles i maquinària'!$E$99:$S$109,"e1",$F$728:$F943)-SUM(S$729:S942))</f>
        <v/>
      </c>
      <c r="T943" s="246" t="str">
        <f>IF(F943="","",DSUM('2_Vehicles i maquinària'!$E$99:$S$109,"e2",$F$728:$F943)-SUM(T$729:T942))</f>
        <v/>
      </c>
      <c r="U943" s="246" t="str">
        <f>IF(F943="","",DSUM('2_Vehicles i maquinària'!$E$99:$S$109,"e3",$F$728:$F943)-SUM(U$729:U942))</f>
        <v/>
      </c>
      <c r="V943" s="246" t="str">
        <f>IF(F943="","",DSUM('2_Vehicles i maquinària'!$E$99:$S$109,"emissions",$F$728:$F943)-SUM(V$729:V942))</f>
        <v/>
      </c>
      <c r="W943" s="246" t="str">
        <f>IF(F943="","",DSUM('4_Emissions de procés'!$E$12:$M$27,"e1",$F$728:$F943)-SUM(W$729:W942))</f>
        <v/>
      </c>
      <c r="X943" s="246" t="str">
        <f>IF(F943="","",DSUM('4_Emissions de procés'!$E$12:$M$27,"e2",$F$728:$F943)-SUM(X$729:X942))</f>
        <v/>
      </c>
      <c r="Y943" s="246" t="str">
        <f>IF(F943="","",DSUM('4_Emissions de procés'!$E$12:$M$27,"e3",$F$728:$F943)-SUM(Y$729:Y942))</f>
        <v/>
      </c>
      <c r="Z943" s="246" t="str">
        <f>IF(F943="","",DSUM('4_Emissions de procés'!$E$12:$M$27,"emissions",$F$728:$F943)-SUM(Z$729:Z942))</f>
        <v/>
      </c>
    </row>
    <row r="944" spans="2:26" x14ac:dyDescent="0.25">
      <c r="B944">
        <v>216</v>
      </c>
      <c r="C944" s="246" t="str">
        <f>IF('0_Dades generals organització'!H266="","",'0_Dades generals organització'!H266)</f>
        <v/>
      </c>
      <c r="D944" s="246" t="str">
        <f>IF(C944="","",IF('0_Dades generals organització'!J266="no","",Dades!C944))</f>
        <v/>
      </c>
      <c r="E944" s="246" t="str">
        <f>IFERROR(INDEX($D$729:$D$978,MATCH(0,INDEX(COUNTIF($E$728:E943,$D$729:$D$978),),)),"")</f>
        <v/>
      </c>
      <c r="F944" s="246" t="str">
        <f t="shared" si="20"/>
        <v/>
      </c>
      <c r="G944" s="246" t="str">
        <f>IF(F944="","",DSUM('1_Instal·lacions fixes'!$E$14:$R$36,"e1",$F$728:$F944)+DSUM('1_Instal·lacions fixes'!$E$43:$L$58,"e1",$F$728:$F944)-SUM(G$729:G943))</f>
        <v/>
      </c>
      <c r="H944" s="246" t="str">
        <f>IF(F944="","",DSUM('1_Instal·lacions fixes'!$E$14:$R$36,"e2",$F$728:$F944)+DSUM('1_Instal·lacions fixes'!$E$43:$L$58,"e2",$F$728:$F944)-SUM(H$729:H943))</f>
        <v/>
      </c>
      <c r="I944" s="246" t="str">
        <f>IF(F944="","",DSUM('1_Instal·lacions fixes'!$E$14:$R$36,"e3",$F$728:$F944)+DSUM('1_Instal·lacions fixes'!$E$43:$L$58,"e3",$F$728:$F944)-SUM(I$729:I943))</f>
        <v/>
      </c>
      <c r="J944" s="246" t="str">
        <f>IF(F944="","",DSUM('1_Instal·lacions fixes'!$E$14:$R$36,"emissions",$F$728:$F944)+DSUM('1_Instal·lacions fixes'!$E$43:$L$58,"emissions",$F$728:$F944)-SUM(J$729:J943))</f>
        <v/>
      </c>
      <c r="K944" s="246" t="str">
        <f>IF(F944="","",DSUM('2_Vehicles i maquinària'!$E$22:$S$44,"e1",$F$728:$F944)+DSUM('2_Vehicles i maquinària'!$E$50:$K$70,"emissions",$F$728:$F944)-SUM(K$729:K943))</f>
        <v/>
      </c>
      <c r="L944" s="246" t="str">
        <f>IF(F944="","",DSUM('2_Vehicles i maquinària'!$E$22:$S$44,"e2",$F$728:$F944)-SUM(L$729:L943))</f>
        <v/>
      </c>
      <c r="M944" s="246" t="str">
        <f>IF(F944="","",DSUM('2_Vehicles i maquinària'!$E$22:$S$44,"e3",$F$728:$F944)-SUM(M$729:M943))</f>
        <v/>
      </c>
      <c r="N944" s="246" t="str">
        <f>IF(F944="","",DSUM('2_Vehicles i maquinària'!$E$22:$S$44,"emissions",$F$728:$F944)+DSUM('2_Vehicles i maquinària'!$E$50:$K$70,"emissions",$F$728:$F944)-SUM(N$729:N943))</f>
        <v/>
      </c>
      <c r="O944" s="246" t="str">
        <f>IF(F944="","",DSUM('2_Vehicles i maquinària'!$E$82:$S$92,"e1",$F$728:$F944)-SUM(O$729:O943))</f>
        <v/>
      </c>
      <c r="P944" s="246" t="str">
        <f>IF(F944="","",DSUM('2_Vehicles i maquinària'!$E$82:$S$92,"e2",$F$728:$F944)-SUM(P$729:P943))</f>
        <v/>
      </c>
      <c r="Q944" s="246" t="str">
        <f>IF(F944="","",DSUM('2_Vehicles i maquinària'!$E$82:$S$92,"e3",$F$728:$F944)-SUM(Q$729:Q943))</f>
        <v/>
      </c>
      <c r="R944" s="246" t="str">
        <f>IF(F944="","",DSUM('2_Vehicles i maquinària'!$E$82:$S$92,"emissions",$F$728:$F944)-SUM(R$729:R943))</f>
        <v/>
      </c>
      <c r="S944" s="246" t="str">
        <f>IF(F944="","",DSUM('2_Vehicles i maquinària'!$E$99:$S$109,"e1",$F$728:$F944)-SUM(S$729:S943))</f>
        <v/>
      </c>
      <c r="T944" s="246" t="str">
        <f>IF(F944="","",DSUM('2_Vehicles i maquinària'!$E$99:$S$109,"e2",$F$728:$F944)-SUM(T$729:T943))</f>
        <v/>
      </c>
      <c r="U944" s="246" t="str">
        <f>IF(F944="","",DSUM('2_Vehicles i maquinària'!$E$99:$S$109,"e3",$F$728:$F944)-SUM(U$729:U943))</f>
        <v/>
      </c>
      <c r="V944" s="246" t="str">
        <f>IF(F944="","",DSUM('2_Vehicles i maquinària'!$E$99:$S$109,"emissions",$F$728:$F944)-SUM(V$729:V943))</f>
        <v/>
      </c>
      <c r="W944" s="246" t="str">
        <f>IF(F944="","",DSUM('4_Emissions de procés'!$E$12:$M$27,"e1",$F$728:$F944)-SUM(W$729:W943))</f>
        <v/>
      </c>
      <c r="X944" s="246" t="str">
        <f>IF(F944="","",DSUM('4_Emissions de procés'!$E$12:$M$27,"e2",$F$728:$F944)-SUM(X$729:X943))</f>
        <v/>
      </c>
      <c r="Y944" s="246" t="str">
        <f>IF(F944="","",DSUM('4_Emissions de procés'!$E$12:$M$27,"e3",$F$728:$F944)-SUM(Y$729:Y943))</f>
        <v/>
      </c>
      <c r="Z944" s="246" t="str">
        <f>IF(F944="","",DSUM('4_Emissions de procés'!$E$12:$M$27,"emissions",$F$728:$F944)-SUM(Z$729:Z943))</f>
        <v/>
      </c>
    </row>
    <row r="945" spans="2:26" x14ac:dyDescent="0.25">
      <c r="B945">
        <v>217</v>
      </c>
      <c r="C945" s="246" t="str">
        <f>IF('0_Dades generals organització'!H267="","",'0_Dades generals organització'!H267)</f>
        <v/>
      </c>
      <c r="D945" s="246" t="str">
        <f>IF(C945="","",IF('0_Dades generals organització'!J267="no","",Dades!C945))</f>
        <v/>
      </c>
      <c r="E945" s="246" t="str">
        <f>IFERROR(INDEX($D$729:$D$978,MATCH(0,INDEX(COUNTIF($E$728:E944,$D$729:$D$978),),)),"")</f>
        <v/>
      </c>
      <c r="F945" s="246" t="str">
        <f t="shared" si="20"/>
        <v/>
      </c>
      <c r="G945" s="246" t="str">
        <f>IF(F945="","",DSUM('1_Instal·lacions fixes'!$E$14:$R$36,"e1",$F$728:$F945)+DSUM('1_Instal·lacions fixes'!$E$43:$L$58,"e1",$F$728:$F945)-SUM(G$729:G944))</f>
        <v/>
      </c>
      <c r="H945" s="246" t="str">
        <f>IF(F945="","",DSUM('1_Instal·lacions fixes'!$E$14:$R$36,"e2",$F$728:$F945)+DSUM('1_Instal·lacions fixes'!$E$43:$L$58,"e2",$F$728:$F945)-SUM(H$729:H944))</f>
        <v/>
      </c>
      <c r="I945" s="246" t="str">
        <f>IF(F945="","",DSUM('1_Instal·lacions fixes'!$E$14:$R$36,"e3",$F$728:$F945)+DSUM('1_Instal·lacions fixes'!$E$43:$L$58,"e3",$F$728:$F945)-SUM(I$729:I944))</f>
        <v/>
      </c>
      <c r="J945" s="246" t="str">
        <f>IF(F945="","",DSUM('1_Instal·lacions fixes'!$E$14:$R$36,"emissions",$F$728:$F945)+DSUM('1_Instal·lacions fixes'!$E$43:$L$58,"emissions",$F$728:$F945)-SUM(J$729:J944))</f>
        <v/>
      </c>
      <c r="K945" s="246" t="str">
        <f>IF(F945="","",DSUM('2_Vehicles i maquinària'!$E$22:$S$44,"e1",$F$728:$F945)+DSUM('2_Vehicles i maquinària'!$E$50:$K$70,"emissions",$F$728:$F945)-SUM(K$729:K944))</f>
        <v/>
      </c>
      <c r="L945" s="246" t="str">
        <f>IF(F945="","",DSUM('2_Vehicles i maquinària'!$E$22:$S$44,"e2",$F$728:$F945)-SUM(L$729:L944))</f>
        <v/>
      </c>
      <c r="M945" s="246" t="str">
        <f>IF(F945="","",DSUM('2_Vehicles i maquinària'!$E$22:$S$44,"e3",$F$728:$F945)-SUM(M$729:M944))</f>
        <v/>
      </c>
      <c r="N945" s="246" t="str">
        <f>IF(F945="","",DSUM('2_Vehicles i maquinària'!$E$22:$S$44,"emissions",$F$728:$F945)+DSUM('2_Vehicles i maquinària'!$E$50:$K$70,"emissions",$F$728:$F945)-SUM(N$729:N944))</f>
        <v/>
      </c>
      <c r="O945" s="246" t="str">
        <f>IF(F945="","",DSUM('2_Vehicles i maquinària'!$E$82:$S$92,"e1",$F$728:$F945)-SUM(O$729:O944))</f>
        <v/>
      </c>
      <c r="P945" s="246" t="str">
        <f>IF(F945="","",DSUM('2_Vehicles i maquinària'!$E$82:$S$92,"e2",$F$728:$F945)-SUM(P$729:P944))</f>
        <v/>
      </c>
      <c r="Q945" s="246" t="str">
        <f>IF(F945="","",DSUM('2_Vehicles i maquinària'!$E$82:$S$92,"e3",$F$728:$F945)-SUM(Q$729:Q944))</f>
        <v/>
      </c>
      <c r="R945" s="246" t="str">
        <f>IF(F945="","",DSUM('2_Vehicles i maquinària'!$E$82:$S$92,"emissions",$F$728:$F945)-SUM(R$729:R944))</f>
        <v/>
      </c>
      <c r="S945" s="246" t="str">
        <f>IF(F945="","",DSUM('2_Vehicles i maquinària'!$E$99:$S$109,"e1",$F$728:$F945)-SUM(S$729:S944))</f>
        <v/>
      </c>
      <c r="T945" s="246" t="str">
        <f>IF(F945="","",DSUM('2_Vehicles i maquinària'!$E$99:$S$109,"e2",$F$728:$F945)-SUM(T$729:T944))</f>
        <v/>
      </c>
      <c r="U945" s="246" t="str">
        <f>IF(F945="","",DSUM('2_Vehicles i maquinària'!$E$99:$S$109,"e3",$F$728:$F945)-SUM(U$729:U944))</f>
        <v/>
      </c>
      <c r="V945" s="246" t="str">
        <f>IF(F945="","",DSUM('2_Vehicles i maquinària'!$E$99:$S$109,"emissions",$F$728:$F945)-SUM(V$729:V944))</f>
        <v/>
      </c>
      <c r="W945" s="246" t="str">
        <f>IF(F945="","",DSUM('4_Emissions de procés'!$E$12:$M$27,"e1",$F$728:$F945)-SUM(W$729:W944))</f>
        <v/>
      </c>
      <c r="X945" s="246" t="str">
        <f>IF(F945="","",DSUM('4_Emissions de procés'!$E$12:$M$27,"e2",$F$728:$F945)-SUM(X$729:X944))</f>
        <v/>
      </c>
      <c r="Y945" s="246" t="str">
        <f>IF(F945="","",DSUM('4_Emissions de procés'!$E$12:$M$27,"e3",$F$728:$F945)-SUM(Y$729:Y944))</f>
        <v/>
      </c>
      <c r="Z945" s="246" t="str">
        <f>IF(F945="","",DSUM('4_Emissions de procés'!$E$12:$M$27,"emissions",$F$728:$F945)-SUM(Z$729:Z944))</f>
        <v/>
      </c>
    </row>
    <row r="946" spans="2:26" x14ac:dyDescent="0.25">
      <c r="B946">
        <v>218</v>
      </c>
      <c r="C946" s="246" t="str">
        <f>IF('0_Dades generals organització'!H268="","",'0_Dades generals organització'!H268)</f>
        <v/>
      </c>
      <c r="D946" s="246" t="str">
        <f>IF(C946="","",IF('0_Dades generals organització'!J268="no","",Dades!C946))</f>
        <v/>
      </c>
      <c r="E946" s="246" t="str">
        <f>IFERROR(INDEX($D$729:$D$978,MATCH(0,INDEX(COUNTIF($E$728:E945,$D$729:$D$978),),)),"")</f>
        <v/>
      </c>
      <c r="F946" s="246" t="str">
        <f t="shared" si="20"/>
        <v/>
      </c>
      <c r="G946" s="246" t="str">
        <f>IF(F946="","",DSUM('1_Instal·lacions fixes'!$E$14:$R$36,"e1",$F$728:$F946)+DSUM('1_Instal·lacions fixes'!$E$43:$L$58,"e1",$F$728:$F946)-SUM(G$729:G945))</f>
        <v/>
      </c>
      <c r="H946" s="246" t="str">
        <f>IF(F946="","",DSUM('1_Instal·lacions fixes'!$E$14:$R$36,"e2",$F$728:$F946)+DSUM('1_Instal·lacions fixes'!$E$43:$L$58,"e2",$F$728:$F946)-SUM(H$729:H945))</f>
        <v/>
      </c>
      <c r="I946" s="246" t="str">
        <f>IF(F946="","",DSUM('1_Instal·lacions fixes'!$E$14:$R$36,"e3",$F$728:$F946)+DSUM('1_Instal·lacions fixes'!$E$43:$L$58,"e3",$F$728:$F946)-SUM(I$729:I945))</f>
        <v/>
      </c>
      <c r="J946" s="246" t="str">
        <f>IF(F946="","",DSUM('1_Instal·lacions fixes'!$E$14:$R$36,"emissions",$F$728:$F946)+DSUM('1_Instal·lacions fixes'!$E$43:$L$58,"emissions",$F$728:$F946)-SUM(J$729:J945))</f>
        <v/>
      </c>
      <c r="K946" s="246" t="str">
        <f>IF(F946="","",DSUM('2_Vehicles i maquinària'!$E$22:$S$44,"e1",$F$728:$F946)+DSUM('2_Vehicles i maquinària'!$E$50:$K$70,"emissions",$F$728:$F946)-SUM(K$729:K945))</f>
        <v/>
      </c>
      <c r="L946" s="246" t="str">
        <f>IF(F946="","",DSUM('2_Vehicles i maquinària'!$E$22:$S$44,"e2",$F$728:$F946)-SUM(L$729:L945))</f>
        <v/>
      </c>
      <c r="M946" s="246" t="str">
        <f>IF(F946="","",DSUM('2_Vehicles i maquinària'!$E$22:$S$44,"e3",$F$728:$F946)-SUM(M$729:M945))</f>
        <v/>
      </c>
      <c r="N946" s="246" t="str">
        <f>IF(F946="","",DSUM('2_Vehicles i maquinària'!$E$22:$S$44,"emissions",$F$728:$F946)+DSUM('2_Vehicles i maquinària'!$E$50:$K$70,"emissions",$F$728:$F946)-SUM(N$729:N945))</f>
        <v/>
      </c>
      <c r="O946" s="246" t="str">
        <f>IF(F946="","",DSUM('2_Vehicles i maquinària'!$E$82:$S$92,"e1",$F$728:$F946)-SUM(O$729:O945))</f>
        <v/>
      </c>
      <c r="P946" s="246" t="str">
        <f>IF(F946="","",DSUM('2_Vehicles i maquinària'!$E$82:$S$92,"e2",$F$728:$F946)-SUM(P$729:P945))</f>
        <v/>
      </c>
      <c r="Q946" s="246" t="str">
        <f>IF(F946="","",DSUM('2_Vehicles i maquinària'!$E$82:$S$92,"e3",$F$728:$F946)-SUM(Q$729:Q945))</f>
        <v/>
      </c>
      <c r="R946" s="246" t="str">
        <f>IF(F946="","",DSUM('2_Vehicles i maquinària'!$E$82:$S$92,"emissions",$F$728:$F946)-SUM(R$729:R945))</f>
        <v/>
      </c>
      <c r="S946" s="246" t="str">
        <f>IF(F946="","",DSUM('2_Vehicles i maquinària'!$E$99:$S$109,"e1",$F$728:$F946)-SUM(S$729:S945))</f>
        <v/>
      </c>
      <c r="T946" s="246" t="str">
        <f>IF(F946="","",DSUM('2_Vehicles i maquinària'!$E$99:$S$109,"e2",$F$728:$F946)-SUM(T$729:T945))</f>
        <v/>
      </c>
      <c r="U946" s="246" t="str">
        <f>IF(F946="","",DSUM('2_Vehicles i maquinària'!$E$99:$S$109,"e3",$F$728:$F946)-SUM(U$729:U945))</f>
        <v/>
      </c>
      <c r="V946" s="246" t="str">
        <f>IF(F946="","",DSUM('2_Vehicles i maquinària'!$E$99:$S$109,"emissions",$F$728:$F946)-SUM(V$729:V945))</f>
        <v/>
      </c>
      <c r="W946" s="246" t="str">
        <f>IF(F946="","",DSUM('4_Emissions de procés'!$E$12:$M$27,"e1",$F$728:$F946)-SUM(W$729:W945))</f>
        <v/>
      </c>
      <c r="X946" s="246" t="str">
        <f>IF(F946="","",DSUM('4_Emissions de procés'!$E$12:$M$27,"e2",$F$728:$F946)-SUM(X$729:X945))</f>
        <v/>
      </c>
      <c r="Y946" s="246" t="str">
        <f>IF(F946="","",DSUM('4_Emissions de procés'!$E$12:$M$27,"e3",$F$728:$F946)-SUM(Y$729:Y945))</f>
        <v/>
      </c>
      <c r="Z946" s="246" t="str">
        <f>IF(F946="","",DSUM('4_Emissions de procés'!$E$12:$M$27,"emissions",$F$728:$F946)-SUM(Z$729:Z945))</f>
        <v/>
      </c>
    </row>
    <row r="947" spans="2:26" x14ac:dyDescent="0.25">
      <c r="B947">
        <v>219</v>
      </c>
      <c r="C947" s="246" t="str">
        <f>IF('0_Dades generals organització'!H269="","",'0_Dades generals organització'!H269)</f>
        <v/>
      </c>
      <c r="D947" s="246" t="str">
        <f>IF(C947="","",IF('0_Dades generals organització'!J269="no","",Dades!C947))</f>
        <v/>
      </c>
      <c r="E947" s="246" t="str">
        <f>IFERROR(INDEX($D$729:$D$978,MATCH(0,INDEX(COUNTIF($E$728:E946,$D$729:$D$978),),)),"")</f>
        <v/>
      </c>
      <c r="F947" s="246" t="str">
        <f t="shared" si="20"/>
        <v/>
      </c>
      <c r="G947" s="246" t="str">
        <f>IF(F947="","",DSUM('1_Instal·lacions fixes'!$E$14:$R$36,"e1",$F$728:$F947)+DSUM('1_Instal·lacions fixes'!$E$43:$L$58,"e1",$F$728:$F947)-SUM(G$729:G946))</f>
        <v/>
      </c>
      <c r="H947" s="246" t="str">
        <f>IF(F947="","",DSUM('1_Instal·lacions fixes'!$E$14:$R$36,"e2",$F$728:$F947)+DSUM('1_Instal·lacions fixes'!$E$43:$L$58,"e2",$F$728:$F947)-SUM(H$729:H946))</f>
        <v/>
      </c>
      <c r="I947" s="246" t="str">
        <f>IF(F947="","",DSUM('1_Instal·lacions fixes'!$E$14:$R$36,"e3",$F$728:$F947)+DSUM('1_Instal·lacions fixes'!$E$43:$L$58,"e3",$F$728:$F947)-SUM(I$729:I946))</f>
        <v/>
      </c>
      <c r="J947" s="246" t="str">
        <f>IF(F947="","",DSUM('1_Instal·lacions fixes'!$E$14:$R$36,"emissions",$F$728:$F947)+DSUM('1_Instal·lacions fixes'!$E$43:$L$58,"emissions",$F$728:$F947)-SUM(J$729:J946))</f>
        <v/>
      </c>
      <c r="K947" s="246" t="str">
        <f>IF(F947="","",DSUM('2_Vehicles i maquinària'!$E$22:$S$44,"e1",$F$728:$F947)+DSUM('2_Vehicles i maquinària'!$E$50:$K$70,"emissions",$F$728:$F947)-SUM(K$729:K946))</f>
        <v/>
      </c>
      <c r="L947" s="246" t="str">
        <f>IF(F947="","",DSUM('2_Vehicles i maquinària'!$E$22:$S$44,"e2",$F$728:$F947)-SUM(L$729:L946))</f>
        <v/>
      </c>
      <c r="M947" s="246" t="str">
        <f>IF(F947="","",DSUM('2_Vehicles i maquinària'!$E$22:$S$44,"e3",$F$728:$F947)-SUM(M$729:M946))</f>
        <v/>
      </c>
      <c r="N947" s="246" t="str">
        <f>IF(F947="","",DSUM('2_Vehicles i maquinària'!$E$22:$S$44,"emissions",$F$728:$F947)+DSUM('2_Vehicles i maquinària'!$E$50:$K$70,"emissions",$F$728:$F947)-SUM(N$729:N946))</f>
        <v/>
      </c>
      <c r="O947" s="246" t="str">
        <f>IF(F947="","",DSUM('2_Vehicles i maquinària'!$E$82:$S$92,"e1",$F$728:$F947)-SUM(O$729:O946))</f>
        <v/>
      </c>
      <c r="P947" s="246" t="str">
        <f>IF(F947="","",DSUM('2_Vehicles i maquinària'!$E$82:$S$92,"e2",$F$728:$F947)-SUM(P$729:P946))</f>
        <v/>
      </c>
      <c r="Q947" s="246" t="str">
        <f>IF(F947="","",DSUM('2_Vehicles i maquinària'!$E$82:$S$92,"e3",$F$728:$F947)-SUM(Q$729:Q946))</f>
        <v/>
      </c>
      <c r="R947" s="246" t="str">
        <f>IF(F947="","",DSUM('2_Vehicles i maquinària'!$E$82:$S$92,"emissions",$F$728:$F947)-SUM(R$729:R946))</f>
        <v/>
      </c>
      <c r="S947" s="246" t="str">
        <f>IF(F947="","",DSUM('2_Vehicles i maquinària'!$E$99:$S$109,"e1",$F$728:$F947)-SUM(S$729:S946))</f>
        <v/>
      </c>
      <c r="T947" s="246" t="str">
        <f>IF(F947="","",DSUM('2_Vehicles i maquinària'!$E$99:$S$109,"e2",$F$728:$F947)-SUM(T$729:T946))</f>
        <v/>
      </c>
      <c r="U947" s="246" t="str">
        <f>IF(F947="","",DSUM('2_Vehicles i maquinària'!$E$99:$S$109,"e3",$F$728:$F947)-SUM(U$729:U946))</f>
        <v/>
      </c>
      <c r="V947" s="246" t="str">
        <f>IF(F947="","",DSUM('2_Vehicles i maquinària'!$E$99:$S$109,"emissions",$F$728:$F947)-SUM(V$729:V946))</f>
        <v/>
      </c>
      <c r="W947" s="246" t="str">
        <f>IF(F947="","",DSUM('4_Emissions de procés'!$E$12:$M$27,"e1",$F$728:$F947)-SUM(W$729:W946))</f>
        <v/>
      </c>
      <c r="X947" s="246" t="str">
        <f>IF(F947="","",DSUM('4_Emissions de procés'!$E$12:$M$27,"e2",$F$728:$F947)-SUM(X$729:X946))</f>
        <v/>
      </c>
      <c r="Y947" s="246" t="str">
        <f>IF(F947="","",DSUM('4_Emissions de procés'!$E$12:$M$27,"e3",$F$728:$F947)-SUM(Y$729:Y946))</f>
        <v/>
      </c>
      <c r="Z947" s="246" t="str">
        <f>IF(F947="","",DSUM('4_Emissions de procés'!$E$12:$M$27,"emissions",$F$728:$F947)-SUM(Z$729:Z946))</f>
        <v/>
      </c>
    </row>
    <row r="948" spans="2:26" x14ac:dyDescent="0.25">
      <c r="B948">
        <v>220</v>
      </c>
      <c r="C948" s="246" t="str">
        <f>IF('0_Dades generals organització'!H270="","",'0_Dades generals organització'!H270)</f>
        <v/>
      </c>
      <c r="D948" s="246" t="str">
        <f>IF(C948="","",IF('0_Dades generals organització'!J270="no","",Dades!C948))</f>
        <v/>
      </c>
      <c r="E948" s="246" t="str">
        <f>IFERROR(INDEX($D$729:$D$978,MATCH(0,INDEX(COUNTIF($E$728:E947,$D$729:$D$978),),)),"")</f>
        <v/>
      </c>
      <c r="F948" s="246" t="str">
        <f t="shared" si="20"/>
        <v/>
      </c>
      <c r="G948" s="246" t="str">
        <f>IF(F948="","",DSUM('1_Instal·lacions fixes'!$E$14:$R$36,"e1",$F$728:$F948)+DSUM('1_Instal·lacions fixes'!$E$43:$L$58,"e1",$F$728:$F948)-SUM(G$729:G947))</f>
        <v/>
      </c>
      <c r="H948" s="246" t="str">
        <f>IF(F948="","",DSUM('1_Instal·lacions fixes'!$E$14:$R$36,"e2",$F$728:$F948)+DSUM('1_Instal·lacions fixes'!$E$43:$L$58,"e2",$F$728:$F948)-SUM(H$729:H947))</f>
        <v/>
      </c>
      <c r="I948" s="246" t="str">
        <f>IF(F948="","",DSUM('1_Instal·lacions fixes'!$E$14:$R$36,"e3",$F$728:$F948)+DSUM('1_Instal·lacions fixes'!$E$43:$L$58,"e3",$F$728:$F948)-SUM(I$729:I947))</f>
        <v/>
      </c>
      <c r="J948" s="246" t="str">
        <f>IF(F948="","",DSUM('1_Instal·lacions fixes'!$E$14:$R$36,"emissions",$F$728:$F948)+DSUM('1_Instal·lacions fixes'!$E$43:$L$58,"emissions",$F$728:$F948)-SUM(J$729:J947))</f>
        <v/>
      </c>
      <c r="K948" s="246" t="str">
        <f>IF(F948="","",DSUM('2_Vehicles i maquinària'!$E$22:$S$44,"e1",$F$728:$F948)+DSUM('2_Vehicles i maquinària'!$E$50:$K$70,"emissions",$F$728:$F948)-SUM(K$729:K947))</f>
        <v/>
      </c>
      <c r="L948" s="246" t="str">
        <f>IF(F948="","",DSUM('2_Vehicles i maquinària'!$E$22:$S$44,"e2",$F$728:$F948)-SUM(L$729:L947))</f>
        <v/>
      </c>
      <c r="M948" s="246" t="str">
        <f>IF(F948="","",DSUM('2_Vehicles i maquinària'!$E$22:$S$44,"e3",$F$728:$F948)-SUM(M$729:M947))</f>
        <v/>
      </c>
      <c r="N948" s="246" t="str">
        <f>IF(F948="","",DSUM('2_Vehicles i maquinària'!$E$22:$S$44,"emissions",$F$728:$F948)+DSUM('2_Vehicles i maquinària'!$E$50:$K$70,"emissions",$F$728:$F948)-SUM(N$729:N947))</f>
        <v/>
      </c>
      <c r="O948" s="246" t="str">
        <f>IF(F948="","",DSUM('2_Vehicles i maquinària'!$E$82:$S$92,"e1",$F$728:$F948)-SUM(O$729:O947))</f>
        <v/>
      </c>
      <c r="P948" s="246" t="str">
        <f>IF(F948="","",DSUM('2_Vehicles i maquinària'!$E$82:$S$92,"e2",$F$728:$F948)-SUM(P$729:P947))</f>
        <v/>
      </c>
      <c r="Q948" s="246" t="str">
        <f>IF(F948="","",DSUM('2_Vehicles i maquinària'!$E$82:$S$92,"e3",$F$728:$F948)-SUM(Q$729:Q947))</f>
        <v/>
      </c>
      <c r="R948" s="246" t="str">
        <f>IF(F948="","",DSUM('2_Vehicles i maquinària'!$E$82:$S$92,"emissions",$F$728:$F948)-SUM(R$729:R947))</f>
        <v/>
      </c>
      <c r="S948" s="246" t="str">
        <f>IF(F948="","",DSUM('2_Vehicles i maquinària'!$E$99:$S$109,"e1",$F$728:$F948)-SUM(S$729:S947))</f>
        <v/>
      </c>
      <c r="T948" s="246" t="str">
        <f>IF(F948="","",DSUM('2_Vehicles i maquinària'!$E$99:$S$109,"e2",$F$728:$F948)-SUM(T$729:T947))</f>
        <v/>
      </c>
      <c r="U948" s="246" t="str">
        <f>IF(F948="","",DSUM('2_Vehicles i maquinària'!$E$99:$S$109,"e3",$F$728:$F948)-SUM(U$729:U947))</f>
        <v/>
      </c>
      <c r="V948" s="246" t="str">
        <f>IF(F948="","",DSUM('2_Vehicles i maquinària'!$E$99:$S$109,"emissions",$F$728:$F948)-SUM(V$729:V947))</f>
        <v/>
      </c>
      <c r="W948" s="246" t="str">
        <f>IF(F948="","",DSUM('4_Emissions de procés'!$E$12:$M$27,"e1",$F$728:$F948)-SUM(W$729:W947))</f>
        <v/>
      </c>
      <c r="X948" s="246" t="str">
        <f>IF(F948="","",DSUM('4_Emissions de procés'!$E$12:$M$27,"e2",$F$728:$F948)-SUM(X$729:X947))</f>
        <v/>
      </c>
      <c r="Y948" s="246" t="str">
        <f>IF(F948="","",DSUM('4_Emissions de procés'!$E$12:$M$27,"e3",$F$728:$F948)-SUM(Y$729:Y947))</f>
        <v/>
      </c>
      <c r="Z948" s="246" t="str">
        <f>IF(F948="","",DSUM('4_Emissions de procés'!$E$12:$M$27,"emissions",$F$728:$F948)-SUM(Z$729:Z947))</f>
        <v/>
      </c>
    </row>
    <row r="949" spans="2:26" x14ac:dyDescent="0.25">
      <c r="B949">
        <v>221</v>
      </c>
      <c r="C949" s="246" t="str">
        <f>IF('0_Dades generals organització'!H271="","",'0_Dades generals organització'!H271)</f>
        <v/>
      </c>
      <c r="D949" s="246" t="str">
        <f>IF(C949="","",IF('0_Dades generals organització'!J271="no","",Dades!C949))</f>
        <v/>
      </c>
      <c r="E949" s="246" t="str">
        <f>IFERROR(INDEX($D$729:$D$978,MATCH(0,INDEX(COUNTIF($E$728:E948,$D$729:$D$978),),)),"")</f>
        <v/>
      </c>
      <c r="F949" s="246" t="str">
        <f t="shared" si="20"/>
        <v/>
      </c>
      <c r="G949" s="246" t="str">
        <f>IF(F949="","",DSUM('1_Instal·lacions fixes'!$E$14:$R$36,"e1",$F$728:$F949)+DSUM('1_Instal·lacions fixes'!$E$43:$L$58,"e1",$F$728:$F949)-SUM(G$729:G948))</f>
        <v/>
      </c>
      <c r="H949" s="246" t="str">
        <f>IF(F949="","",DSUM('1_Instal·lacions fixes'!$E$14:$R$36,"e2",$F$728:$F949)+DSUM('1_Instal·lacions fixes'!$E$43:$L$58,"e2",$F$728:$F949)-SUM(H$729:H948))</f>
        <v/>
      </c>
      <c r="I949" s="246" t="str">
        <f>IF(F949="","",DSUM('1_Instal·lacions fixes'!$E$14:$R$36,"e3",$F$728:$F949)+DSUM('1_Instal·lacions fixes'!$E$43:$L$58,"e3",$F$728:$F949)-SUM(I$729:I948))</f>
        <v/>
      </c>
      <c r="J949" s="246" t="str">
        <f>IF(F949="","",DSUM('1_Instal·lacions fixes'!$E$14:$R$36,"emissions",$F$728:$F949)+DSUM('1_Instal·lacions fixes'!$E$43:$L$58,"emissions",$F$728:$F949)-SUM(J$729:J948))</f>
        <v/>
      </c>
      <c r="K949" s="246" t="str">
        <f>IF(F949="","",DSUM('2_Vehicles i maquinària'!$E$22:$S$44,"e1",$F$728:$F949)+DSUM('2_Vehicles i maquinària'!$E$50:$K$70,"emissions",$F$728:$F949)-SUM(K$729:K948))</f>
        <v/>
      </c>
      <c r="L949" s="246" t="str">
        <f>IF(F949="","",DSUM('2_Vehicles i maquinària'!$E$22:$S$44,"e2",$F$728:$F949)-SUM(L$729:L948))</f>
        <v/>
      </c>
      <c r="M949" s="246" t="str">
        <f>IF(F949="","",DSUM('2_Vehicles i maquinària'!$E$22:$S$44,"e3",$F$728:$F949)-SUM(M$729:M948))</f>
        <v/>
      </c>
      <c r="N949" s="246" t="str">
        <f>IF(F949="","",DSUM('2_Vehicles i maquinària'!$E$22:$S$44,"emissions",$F$728:$F949)+DSUM('2_Vehicles i maquinària'!$E$50:$K$70,"emissions",$F$728:$F949)-SUM(N$729:N948))</f>
        <v/>
      </c>
      <c r="O949" s="246" t="str">
        <f>IF(F949="","",DSUM('2_Vehicles i maquinària'!$E$82:$S$92,"e1",$F$728:$F949)-SUM(O$729:O948))</f>
        <v/>
      </c>
      <c r="P949" s="246" t="str">
        <f>IF(F949="","",DSUM('2_Vehicles i maquinària'!$E$82:$S$92,"e2",$F$728:$F949)-SUM(P$729:P948))</f>
        <v/>
      </c>
      <c r="Q949" s="246" t="str">
        <f>IF(F949="","",DSUM('2_Vehicles i maquinària'!$E$82:$S$92,"e3",$F$728:$F949)-SUM(Q$729:Q948))</f>
        <v/>
      </c>
      <c r="R949" s="246" t="str">
        <f>IF(F949="","",DSUM('2_Vehicles i maquinària'!$E$82:$S$92,"emissions",$F$728:$F949)-SUM(R$729:R948))</f>
        <v/>
      </c>
      <c r="S949" s="246" t="str">
        <f>IF(F949="","",DSUM('2_Vehicles i maquinària'!$E$99:$S$109,"e1",$F$728:$F949)-SUM(S$729:S948))</f>
        <v/>
      </c>
      <c r="T949" s="246" t="str">
        <f>IF(F949="","",DSUM('2_Vehicles i maquinària'!$E$99:$S$109,"e2",$F$728:$F949)-SUM(T$729:T948))</f>
        <v/>
      </c>
      <c r="U949" s="246" t="str">
        <f>IF(F949="","",DSUM('2_Vehicles i maquinària'!$E$99:$S$109,"e3",$F$728:$F949)-SUM(U$729:U948))</f>
        <v/>
      </c>
      <c r="V949" s="246" t="str">
        <f>IF(F949="","",DSUM('2_Vehicles i maquinària'!$E$99:$S$109,"emissions",$F$728:$F949)-SUM(V$729:V948))</f>
        <v/>
      </c>
      <c r="W949" s="246" t="str">
        <f>IF(F949="","",DSUM('4_Emissions de procés'!$E$12:$M$27,"e1",$F$728:$F949)-SUM(W$729:W948))</f>
        <v/>
      </c>
      <c r="X949" s="246" t="str">
        <f>IF(F949="","",DSUM('4_Emissions de procés'!$E$12:$M$27,"e2",$F$728:$F949)-SUM(X$729:X948))</f>
        <v/>
      </c>
      <c r="Y949" s="246" t="str">
        <f>IF(F949="","",DSUM('4_Emissions de procés'!$E$12:$M$27,"e3",$F$728:$F949)-SUM(Y$729:Y948))</f>
        <v/>
      </c>
      <c r="Z949" s="246" t="str">
        <f>IF(F949="","",DSUM('4_Emissions de procés'!$E$12:$M$27,"emissions",$F$728:$F949)-SUM(Z$729:Z948))</f>
        <v/>
      </c>
    </row>
    <row r="950" spans="2:26" x14ac:dyDescent="0.25">
      <c r="B950">
        <v>222</v>
      </c>
      <c r="C950" s="246" t="str">
        <f>IF('0_Dades generals organització'!H272="","",'0_Dades generals organització'!H272)</f>
        <v/>
      </c>
      <c r="D950" s="246" t="str">
        <f>IF(C950="","",IF('0_Dades generals organització'!J272="no","",Dades!C950))</f>
        <v/>
      </c>
      <c r="E950" s="246" t="str">
        <f>IFERROR(INDEX($D$729:$D$978,MATCH(0,INDEX(COUNTIF($E$728:E949,$D$729:$D$978),),)),"")</f>
        <v/>
      </c>
      <c r="F950" s="246" t="str">
        <f t="shared" si="20"/>
        <v/>
      </c>
      <c r="G950" s="246" t="str">
        <f>IF(F950="","",DSUM('1_Instal·lacions fixes'!$E$14:$R$36,"e1",$F$728:$F950)+DSUM('1_Instal·lacions fixes'!$E$43:$L$58,"e1",$F$728:$F950)-SUM(G$729:G949))</f>
        <v/>
      </c>
      <c r="H950" s="246" t="str">
        <f>IF(F950="","",DSUM('1_Instal·lacions fixes'!$E$14:$R$36,"e2",$F$728:$F950)+DSUM('1_Instal·lacions fixes'!$E$43:$L$58,"e2",$F$728:$F950)-SUM(H$729:H949))</f>
        <v/>
      </c>
      <c r="I950" s="246" t="str">
        <f>IF(F950="","",DSUM('1_Instal·lacions fixes'!$E$14:$R$36,"e3",$F$728:$F950)+DSUM('1_Instal·lacions fixes'!$E$43:$L$58,"e3",$F$728:$F950)-SUM(I$729:I949))</f>
        <v/>
      </c>
      <c r="J950" s="246" t="str">
        <f>IF(F950="","",DSUM('1_Instal·lacions fixes'!$E$14:$R$36,"emissions",$F$728:$F950)+DSUM('1_Instal·lacions fixes'!$E$43:$L$58,"emissions",$F$728:$F950)-SUM(J$729:J949))</f>
        <v/>
      </c>
      <c r="K950" s="246" t="str">
        <f>IF(F950="","",DSUM('2_Vehicles i maquinària'!$E$22:$S$44,"e1",$F$728:$F950)+DSUM('2_Vehicles i maquinària'!$E$50:$K$70,"emissions",$F$728:$F950)-SUM(K$729:K949))</f>
        <v/>
      </c>
      <c r="L950" s="246" t="str">
        <f>IF(F950="","",DSUM('2_Vehicles i maquinària'!$E$22:$S$44,"e2",$F$728:$F950)-SUM(L$729:L949))</f>
        <v/>
      </c>
      <c r="M950" s="246" t="str">
        <f>IF(F950="","",DSUM('2_Vehicles i maquinària'!$E$22:$S$44,"e3",$F$728:$F950)-SUM(M$729:M949))</f>
        <v/>
      </c>
      <c r="N950" s="246" t="str">
        <f>IF(F950="","",DSUM('2_Vehicles i maquinària'!$E$22:$S$44,"emissions",$F$728:$F950)+DSUM('2_Vehicles i maquinària'!$E$50:$K$70,"emissions",$F$728:$F950)-SUM(N$729:N949))</f>
        <v/>
      </c>
      <c r="O950" s="246" t="str">
        <f>IF(F950="","",DSUM('2_Vehicles i maquinària'!$E$82:$S$92,"e1",$F$728:$F950)-SUM(O$729:O949))</f>
        <v/>
      </c>
      <c r="P950" s="246" t="str">
        <f>IF(F950="","",DSUM('2_Vehicles i maquinària'!$E$82:$S$92,"e2",$F$728:$F950)-SUM(P$729:P949))</f>
        <v/>
      </c>
      <c r="Q950" s="246" t="str">
        <f>IF(F950="","",DSUM('2_Vehicles i maquinària'!$E$82:$S$92,"e3",$F$728:$F950)-SUM(Q$729:Q949))</f>
        <v/>
      </c>
      <c r="R950" s="246" t="str">
        <f>IF(F950="","",DSUM('2_Vehicles i maquinària'!$E$82:$S$92,"emissions",$F$728:$F950)-SUM(R$729:R949))</f>
        <v/>
      </c>
      <c r="S950" s="246" t="str">
        <f>IF(F950="","",DSUM('2_Vehicles i maquinària'!$E$99:$S$109,"e1",$F$728:$F950)-SUM(S$729:S949))</f>
        <v/>
      </c>
      <c r="T950" s="246" t="str">
        <f>IF(F950="","",DSUM('2_Vehicles i maquinària'!$E$99:$S$109,"e2",$F$728:$F950)-SUM(T$729:T949))</f>
        <v/>
      </c>
      <c r="U950" s="246" t="str">
        <f>IF(F950="","",DSUM('2_Vehicles i maquinària'!$E$99:$S$109,"e3",$F$728:$F950)-SUM(U$729:U949))</f>
        <v/>
      </c>
      <c r="V950" s="246" t="str">
        <f>IF(F950="","",DSUM('2_Vehicles i maquinària'!$E$99:$S$109,"emissions",$F$728:$F950)-SUM(V$729:V949))</f>
        <v/>
      </c>
      <c r="W950" s="246" t="str">
        <f>IF(F950="","",DSUM('4_Emissions de procés'!$E$12:$M$27,"e1",$F$728:$F950)-SUM(W$729:W949))</f>
        <v/>
      </c>
      <c r="X950" s="246" t="str">
        <f>IF(F950="","",DSUM('4_Emissions de procés'!$E$12:$M$27,"e2",$F$728:$F950)-SUM(X$729:X949))</f>
        <v/>
      </c>
      <c r="Y950" s="246" t="str">
        <f>IF(F950="","",DSUM('4_Emissions de procés'!$E$12:$M$27,"e3",$F$728:$F950)-SUM(Y$729:Y949))</f>
        <v/>
      </c>
      <c r="Z950" s="246" t="str">
        <f>IF(F950="","",DSUM('4_Emissions de procés'!$E$12:$M$27,"emissions",$F$728:$F950)-SUM(Z$729:Z949))</f>
        <v/>
      </c>
    </row>
    <row r="951" spans="2:26" x14ac:dyDescent="0.25">
      <c r="B951">
        <v>223</v>
      </c>
      <c r="C951" s="246" t="str">
        <f>IF('0_Dades generals organització'!H273="","",'0_Dades generals organització'!H273)</f>
        <v/>
      </c>
      <c r="D951" s="246" t="str">
        <f>IF(C951="","",IF('0_Dades generals organització'!J273="no","",Dades!C951))</f>
        <v/>
      </c>
      <c r="E951" s="246" t="str">
        <f>IFERROR(INDEX($D$729:$D$978,MATCH(0,INDEX(COUNTIF($E$728:E950,$D$729:$D$978),),)),"")</f>
        <v/>
      </c>
      <c r="F951" s="246" t="str">
        <f t="shared" si="20"/>
        <v/>
      </c>
      <c r="G951" s="246" t="str">
        <f>IF(F951="","",DSUM('1_Instal·lacions fixes'!$E$14:$R$36,"e1",$F$728:$F951)+DSUM('1_Instal·lacions fixes'!$E$43:$L$58,"e1",$F$728:$F951)-SUM(G$729:G950))</f>
        <v/>
      </c>
      <c r="H951" s="246" t="str">
        <f>IF(F951="","",DSUM('1_Instal·lacions fixes'!$E$14:$R$36,"e2",$F$728:$F951)+DSUM('1_Instal·lacions fixes'!$E$43:$L$58,"e2",$F$728:$F951)-SUM(H$729:H950))</f>
        <v/>
      </c>
      <c r="I951" s="246" t="str">
        <f>IF(F951="","",DSUM('1_Instal·lacions fixes'!$E$14:$R$36,"e3",$F$728:$F951)+DSUM('1_Instal·lacions fixes'!$E$43:$L$58,"e3",$F$728:$F951)-SUM(I$729:I950))</f>
        <v/>
      </c>
      <c r="J951" s="246" t="str">
        <f>IF(F951="","",DSUM('1_Instal·lacions fixes'!$E$14:$R$36,"emissions",$F$728:$F951)+DSUM('1_Instal·lacions fixes'!$E$43:$L$58,"emissions",$F$728:$F951)-SUM(J$729:J950))</f>
        <v/>
      </c>
      <c r="K951" s="246" t="str">
        <f>IF(F951="","",DSUM('2_Vehicles i maquinària'!$E$22:$S$44,"e1",$F$728:$F951)+DSUM('2_Vehicles i maquinària'!$E$50:$K$70,"emissions",$F$728:$F951)-SUM(K$729:K950))</f>
        <v/>
      </c>
      <c r="L951" s="246" t="str">
        <f>IF(F951="","",DSUM('2_Vehicles i maquinària'!$E$22:$S$44,"e2",$F$728:$F951)-SUM(L$729:L950))</f>
        <v/>
      </c>
      <c r="M951" s="246" t="str">
        <f>IF(F951="","",DSUM('2_Vehicles i maquinària'!$E$22:$S$44,"e3",$F$728:$F951)-SUM(M$729:M950))</f>
        <v/>
      </c>
      <c r="N951" s="246" t="str">
        <f>IF(F951="","",DSUM('2_Vehicles i maquinària'!$E$22:$S$44,"emissions",$F$728:$F951)+DSUM('2_Vehicles i maquinària'!$E$50:$K$70,"emissions",$F$728:$F951)-SUM(N$729:N950))</f>
        <v/>
      </c>
      <c r="O951" s="246" t="str">
        <f>IF(F951="","",DSUM('2_Vehicles i maquinària'!$E$82:$S$92,"e1",$F$728:$F951)-SUM(O$729:O950))</f>
        <v/>
      </c>
      <c r="P951" s="246" t="str">
        <f>IF(F951="","",DSUM('2_Vehicles i maquinària'!$E$82:$S$92,"e2",$F$728:$F951)-SUM(P$729:P950))</f>
        <v/>
      </c>
      <c r="Q951" s="246" t="str">
        <f>IF(F951="","",DSUM('2_Vehicles i maquinària'!$E$82:$S$92,"e3",$F$728:$F951)-SUM(Q$729:Q950))</f>
        <v/>
      </c>
      <c r="R951" s="246" t="str">
        <f>IF(F951="","",DSUM('2_Vehicles i maquinària'!$E$82:$S$92,"emissions",$F$728:$F951)-SUM(R$729:R950))</f>
        <v/>
      </c>
      <c r="S951" s="246" t="str">
        <f>IF(F951="","",DSUM('2_Vehicles i maquinària'!$E$99:$S$109,"e1",$F$728:$F951)-SUM(S$729:S950))</f>
        <v/>
      </c>
      <c r="T951" s="246" t="str">
        <f>IF(F951="","",DSUM('2_Vehicles i maquinària'!$E$99:$S$109,"e2",$F$728:$F951)-SUM(T$729:T950))</f>
        <v/>
      </c>
      <c r="U951" s="246" t="str">
        <f>IF(F951="","",DSUM('2_Vehicles i maquinària'!$E$99:$S$109,"e3",$F$728:$F951)-SUM(U$729:U950))</f>
        <v/>
      </c>
      <c r="V951" s="246" t="str">
        <f>IF(F951="","",DSUM('2_Vehicles i maquinària'!$E$99:$S$109,"emissions",$F$728:$F951)-SUM(V$729:V950))</f>
        <v/>
      </c>
      <c r="W951" s="246" t="str">
        <f>IF(F951="","",DSUM('4_Emissions de procés'!$E$12:$M$27,"e1",$F$728:$F951)-SUM(W$729:W950))</f>
        <v/>
      </c>
      <c r="X951" s="246" t="str">
        <f>IF(F951="","",DSUM('4_Emissions de procés'!$E$12:$M$27,"e2",$F$728:$F951)-SUM(X$729:X950))</f>
        <v/>
      </c>
      <c r="Y951" s="246" t="str">
        <f>IF(F951="","",DSUM('4_Emissions de procés'!$E$12:$M$27,"e3",$F$728:$F951)-SUM(Y$729:Y950))</f>
        <v/>
      </c>
      <c r="Z951" s="246" t="str">
        <f>IF(F951="","",DSUM('4_Emissions de procés'!$E$12:$M$27,"emissions",$F$728:$F951)-SUM(Z$729:Z950))</f>
        <v/>
      </c>
    </row>
    <row r="952" spans="2:26" x14ac:dyDescent="0.25">
      <c r="B952">
        <v>224</v>
      </c>
      <c r="C952" s="246" t="str">
        <f>IF('0_Dades generals organització'!H274="","",'0_Dades generals organització'!H274)</f>
        <v/>
      </c>
      <c r="D952" s="246" t="str">
        <f>IF(C952="","",IF('0_Dades generals organització'!J274="no","",Dades!C952))</f>
        <v/>
      </c>
      <c r="E952" s="246" t="str">
        <f>IFERROR(INDEX($D$729:$D$978,MATCH(0,INDEX(COUNTIF($E$728:E951,$D$729:$D$978),),)),"")</f>
        <v/>
      </c>
      <c r="F952" s="246" t="str">
        <f t="shared" si="20"/>
        <v/>
      </c>
      <c r="G952" s="246" t="str">
        <f>IF(F952="","",DSUM('1_Instal·lacions fixes'!$E$14:$R$36,"e1",$F$728:$F952)+DSUM('1_Instal·lacions fixes'!$E$43:$L$58,"e1",$F$728:$F952)-SUM(G$729:G951))</f>
        <v/>
      </c>
      <c r="H952" s="246" t="str">
        <f>IF(F952="","",DSUM('1_Instal·lacions fixes'!$E$14:$R$36,"e2",$F$728:$F952)+DSUM('1_Instal·lacions fixes'!$E$43:$L$58,"e2",$F$728:$F952)-SUM(H$729:H951))</f>
        <v/>
      </c>
      <c r="I952" s="246" t="str">
        <f>IF(F952="","",DSUM('1_Instal·lacions fixes'!$E$14:$R$36,"e3",$F$728:$F952)+DSUM('1_Instal·lacions fixes'!$E$43:$L$58,"e3",$F$728:$F952)-SUM(I$729:I951))</f>
        <v/>
      </c>
      <c r="J952" s="246" t="str">
        <f>IF(F952="","",DSUM('1_Instal·lacions fixes'!$E$14:$R$36,"emissions",$F$728:$F952)+DSUM('1_Instal·lacions fixes'!$E$43:$L$58,"emissions",$F$728:$F952)-SUM(J$729:J951))</f>
        <v/>
      </c>
      <c r="K952" s="246" t="str">
        <f>IF(F952="","",DSUM('2_Vehicles i maquinària'!$E$22:$S$44,"e1",$F$728:$F952)+DSUM('2_Vehicles i maquinària'!$E$50:$K$70,"emissions",$F$728:$F952)-SUM(K$729:K951))</f>
        <v/>
      </c>
      <c r="L952" s="246" t="str">
        <f>IF(F952="","",DSUM('2_Vehicles i maquinària'!$E$22:$S$44,"e2",$F$728:$F952)-SUM(L$729:L951))</f>
        <v/>
      </c>
      <c r="M952" s="246" t="str">
        <f>IF(F952="","",DSUM('2_Vehicles i maquinària'!$E$22:$S$44,"e3",$F$728:$F952)-SUM(M$729:M951))</f>
        <v/>
      </c>
      <c r="N952" s="246" t="str">
        <f>IF(F952="","",DSUM('2_Vehicles i maquinària'!$E$22:$S$44,"emissions",$F$728:$F952)+DSUM('2_Vehicles i maquinària'!$E$50:$K$70,"emissions",$F$728:$F952)-SUM(N$729:N951))</f>
        <v/>
      </c>
      <c r="O952" s="246" t="str">
        <f>IF(F952="","",DSUM('2_Vehicles i maquinària'!$E$82:$S$92,"e1",$F$728:$F952)-SUM(O$729:O951))</f>
        <v/>
      </c>
      <c r="P952" s="246" t="str">
        <f>IF(F952="","",DSUM('2_Vehicles i maquinària'!$E$82:$S$92,"e2",$F$728:$F952)-SUM(P$729:P951))</f>
        <v/>
      </c>
      <c r="Q952" s="246" t="str">
        <f>IF(F952="","",DSUM('2_Vehicles i maquinària'!$E$82:$S$92,"e3",$F$728:$F952)-SUM(Q$729:Q951))</f>
        <v/>
      </c>
      <c r="R952" s="246" t="str">
        <f>IF(F952="","",DSUM('2_Vehicles i maquinària'!$E$82:$S$92,"emissions",$F$728:$F952)-SUM(R$729:R951))</f>
        <v/>
      </c>
      <c r="S952" s="246" t="str">
        <f>IF(F952="","",DSUM('2_Vehicles i maquinària'!$E$99:$S$109,"e1",$F$728:$F952)-SUM(S$729:S951))</f>
        <v/>
      </c>
      <c r="T952" s="246" t="str">
        <f>IF(F952="","",DSUM('2_Vehicles i maquinària'!$E$99:$S$109,"e2",$F$728:$F952)-SUM(T$729:T951))</f>
        <v/>
      </c>
      <c r="U952" s="246" t="str">
        <f>IF(F952="","",DSUM('2_Vehicles i maquinària'!$E$99:$S$109,"e3",$F$728:$F952)-SUM(U$729:U951))</f>
        <v/>
      </c>
      <c r="V952" s="246" t="str">
        <f>IF(F952="","",DSUM('2_Vehicles i maquinària'!$E$99:$S$109,"emissions",$F$728:$F952)-SUM(V$729:V951))</f>
        <v/>
      </c>
      <c r="W952" s="246" t="str">
        <f>IF(F952="","",DSUM('4_Emissions de procés'!$E$12:$M$27,"e1",$F$728:$F952)-SUM(W$729:W951))</f>
        <v/>
      </c>
      <c r="X952" s="246" t="str">
        <f>IF(F952="","",DSUM('4_Emissions de procés'!$E$12:$M$27,"e2",$F$728:$F952)-SUM(X$729:X951))</f>
        <v/>
      </c>
      <c r="Y952" s="246" t="str">
        <f>IF(F952="","",DSUM('4_Emissions de procés'!$E$12:$M$27,"e3",$F$728:$F952)-SUM(Y$729:Y951))</f>
        <v/>
      </c>
      <c r="Z952" s="246" t="str">
        <f>IF(F952="","",DSUM('4_Emissions de procés'!$E$12:$M$27,"emissions",$F$728:$F952)-SUM(Z$729:Z951))</f>
        <v/>
      </c>
    </row>
    <row r="953" spans="2:26" x14ac:dyDescent="0.25">
      <c r="B953">
        <v>225</v>
      </c>
      <c r="C953" s="246" t="str">
        <f>IF('0_Dades generals organització'!H275="","",'0_Dades generals organització'!H275)</f>
        <v/>
      </c>
      <c r="D953" s="246" t="str">
        <f>IF(C953="","",IF('0_Dades generals organització'!J275="no","",Dades!C953))</f>
        <v/>
      </c>
      <c r="E953" s="246" t="str">
        <f>IFERROR(INDEX($D$729:$D$978,MATCH(0,INDEX(COUNTIF($E$728:E952,$D$729:$D$978),),)),"")</f>
        <v/>
      </c>
      <c r="F953" s="246" t="str">
        <f t="shared" si="20"/>
        <v/>
      </c>
      <c r="G953" s="246" t="str">
        <f>IF(F953="","",DSUM('1_Instal·lacions fixes'!$E$14:$R$36,"e1",$F$728:$F953)+DSUM('1_Instal·lacions fixes'!$E$43:$L$58,"e1",$F$728:$F953)-SUM(G$729:G952))</f>
        <v/>
      </c>
      <c r="H953" s="246" t="str">
        <f>IF(F953="","",DSUM('1_Instal·lacions fixes'!$E$14:$R$36,"e2",$F$728:$F953)+DSUM('1_Instal·lacions fixes'!$E$43:$L$58,"e2",$F$728:$F953)-SUM(H$729:H952))</f>
        <v/>
      </c>
      <c r="I953" s="246" t="str">
        <f>IF(F953="","",DSUM('1_Instal·lacions fixes'!$E$14:$R$36,"e3",$F$728:$F953)+DSUM('1_Instal·lacions fixes'!$E$43:$L$58,"e3",$F$728:$F953)-SUM(I$729:I952))</f>
        <v/>
      </c>
      <c r="J953" s="246" t="str">
        <f>IF(F953="","",DSUM('1_Instal·lacions fixes'!$E$14:$R$36,"emissions",$F$728:$F953)+DSUM('1_Instal·lacions fixes'!$E$43:$L$58,"emissions",$F$728:$F953)-SUM(J$729:J952))</f>
        <v/>
      </c>
      <c r="K953" s="246" t="str">
        <f>IF(F953="","",DSUM('2_Vehicles i maquinària'!$E$22:$S$44,"e1",$F$728:$F953)+DSUM('2_Vehicles i maquinària'!$E$50:$K$70,"emissions",$F$728:$F953)-SUM(K$729:K952))</f>
        <v/>
      </c>
      <c r="L953" s="246" t="str">
        <f>IF(F953="","",DSUM('2_Vehicles i maquinària'!$E$22:$S$44,"e2",$F$728:$F953)-SUM(L$729:L952))</f>
        <v/>
      </c>
      <c r="M953" s="246" t="str">
        <f>IF(F953="","",DSUM('2_Vehicles i maquinària'!$E$22:$S$44,"e3",$F$728:$F953)-SUM(M$729:M952))</f>
        <v/>
      </c>
      <c r="N953" s="246" t="str">
        <f>IF(F953="","",DSUM('2_Vehicles i maquinària'!$E$22:$S$44,"emissions",$F$728:$F953)+DSUM('2_Vehicles i maquinària'!$E$50:$K$70,"emissions",$F$728:$F953)-SUM(N$729:N952))</f>
        <v/>
      </c>
      <c r="O953" s="246" t="str">
        <f>IF(F953="","",DSUM('2_Vehicles i maquinària'!$E$82:$S$92,"e1",$F$728:$F953)-SUM(O$729:O952))</f>
        <v/>
      </c>
      <c r="P953" s="246" t="str">
        <f>IF(F953="","",DSUM('2_Vehicles i maquinària'!$E$82:$S$92,"e2",$F$728:$F953)-SUM(P$729:P952))</f>
        <v/>
      </c>
      <c r="Q953" s="246" t="str">
        <f>IF(F953="","",DSUM('2_Vehicles i maquinària'!$E$82:$S$92,"e3",$F$728:$F953)-SUM(Q$729:Q952))</f>
        <v/>
      </c>
      <c r="R953" s="246" t="str">
        <f>IF(F953="","",DSUM('2_Vehicles i maquinària'!$E$82:$S$92,"emissions",$F$728:$F953)-SUM(R$729:R952))</f>
        <v/>
      </c>
      <c r="S953" s="246" t="str">
        <f>IF(F953="","",DSUM('2_Vehicles i maquinària'!$E$99:$S$109,"e1",$F$728:$F953)-SUM(S$729:S952))</f>
        <v/>
      </c>
      <c r="T953" s="246" t="str">
        <f>IF(F953="","",DSUM('2_Vehicles i maquinària'!$E$99:$S$109,"e2",$F$728:$F953)-SUM(T$729:T952))</f>
        <v/>
      </c>
      <c r="U953" s="246" t="str">
        <f>IF(F953="","",DSUM('2_Vehicles i maquinària'!$E$99:$S$109,"e3",$F$728:$F953)-SUM(U$729:U952))</f>
        <v/>
      </c>
      <c r="V953" s="246" t="str">
        <f>IF(F953="","",DSUM('2_Vehicles i maquinària'!$E$99:$S$109,"emissions",$F$728:$F953)-SUM(V$729:V952))</f>
        <v/>
      </c>
      <c r="W953" s="246" t="str">
        <f>IF(F953="","",DSUM('4_Emissions de procés'!$E$12:$M$27,"e1",$F$728:$F953)-SUM(W$729:W952))</f>
        <v/>
      </c>
      <c r="X953" s="246" t="str">
        <f>IF(F953="","",DSUM('4_Emissions de procés'!$E$12:$M$27,"e2",$F$728:$F953)-SUM(X$729:X952))</f>
        <v/>
      </c>
      <c r="Y953" s="246" t="str">
        <f>IF(F953="","",DSUM('4_Emissions de procés'!$E$12:$M$27,"e3",$F$728:$F953)-SUM(Y$729:Y952))</f>
        <v/>
      </c>
      <c r="Z953" s="246" t="str">
        <f>IF(F953="","",DSUM('4_Emissions de procés'!$E$12:$M$27,"emissions",$F$728:$F953)-SUM(Z$729:Z952))</f>
        <v/>
      </c>
    </row>
    <row r="954" spans="2:26" x14ac:dyDescent="0.25">
      <c r="B954">
        <v>226</v>
      </c>
      <c r="C954" s="246" t="str">
        <f>IF('0_Dades generals organització'!H276="","",'0_Dades generals organització'!H276)</f>
        <v/>
      </c>
      <c r="D954" s="246" t="str">
        <f>IF(C954="","",IF('0_Dades generals organització'!J276="no","",Dades!C954))</f>
        <v/>
      </c>
      <c r="E954" s="246" t="str">
        <f>IFERROR(INDEX($D$729:$D$978,MATCH(0,INDEX(COUNTIF($E$728:E953,$D$729:$D$978),),)),"")</f>
        <v/>
      </c>
      <c r="F954" s="246" t="str">
        <f t="shared" si="20"/>
        <v/>
      </c>
      <c r="G954" s="246" t="str">
        <f>IF(F954="","",DSUM('1_Instal·lacions fixes'!$E$14:$R$36,"e1",$F$728:$F954)+DSUM('1_Instal·lacions fixes'!$E$43:$L$58,"e1",$F$728:$F954)-SUM(G$729:G953))</f>
        <v/>
      </c>
      <c r="H954" s="246" t="str">
        <f>IF(F954="","",DSUM('1_Instal·lacions fixes'!$E$14:$R$36,"e2",$F$728:$F954)+DSUM('1_Instal·lacions fixes'!$E$43:$L$58,"e2",$F$728:$F954)-SUM(H$729:H953))</f>
        <v/>
      </c>
      <c r="I954" s="246" t="str">
        <f>IF(F954="","",DSUM('1_Instal·lacions fixes'!$E$14:$R$36,"e3",$F$728:$F954)+DSUM('1_Instal·lacions fixes'!$E$43:$L$58,"e3",$F$728:$F954)-SUM(I$729:I953))</f>
        <v/>
      </c>
      <c r="J954" s="246" t="str">
        <f>IF(F954="","",DSUM('1_Instal·lacions fixes'!$E$14:$R$36,"emissions",$F$728:$F954)+DSUM('1_Instal·lacions fixes'!$E$43:$L$58,"emissions",$F$728:$F954)-SUM(J$729:J953))</f>
        <v/>
      </c>
      <c r="K954" s="246" t="str">
        <f>IF(F954="","",DSUM('2_Vehicles i maquinària'!$E$22:$S$44,"e1",$F$728:$F954)+DSUM('2_Vehicles i maquinària'!$E$50:$K$70,"emissions",$F$728:$F954)-SUM(K$729:K953))</f>
        <v/>
      </c>
      <c r="L954" s="246" t="str">
        <f>IF(F954="","",DSUM('2_Vehicles i maquinària'!$E$22:$S$44,"e2",$F$728:$F954)-SUM(L$729:L953))</f>
        <v/>
      </c>
      <c r="M954" s="246" t="str">
        <f>IF(F954="","",DSUM('2_Vehicles i maquinària'!$E$22:$S$44,"e3",$F$728:$F954)-SUM(M$729:M953))</f>
        <v/>
      </c>
      <c r="N954" s="246" t="str">
        <f>IF(F954="","",DSUM('2_Vehicles i maquinària'!$E$22:$S$44,"emissions",$F$728:$F954)+DSUM('2_Vehicles i maquinària'!$E$50:$K$70,"emissions",$F$728:$F954)-SUM(N$729:N953))</f>
        <v/>
      </c>
      <c r="O954" s="246" t="str">
        <f>IF(F954="","",DSUM('2_Vehicles i maquinària'!$E$82:$S$92,"e1",$F$728:$F954)-SUM(O$729:O953))</f>
        <v/>
      </c>
      <c r="P954" s="246" t="str">
        <f>IF(F954="","",DSUM('2_Vehicles i maquinària'!$E$82:$S$92,"e2",$F$728:$F954)-SUM(P$729:P953))</f>
        <v/>
      </c>
      <c r="Q954" s="246" t="str">
        <f>IF(F954="","",DSUM('2_Vehicles i maquinària'!$E$82:$S$92,"e3",$F$728:$F954)-SUM(Q$729:Q953))</f>
        <v/>
      </c>
      <c r="R954" s="246" t="str">
        <f>IF(F954="","",DSUM('2_Vehicles i maquinària'!$E$82:$S$92,"emissions",$F$728:$F954)-SUM(R$729:R953))</f>
        <v/>
      </c>
      <c r="S954" s="246" t="str">
        <f>IF(F954="","",DSUM('2_Vehicles i maquinària'!$E$99:$S$109,"e1",$F$728:$F954)-SUM(S$729:S953))</f>
        <v/>
      </c>
      <c r="T954" s="246" t="str">
        <f>IF(F954="","",DSUM('2_Vehicles i maquinària'!$E$99:$S$109,"e2",$F$728:$F954)-SUM(T$729:T953))</f>
        <v/>
      </c>
      <c r="U954" s="246" t="str">
        <f>IF(F954="","",DSUM('2_Vehicles i maquinària'!$E$99:$S$109,"e3",$F$728:$F954)-SUM(U$729:U953))</f>
        <v/>
      </c>
      <c r="V954" s="246" t="str">
        <f>IF(F954="","",DSUM('2_Vehicles i maquinària'!$E$99:$S$109,"emissions",$F$728:$F954)-SUM(V$729:V953))</f>
        <v/>
      </c>
      <c r="W954" s="246" t="str">
        <f>IF(F954="","",DSUM('4_Emissions de procés'!$E$12:$M$27,"e1",$F$728:$F954)-SUM(W$729:W953))</f>
        <v/>
      </c>
      <c r="X954" s="246" t="str">
        <f>IF(F954="","",DSUM('4_Emissions de procés'!$E$12:$M$27,"e2",$F$728:$F954)-SUM(X$729:X953))</f>
        <v/>
      </c>
      <c r="Y954" s="246" t="str">
        <f>IF(F954="","",DSUM('4_Emissions de procés'!$E$12:$M$27,"e3",$F$728:$F954)-SUM(Y$729:Y953))</f>
        <v/>
      </c>
      <c r="Z954" s="246" t="str">
        <f>IF(F954="","",DSUM('4_Emissions de procés'!$E$12:$M$27,"emissions",$F$728:$F954)-SUM(Z$729:Z953))</f>
        <v/>
      </c>
    </row>
    <row r="955" spans="2:26" x14ac:dyDescent="0.25">
      <c r="B955">
        <v>227</v>
      </c>
      <c r="C955" s="246" t="str">
        <f>IF('0_Dades generals organització'!H277="","",'0_Dades generals organització'!H277)</f>
        <v/>
      </c>
      <c r="D955" s="246" t="str">
        <f>IF(C955="","",IF('0_Dades generals organització'!J277="no","",Dades!C955))</f>
        <v/>
      </c>
      <c r="E955" s="246" t="str">
        <f>IFERROR(INDEX($D$729:$D$978,MATCH(0,INDEX(COUNTIF($E$728:E954,$D$729:$D$978),),)),"")</f>
        <v/>
      </c>
      <c r="F955" s="246" t="str">
        <f t="shared" si="20"/>
        <v/>
      </c>
      <c r="G955" s="246" t="str">
        <f>IF(F955="","",DSUM('1_Instal·lacions fixes'!$E$14:$R$36,"e1",$F$728:$F955)+DSUM('1_Instal·lacions fixes'!$E$43:$L$58,"e1",$F$728:$F955)-SUM(G$729:G954))</f>
        <v/>
      </c>
      <c r="H955" s="246" t="str">
        <f>IF(F955="","",DSUM('1_Instal·lacions fixes'!$E$14:$R$36,"e2",$F$728:$F955)+DSUM('1_Instal·lacions fixes'!$E$43:$L$58,"e2",$F$728:$F955)-SUM(H$729:H954))</f>
        <v/>
      </c>
      <c r="I955" s="246" t="str">
        <f>IF(F955="","",DSUM('1_Instal·lacions fixes'!$E$14:$R$36,"e3",$F$728:$F955)+DSUM('1_Instal·lacions fixes'!$E$43:$L$58,"e3",$F$728:$F955)-SUM(I$729:I954))</f>
        <v/>
      </c>
      <c r="J955" s="246" t="str">
        <f>IF(F955="","",DSUM('1_Instal·lacions fixes'!$E$14:$R$36,"emissions",$F$728:$F955)+DSUM('1_Instal·lacions fixes'!$E$43:$L$58,"emissions",$F$728:$F955)-SUM(J$729:J954))</f>
        <v/>
      </c>
      <c r="K955" s="246" t="str">
        <f>IF(F955="","",DSUM('2_Vehicles i maquinària'!$E$22:$S$44,"e1",$F$728:$F955)+DSUM('2_Vehicles i maquinària'!$E$50:$K$70,"emissions",$F$728:$F955)-SUM(K$729:K954))</f>
        <v/>
      </c>
      <c r="L955" s="246" t="str">
        <f>IF(F955="","",DSUM('2_Vehicles i maquinària'!$E$22:$S$44,"e2",$F$728:$F955)-SUM(L$729:L954))</f>
        <v/>
      </c>
      <c r="M955" s="246" t="str">
        <f>IF(F955="","",DSUM('2_Vehicles i maquinària'!$E$22:$S$44,"e3",$F$728:$F955)-SUM(M$729:M954))</f>
        <v/>
      </c>
      <c r="N955" s="246" t="str">
        <f>IF(F955="","",DSUM('2_Vehicles i maquinària'!$E$22:$S$44,"emissions",$F$728:$F955)+DSUM('2_Vehicles i maquinària'!$E$50:$K$70,"emissions",$F$728:$F955)-SUM(N$729:N954))</f>
        <v/>
      </c>
      <c r="O955" s="246" t="str">
        <f>IF(F955="","",DSUM('2_Vehicles i maquinària'!$E$82:$S$92,"e1",$F$728:$F955)-SUM(O$729:O954))</f>
        <v/>
      </c>
      <c r="P955" s="246" t="str">
        <f>IF(F955="","",DSUM('2_Vehicles i maquinària'!$E$82:$S$92,"e2",$F$728:$F955)-SUM(P$729:P954))</f>
        <v/>
      </c>
      <c r="Q955" s="246" t="str">
        <f>IF(F955="","",DSUM('2_Vehicles i maquinària'!$E$82:$S$92,"e3",$F$728:$F955)-SUM(Q$729:Q954))</f>
        <v/>
      </c>
      <c r="R955" s="246" t="str">
        <f>IF(F955="","",DSUM('2_Vehicles i maquinària'!$E$82:$S$92,"emissions",$F$728:$F955)-SUM(R$729:R954))</f>
        <v/>
      </c>
      <c r="S955" s="246" t="str">
        <f>IF(F955="","",DSUM('2_Vehicles i maquinària'!$E$99:$S$109,"e1",$F$728:$F955)-SUM(S$729:S954))</f>
        <v/>
      </c>
      <c r="T955" s="246" t="str">
        <f>IF(F955="","",DSUM('2_Vehicles i maquinària'!$E$99:$S$109,"e2",$F$728:$F955)-SUM(T$729:T954))</f>
        <v/>
      </c>
      <c r="U955" s="246" t="str">
        <f>IF(F955="","",DSUM('2_Vehicles i maquinària'!$E$99:$S$109,"e3",$F$728:$F955)-SUM(U$729:U954))</f>
        <v/>
      </c>
      <c r="V955" s="246" t="str">
        <f>IF(F955="","",DSUM('2_Vehicles i maquinària'!$E$99:$S$109,"emissions",$F$728:$F955)-SUM(V$729:V954))</f>
        <v/>
      </c>
      <c r="W955" s="246" t="str">
        <f>IF(F955="","",DSUM('4_Emissions de procés'!$E$12:$M$27,"e1",$F$728:$F955)-SUM(W$729:W954))</f>
        <v/>
      </c>
      <c r="X955" s="246" t="str">
        <f>IF(F955="","",DSUM('4_Emissions de procés'!$E$12:$M$27,"e2",$F$728:$F955)-SUM(X$729:X954))</f>
        <v/>
      </c>
      <c r="Y955" s="246" t="str">
        <f>IF(F955="","",DSUM('4_Emissions de procés'!$E$12:$M$27,"e3",$F$728:$F955)-SUM(Y$729:Y954))</f>
        <v/>
      </c>
      <c r="Z955" s="246" t="str">
        <f>IF(F955="","",DSUM('4_Emissions de procés'!$E$12:$M$27,"emissions",$F$728:$F955)-SUM(Z$729:Z954))</f>
        <v/>
      </c>
    </row>
    <row r="956" spans="2:26" x14ac:dyDescent="0.25">
      <c r="B956">
        <v>228</v>
      </c>
      <c r="C956" s="246" t="str">
        <f>IF('0_Dades generals organització'!H278="","",'0_Dades generals organització'!H278)</f>
        <v/>
      </c>
      <c r="D956" s="246" t="str">
        <f>IF(C956="","",IF('0_Dades generals organització'!J278="no","",Dades!C956))</f>
        <v/>
      </c>
      <c r="E956" s="246" t="str">
        <f>IFERROR(INDEX($D$729:$D$978,MATCH(0,INDEX(COUNTIF($E$728:E955,$D$729:$D$978),),)),"")</f>
        <v/>
      </c>
      <c r="F956" s="246" t="str">
        <f t="shared" si="20"/>
        <v/>
      </c>
      <c r="G956" s="246" t="str">
        <f>IF(F956="","",DSUM('1_Instal·lacions fixes'!$E$14:$R$36,"e1",$F$728:$F956)+DSUM('1_Instal·lacions fixes'!$E$43:$L$58,"e1",$F$728:$F956)-SUM(G$729:G955))</f>
        <v/>
      </c>
      <c r="H956" s="246" t="str">
        <f>IF(F956="","",DSUM('1_Instal·lacions fixes'!$E$14:$R$36,"e2",$F$728:$F956)+DSUM('1_Instal·lacions fixes'!$E$43:$L$58,"e2",$F$728:$F956)-SUM(H$729:H955))</f>
        <v/>
      </c>
      <c r="I956" s="246" t="str">
        <f>IF(F956="","",DSUM('1_Instal·lacions fixes'!$E$14:$R$36,"e3",$F$728:$F956)+DSUM('1_Instal·lacions fixes'!$E$43:$L$58,"e3",$F$728:$F956)-SUM(I$729:I955))</f>
        <v/>
      </c>
      <c r="J956" s="246" t="str">
        <f>IF(F956="","",DSUM('1_Instal·lacions fixes'!$E$14:$R$36,"emissions",$F$728:$F956)+DSUM('1_Instal·lacions fixes'!$E$43:$L$58,"emissions",$F$728:$F956)-SUM(J$729:J955))</f>
        <v/>
      </c>
      <c r="K956" s="246" t="str">
        <f>IF(F956="","",DSUM('2_Vehicles i maquinària'!$E$22:$S$44,"e1",$F$728:$F956)+DSUM('2_Vehicles i maquinària'!$E$50:$K$70,"emissions",$F$728:$F956)-SUM(K$729:K955))</f>
        <v/>
      </c>
      <c r="L956" s="246" t="str">
        <f>IF(F956="","",DSUM('2_Vehicles i maquinària'!$E$22:$S$44,"e2",$F$728:$F956)-SUM(L$729:L955))</f>
        <v/>
      </c>
      <c r="M956" s="246" t="str">
        <f>IF(F956="","",DSUM('2_Vehicles i maquinària'!$E$22:$S$44,"e3",$F$728:$F956)-SUM(M$729:M955))</f>
        <v/>
      </c>
      <c r="N956" s="246" t="str">
        <f>IF(F956="","",DSUM('2_Vehicles i maquinària'!$E$22:$S$44,"emissions",$F$728:$F956)+DSUM('2_Vehicles i maquinària'!$E$50:$K$70,"emissions",$F$728:$F956)-SUM(N$729:N955))</f>
        <v/>
      </c>
      <c r="O956" s="246" t="str">
        <f>IF(F956="","",DSUM('2_Vehicles i maquinària'!$E$82:$S$92,"e1",$F$728:$F956)-SUM(O$729:O955))</f>
        <v/>
      </c>
      <c r="P956" s="246" t="str">
        <f>IF(F956="","",DSUM('2_Vehicles i maquinària'!$E$82:$S$92,"e2",$F$728:$F956)-SUM(P$729:P955))</f>
        <v/>
      </c>
      <c r="Q956" s="246" t="str">
        <f>IF(F956="","",DSUM('2_Vehicles i maquinària'!$E$82:$S$92,"e3",$F$728:$F956)-SUM(Q$729:Q955))</f>
        <v/>
      </c>
      <c r="R956" s="246" t="str">
        <f>IF(F956="","",DSUM('2_Vehicles i maquinària'!$E$82:$S$92,"emissions",$F$728:$F956)-SUM(R$729:R955))</f>
        <v/>
      </c>
      <c r="S956" s="246" t="str">
        <f>IF(F956="","",DSUM('2_Vehicles i maquinària'!$E$99:$S$109,"e1",$F$728:$F956)-SUM(S$729:S955))</f>
        <v/>
      </c>
      <c r="T956" s="246" t="str">
        <f>IF(F956="","",DSUM('2_Vehicles i maquinària'!$E$99:$S$109,"e2",$F$728:$F956)-SUM(T$729:T955))</f>
        <v/>
      </c>
      <c r="U956" s="246" t="str">
        <f>IF(F956="","",DSUM('2_Vehicles i maquinària'!$E$99:$S$109,"e3",$F$728:$F956)-SUM(U$729:U955))</f>
        <v/>
      </c>
      <c r="V956" s="246" t="str">
        <f>IF(F956="","",DSUM('2_Vehicles i maquinària'!$E$99:$S$109,"emissions",$F$728:$F956)-SUM(V$729:V955))</f>
        <v/>
      </c>
      <c r="W956" s="246" t="str">
        <f>IF(F956="","",DSUM('4_Emissions de procés'!$E$12:$M$27,"e1",$F$728:$F956)-SUM(W$729:W955))</f>
        <v/>
      </c>
      <c r="X956" s="246" t="str">
        <f>IF(F956="","",DSUM('4_Emissions de procés'!$E$12:$M$27,"e2",$F$728:$F956)-SUM(X$729:X955))</f>
        <v/>
      </c>
      <c r="Y956" s="246" t="str">
        <f>IF(F956="","",DSUM('4_Emissions de procés'!$E$12:$M$27,"e3",$F$728:$F956)-SUM(Y$729:Y955))</f>
        <v/>
      </c>
      <c r="Z956" s="246" t="str">
        <f>IF(F956="","",DSUM('4_Emissions de procés'!$E$12:$M$27,"emissions",$F$728:$F956)-SUM(Z$729:Z955))</f>
        <v/>
      </c>
    </row>
    <row r="957" spans="2:26" x14ac:dyDescent="0.25">
      <c r="B957">
        <v>229</v>
      </c>
      <c r="C957" s="246" t="str">
        <f>IF('0_Dades generals organització'!H279="","",'0_Dades generals organització'!H279)</f>
        <v/>
      </c>
      <c r="D957" s="246" t="str">
        <f>IF(C957="","",IF('0_Dades generals organització'!J279="no","",Dades!C957))</f>
        <v/>
      </c>
      <c r="E957" s="246" t="str">
        <f>IFERROR(INDEX($D$729:$D$978,MATCH(0,INDEX(COUNTIF($E$728:E956,$D$729:$D$978),),)),"")</f>
        <v/>
      </c>
      <c r="F957" s="246" t="str">
        <f t="shared" si="20"/>
        <v/>
      </c>
      <c r="G957" s="246" t="str">
        <f>IF(F957="","",DSUM('1_Instal·lacions fixes'!$E$14:$R$36,"e1",$F$728:$F957)+DSUM('1_Instal·lacions fixes'!$E$43:$L$58,"e1",$F$728:$F957)-SUM(G$729:G956))</f>
        <v/>
      </c>
      <c r="H957" s="246" t="str">
        <f>IF(F957="","",DSUM('1_Instal·lacions fixes'!$E$14:$R$36,"e2",$F$728:$F957)+DSUM('1_Instal·lacions fixes'!$E$43:$L$58,"e2",$F$728:$F957)-SUM(H$729:H956))</f>
        <v/>
      </c>
      <c r="I957" s="246" t="str">
        <f>IF(F957="","",DSUM('1_Instal·lacions fixes'!$E$14:$R$36,"e3",$F$728:$F957)+DSUM('1_Instal·lacions fixes'!$E$43:$L$58,"e3",$F$728:$F957)-SUM(I$729:I956))</f>
        <v/>
      </c>
      <c r="J957" s="246" t="str">
        <f>IF(F957="","",DSUM('1_Instal·lacions fixes'!$E$14:$R$36,"emissions",$F$728:$F957)+DSUM('1_Instal·lacions fixes'!$E$43:$L$58,"emissions",$F$728:$F957)-SUM(J$729:J956))</f>
        <v/>
      </c>
      <c r="K957" s="246" t="str">
        <f>IF(F957="","",DSUM('2_Vehicles i maquinària'!$E$22:$S$44,"e1",$F$728:$F957)+DSUM('2_Vehicles i maquinària'!$E$50:$K$70,"emissions",$F$728:$F957)-SUM(K$729:K956))</f>
        <v/>
      </c>
      <c r="L957" s="246" t="str">
        <f>IF(F957="","",DSUM('2_Vehicles i maquinària'!$E$22:$S$44,"e2",$F$728:$F957)-SUM(L$729:L956))</f>
        <v/>
      </c>
      <c r="M957" s="246" t="str">
        <f>IF(F957="","",DSUM('2_Vehicles i maquinària'!$E$22:$S$44,"e3",$F$728:$F957)-SUM(M$729:M956))</f>
        <v/>
      </c>
      <c r="N957" s="246" t="str">
        <f>IF(F957="","",DSUM('2_Vehicles i maquinària'!$E$22:$S$44,"emissions",$F$728:$F957)+DSUM('2_Vehicles i maquinària'!$E$50:$K$70,"emissions",$F$728:$F957)-SUM(N$729:N956))</f>
        <v/>
      </c>
      <c r="O957" s="246" t="str">
        <f>IF(F957="","",DSUM('2_Vehicles i maquinària'!$E$82:$S$92,"e1",$F$728:$F957)-SUM(O$729:O956))</f>
        <v/>
      </c>
      <c r="P957" s="246" t="str">
        <f>IF(F957="","",DSUM('2_Vehicles i maquinària'!$E$82:$S$92,"e2",$F$728:$F957)-SUM(P$729:P956))</f>
        <v/>
      </c>
      <c r="Q957" s="246" t="str">
        <f>IF(F957="","",DSUM('2_Vehicles i maquinària'!$E$82:$S$92,"e3",$F$728:$F957)-SUM(Q$729:Q956))</f>
        <v/>
      </c>
      <c r="R957" s="246" t="str">
        <f>IF(F957="","",DSUM('2_Vehicles i maquinària'!$E$82:$S$92,"emissions",$F$728:$F957)-SUM(R$729:R956))</f>
        <v/>
      </c>
      <c r="S957" s="246" t="str">
        <f>IF(F957="","",DSUM('2_Vehicles i maquinària'!$E$99:$S$109,"e1",$F$728:$F957)-SUM(S$729:S956))</f>
        <v/>
      </c>
      <c r="T957" s="246" t="str">
        <f>IF(F957="","",DSUM('2_Vehicles i maquinària'!$E$99:$S$109,"e2",$F$728:$F957)-SUM(T$729:T956))</f>
        <v/>
      </c>
      <c r="U957" s="246" t="str">
        <f>IF(F957="","",DSUM('2_Vehicles i maquinària'!$E$99:$S$109,"e3",$F$728:$F957)-SUM(U$729:U956))</f>
        <v/>
      </c>
      <c r="V957" s="246" t="str">
        <f>IF(F957="","",DSUM('2_Vehicles i maquinària'!$E$99:$S$109,"emissions",$F$728:$F957)-SUM(V$729:V956))</f>
        <v/>
      </c>
      <c r="W957" s="246" t="str">
        <f>IF(F957="","",DSUM('4_Emissions de procés'!$E$12:$M$27,"e1",$F$728:$F957)-SUM(W$729:W956))</f>
        <v/>
      </c>
      <c r="X957" s="246" t="str">
        <f>IF(F957="","",DSUM('4_Emissions de procés'!$E$12:$M$27,"e2",$F$728:$F957)-SUM(X$729:X956))</f>
        <v/>
      </c>
      <c r="Y957" s="246" t="str">
        <f>IF(F957="","",DSUM('4_Emissions de procés'!$E$12:$M$27,"e3",$F$728:$F957)-SUM(Y$729:Y956))</f>
        <v/>
      </c>
      <c r="Z957" s="246" t="str">
        <f>IF(F957="","",DSUM('4_Emissions de procés'!$E$12:$M$27,"emissions",$F$728:$F957)-SUM(Z$729:Z956))</f>
        <v/>
      </c>
    </row>
    <row r="958" spans="2:26" x14ac:dyDescent="0.25">
      <c r="B958">
        <v>230</v>
      </c>
      <c r="C958" s="246" t="str">
        <f>IF('0_Dades generals organització'!H280="","",'0_Dades generals organització'!H280)</f>
        <v/>
      </c>
      <c r="D958" s="246" t="str">
        <f>IF(C958="","",IF('0_Dades generals organització'!J280="no","",Dades!C958))</f>
        <v/>
      </c>
      <c r="E958" s="246" t="str">
        <f>IFERROR(INDEX($D$729:$D$978,MATCH(0,INDEX(COUNTIF($E$728:E957,$D$729:$D$978),),)),"")</f>
        <v/>
      </c>
      <c r="F958" s="246" t="str">
        <f t="shared" si="20"/>
        <v/>
      </c>
      <c r="G958" s="246" t="str">
        <f>IF(F958="","",DSUM('1_Instal·lacions fixes'!$E$14:$R$36,"e1",$F$728:$F958)+DSUM('1_Instal·lacions fixes'!$E$43:$L$58,"e1",$F$728:$F958)-SUM(G$729:G957))</f>
        <v/>
      </c>
      <c r="H958" s="246" t="str">
        <f>IF(F958="","",DSUM('1_Instal·lacions fixes'!$E$14:$R$36,"e2",$F$728:$F958)+DSUM('1_Instal·lacions fixes'!$E$43:$L$58,"e2",$F$728:$F958)-SUM(H$729:H957))</f>
        <v/>
      </c>
      <c r="I958" s="246" t="str">
        <f>IF(F958="","",DSUM('1_Instal·lacions fixes'!$E$14:$R$36,"e3",$F$728:$F958)+DSUM('1_Instal·lacions fixes'!$E$43:$L$58,"e3",$F$728:$F958)-SUM(I$729:I957))</f>
        <v/>
      </c>
      <c r="J958" s="246" t="str">
        <f>IF(F958="","",DSUM('1_Instal·lacions fixes'!$E$14:$R$36,"emissions",$F$728:$F958)+DSUM('1_Instal·lacions fixes'!$E$43:$L$58,"emissions",$F$728:$F958)-SUM(J$729:J957))</f>
        <v/>
      </c>
      <c r="K958" s="246" t="str">
        <f>IF(F958="","",DSUM('2_Vehicles i maquinària'!$E$22:$S$44,"e1",$F$728:$F958)+DSUM('2_Vehicles i maquinària'!$E$50:$K$70,"emissions",$F$728:$F958)-SUM(K$729:K957))</f>
        <v/>
      </c>
      <c r="L958" s="246" t="str">
        <f>IF(F958="","",DSUM('2_Vehicles i maquinària'!$E$22:$S$44,"e2",$F$728:$F958)-SUM(L$729:L957))</f>
        <v/>
      </c>
      <c r="M958" s="246" t="str">
        <f>IF(F958="","",DSUM('2_Vehicles i maquinària'!$E$22:$S$44,"e3",$F$728:$F958)-SUM(M$729:M957))</f>
        <v/>
      </c>
      <c r="N958" s="246" t="str">
        <f>IF(F958="","",DSUM('2_Vehicles i maquinària'!$E$22:$S$44,"emissions",$F$728:$F958)+DSUM('2_Vehicles i maquinària'!$E$50:$K$70,"emissions",$F$728:$F958)-SUM(N$729:N957))</f>
        <v/>
      </c>
      <c r="O958" s="246" t="str">
        <f>IF(F958="","",DSUM('2_Vehicles i maquinària'!$E$82:$S$92,"e1",$F$728:$F958)-SUM(O$729:O957))</f>
        <v/>
      </c>
      <c r="P958" s="246" t="str">
        <f>IF(F958="","",DSUM('2_Vehicles i maquinària'!$E$82:$S$92,"e2",$F$728:$F958)-SUM(P$729:P957))</f>
        <v/>
      </c>
      <c r="Q958" s="246" t="str">
        <f>IF(F958="","",DSUM('2_Vehicles i maquinària'!$E$82:$S$92,"e3",$F$728:$F958)-SUM(Q$729:Q957))</f>
        <v/>
      </c>
      <c r="R958" s="246" t="str">
        <f>IF(F958="","",DSUM('2_Vehicles i maquinària'!$E$82:$S$92,"emissions",$F$728:$F958)-SUM(R$729:R957))</f>
        <v/>
      </c>
      <c r="S958" s="246" t="str">
        <f>IF(F958="","",DSUM('2_Vehicles i maquinària'!$E$99:$S$109,"e1",$F$728:$F958)-SUM(S$729:S957))</f>
        <v/>
      </c>
      <c r="T958" s="246" t="str">
        <f>IF(F958="","",DSUM('2_Vehicles i maquinària'!$E$99:$S$109,"e2",$F$728:$F958)-SUM(T$729:T957))</f>
        <v/>
      </c>
      <c r="U958" s="246" t="str">
        <f>IF(F958="","",DSUM('2_Vehicles i maquinària'!$E$99:$S$109,"e3",$F$728:$F958)-SUM(U$729:U957))</f>
        <v/>
      </c>
      <c r="V958" s="246" t="str">
        <f>IF(F958="","",DSUM('2_Vehicles i maquinària'!$E$99:$S$109,"emissions",$F$728:$F958)-SUM(V$729:V957))</f>
        <v/>
      </c>
      <c r="W958" s="246" t="str">
        <f>IF(F958="","",DSUM('4_Emissions de procés'!$E$12:$M$27,"e1",$F$728:$F958)-SUM(W$729:W957))</f>
        <v/>
      </c>
      <c r="X958" s="246" t="str">
        <f>IF(F958="","",DSUM('4_Emissions de procés'!$E$12:$M$27,"e2",$F$728:$F958)-SUM(X$729:X957))</f>
        <v/>
      </c>
      <c r="Y958" s="246" t="str">
        <f>IF(F958="","",DSUM('4_Emissions de procés'!$E$12:$M$27,"e3",$F$728:$F958)-SUM(Y$729:Y957))</f>
        <v/>
      </c>
      <c r="Z958" s="246" t="str">
        <f>IF(F958="","",DSUM('4_Emissions de procés'!$E$12:$M$27,"emissions",$F$728:$F958)-SUM(Z$729:Z957))</f>
        <v/>
      </c>
    </row>
    <row r="959" spans="2:26" x14ac:dyDescent="0.25">
      <c r="B959">
        <v>231</v>
      </c>
      <c r="C959" s="246" t="str">
        <f>IF('0_Dades generals organització'!H281="","",'0_Dades generals organització'!H281)</f>
        <v/>
      </c>
      <c r="D959" s="246" t="str">
        <f>IF(C959="","",IF('0_Dades generals organització'!J281="no","",Dades!C959))</f>
        <v/>
      </c>
      <c r="E959" s="246" t="str">
        <f>IFERROR(INDEX($D$729:$D$978,MATCH(0,INDEX(COUNTIF($E$728:E958,$D$729:$D$978),),)),"")</f>
        <v/>
      </c>
      <c r="F959" s="246" t="str">
        <f t="shared" si="20"/>
        <v/>
      </c>
      <c r="G959" s="246" t="str">
        <f>IF(F959="","",DSUM('1_Instal·lacions fixes'!$E$14:$R$36,"e1",$F$728:$F959)+DSUM('1_Instal·lacions fixes'!$E$43:$L$58,"e1",$F$728:$F959)-SUM(G$729:G958))</f>
        <v/>
      </c>
      <c r="H959" s="246" t="str">
        <f>IF(F959="","",DSUM('1_Instal·lacions fixes'!$E$14:$R$36,"e2",$F$728:$F959)+DSUM('1_Instal·lacions fixes'!$E$43:$L$58,"e2",$F$728:$F959)-SUM(H$729:H958))</f>
        <v/>
      </c>
      <c r="I959" s="246" t="str">
        <f>IF(F959="","",DSUM('1_Instal·lacions fixes'!$E$14:$R$36,"e3",$F$728:$F959)+DSUM('1_Instal·lacions fixes'!$E$43:$L$58,"e3",$F$728:$F959)-SUM(I$729:I958))</f>
        <v/>
      </c>
      <c r="J959" s="246" t="str">
        <f>IF(F959="","",DSUM('1_Instal·lacions fixes'!$E$14:$R$36,"emissions",$F$728:$F959)+DSUM('1_Instal·lacions fixes'!$E$43:$L$58,"emissions",$F$728:$F959)-SUM(J$729:J958))</f>
        <v/>
      </c>
      <c r="K959" s="246" t="str">
        <f>IF(F959="","",DSUM('2_Vehicles i maquinària'!$E$22:$S$44,"e1",$F$728:$F959)+DSUM('2_Vehicles i maquinària'!$E$50:$K$70,"emissions",$F$728:$F959)-SUM(K$729:K958))</f>
        <v/>
      </c>
      <c r="L959" s="246" t="str">
        <f>IF(F959="","",DSUM('2_Vehicles i maquinària'!$E$22:$S$44,"e2",$F$728:$F959)-SUM(L$729:L958))</f>
        <v/>
      </c>
      <c r="M959" s="246" t="str">
        <f>IF(F959="","",DSUM('2_Vehicles i maquinària'!$E$22:$S$44,"e3",$F$728:$F959)-SUM(M$729:M958))</f>
        <v/>
      </c>
      <c r="N959" s="246" t="str">
        <f>IF(F959="","",DSUM('2_Vehicles i maquinària'!$E$22:$S$44,"emissions",$F$728:$F959)+DSUM('2_Vehicles i maquinària'!$E$50:$K$70,"emissions",$F$728:$F959)-SUM(N$729:N958))</f>
        <v/>
      </c>
      <c r="O959" s="246" t="str">
        <f>IF(F959="","",DSUM('2_Vehicles i maquinària'!$E$82:$S$92,"e1",$F$728:$F959)-SUM(O$729:O958))</f>
        <v/>
      </c>
      <c r="P959" s="246" t="str">
        <f>IF(F959="","",DSUM('2_Vehicles i maquinària'!$E$82:$S$92,"e2",$F$728:$F959)-SUM(P$729:P958))</f>
        <v/>
      </c>
      <c r="Q959" s="246" t="str">
        <f>IF(F959="","",DSUM('2_Vehicles i maquinària'!$E$82:$S$92,"e3",$F$728:$F959)-SUM(Q$729:Q958))</f>
        <v/>
      </c>
      <c r="R959" s="246" t="str">
        <f>IF(F959="","",DSUM('2_Vehicles i maquinària'!$E$82:$S$92,"emissions",$F$728:$F959)-SUM(R$729:R958))</f>
        <v/>
      </c>
      <c r="S959" s="246" t="str">
        <f>IF(F959="","",DSUM('2_Vehicles i maquinària'!$E$99:$S$109,"e1",$F$728:$F959)-SUM(S$729:S958))</f>
        <v/>
      </c>
      <c r="T959" s="246" t="str">
        <f>IF(F959="","",DSUM('2_Vehicles i maquinària'!$E$99:$S$109,"e2",$F$728:$F959)-SUM(T$729:T958))</f>
        <v/>
      </c>
      <c r="U959" s="246" t="str">
        <f>IF(F959="","",DSUM('2_Vehicles i maquinària'!$E$99:$S$109,"e3",$F$728:$F959)-SUM(U$729:U958))</f>
        <v/>
      </c>
      <c r="V959" s="246" t="str">
        <f>IF(F959="","",DSUM('2_Vehicles i maquinària'!$E$99:$S$109,"emissions",$F$728:$F959)-SUM(V$729:V958))</f>
        <v/>
      </c>
      <c r="W959" s="246" t="str">
        <f>IF(F959="","",DSUM('4_Emissions de procés'!$E$12:$M$27,"e1",$F$728:$F959)-SUM(W$729:W958))</f>
        <v/>
      </c>
      <c r="X959" s="246" t="str">
        <f>IF(F959="","",DSUM('4_Emissions de procés'!$E$12:$M$27,"e2",$F$728:$F959)-SUM(X$729:X958))</f>
        <v/>
      </c>
      <c r="Y959" s="246" t="str">
        <f>IF(F959="","",DSUM('4_Emissions de procés'!$E$12:$M$27,"e3",$F$728:$F959)-SUM(Y$729:Y958))</f>
        <v/>
      </c>
      <c r="Z959" s="246" t="str">
        <f>IF(F959="","",DSUM('4_Emissions de procés'!$E$12:$M$27,"emissions",$F$728:$F959)-SUM(Z$729:Z958))</f>
        <v/>
      </c>
    </row>
    <row r="960" spans="2:26" x14ac:dyDescent="0.25">
      <c r="B960">
        <v>232</v>
      </c>
      <c r="C960" s="246" t="str">
        <f>IF('0_Dades generals organització'!H282="","",'0_Dades generals organització'!H282)</f>
        <v/>
      </c>
      <c r="D960" s="246" t="str">
        <f>IF(C960="","",IF('0_Dades generals organització'!J282="no","",Dades!C960))</f>
        <v/>
      </c>
      <c r="E960" s="246" t="str">
        <f>IFERROR(INDEX($D$729:$D$978,MATCH(0,INDEX(COUNTIF($E$728:E959,$D$729:$D$978),),)),"")</f>
        <v/>
      </c>
      <c r="F960" s="246" t="str">
        <f t="shared" si="20"/>
        <v/>
      </c>
      <c r="G960" s="246" t="str">
        <f>IF(F960="","",DSUM('1_Instal·lacions fixes'!$E$14:$R$36,"e1",$F$728:$F960)+DSUM('1_Instal·lacions fixes'!$E$43:$L$58,"e1",$F$728:$F960)-SUM(G$729:G959))</f>
        <v/>
      </c>
      <c r="H960" s="246" t="str">
        <f>IF(F960="","",DSUM('1_Instal·lacions fixes'!$E$14:$R$36,"e2",$F$728:$F960)+DSUM('1_Instal·lacions fixes'!$E$43:$L$58,"e2",$F$728:$F960)-SUM(H$729:H959))</f>
        <v/>
      </c>
      <c r="I960" s="246" t="str">
        <f>IF(F960="","",DSUM('1_Instal·lacions fixes'!$E$14:$R$36,"e3",$F$728:$F960)+DSUM('1_Instal·lacions fixes'!$E$43:$L$58,"e3",$F$728:$F960)-SUM(I$729:I959))</f>
        <v/>
      </c>
      <c r="J960" s="246" t="str">
        <f>IF(F960="","",DSUM('1_Instal·lacions fixes'!$E$14:$R$36,"emissions",$F$728:$F960)+DSUM('1_Instal·lacions fixes'!$E$43:$L$58,"emissions",$F$728:$F960)-SUM(J$729:J959))</f>
        <v/>
      </c>
      <c r="K960" s="246" t="str">
        <f>IF(F960="","",DSUM('2_Vehicles i maquinària'!$E$22:$S$44,"e1",$F$728:$F960)+DSUM('2_Vehicles i maquinària'!$E$50:$K$70,"emissions",$F$728:$F960)-SUM(K$729:K959))</f>
        <v/>
      </c>
      <c r="L960" s="246" t="str">
        <f>IF(F960="","",DSUM('2_Vehicles i maquinària'!$E$22:$S$44,"e2",$F$728:$F960)-SUM(L$729:L959))</f>
        <v/>
      </c>
      <c r="M960" s="246" t="str">
        <f>IF(F960="","",DSUM('2_Vehicles i maquinària'!$E$22:$S$44,"e3",$F$728:$F960)-SUM(M$729:M959))</f>
        <v/>
      </c>
      <c r="N960" s="246" t="str">
        <f>IF(F960="","",DSUM('2_Vehicles i maquinària'!$E$22:$S$44,"emissions",$F$728:$F960)+DSUM('2_Vehicles i maquinària'!$E$50:$K$70,"emissions",$F$728:$F960)-SUM(N$729:N959))</f>
        <v/>
      </c>
      <c r="O960" s="246" t="str">
        <f>IF(F960="","",DSUM('2_Vehicles i maquinària'!$E$82:$S$92,"e1",$F$728:$F960)-SUM(O$729:O959))</f>
        <v/>
      </c>
      <c r="P960" s="246" t="str">
        <f>IF(F960="","",DSUM('2_Vehicles i maquinària'!$E$82:$S$92,"e2",$F$728:$F960)-SUM(P$729:P959))</f>
        <v/>
      </c>
      <c r="Q960" s="246" t="str">
        <f>IF(F960="","",DSUM('2_Vehicles i maquinària'!$E$82:$S$92,"e3",$F$728:$F960)-SUM(Q$729:Q959))</f>
        <v/>
      </c>
      <c r="R960" s="246" t="str">
        <f>IF(F960="","",DSUM('2_Vehicles i maquinària'!$E$82:$S$92,"emissions",$F$728:$F960)-SUM(R$729:R959))</f>
        <v/>
      </c>
      <c r="S960" s="246" t="str">
        <f>IF(F960="","",DSUM('2_Vehicles i maquinària'!$E$99:$S$109,"e1",$F$728:$F960)-SUM(S$729:S959))</f>
        <v/>
      </c>
      <c r="T960" s="246" t="str">
        <f>IF(F960="","",DSUM('2_Vehicles i maquinària'!$E$99:$S$109,"e2",$F$728:$F960)-SUM(T$729:T959))</f>
        <v/>
      </c>
      <c r="U960" s="246" t="str">
        <f>IF(F960="","",DSUM('2_Vehicles i maquinària'!$E$99:$S$109,"e3",$F$728:$F960)-SUM(U$729:U959))</f>
        <v/>
      </c>
      <c r="V960" s="246" t="str">
        <f>IF(F960="","",DSUM('2_Vehicles i maquinària'!$E$99:$S$109,"emissions",$F$728:$F960)-SUM(V$729:V959))</f>
        <v/>
      </c>
      <c r="W960" s="246" t="str">
        <f>IF(F960="","",DSUM('4_Emissions de procés'!$E$12:$M$27,"e1",$F$728:$F960)-SUM(W$729:W959))</f>
        <v/>
      </c>
      <c r="X960" s="246" t="str">
        <f>IF(F960="","",DSUM('4_Emissions de procés'!$E$12:$M$27,"e2",$F$728:$F960)-SUM(X$729:X959))</f>
        <v/>
      </c>
      <c r="Y960" s="246" t="str">
        <f>IF(F960="","",DSUM('4_Emissions de procés'!$E$12:$M$27,"e3",$F$728:$F960)-SUM(Y$729:Y959))</f>
        <v/>
      </c>
      <c r="Z960" s="246" t="str">
        <f>IF(F960="","",DSUM('4_Emissions de procés'!$E$12:$M$27,"emissions",$F$728:$F960)-SUM(Z$729:Z959))</f>
        <v/>
      </c>
    </row>
    <row r="961" spans="2:26" x14ac:dyDescent="0.25">
      <c r="B961">
        <v>233</v>
      </c>
      <c r="C961" s="246" t="str">
        <f>IF('0_Dades generals organització'!H283="","",'0_Dades generals organització'!H283)</f>
        <v/>
      </c>
      <c r="D961" s="246" t="str">
        <f>IF(C961="","",IF('0_Dades generals organització'!J283="no","",Dades!C961))</f>
        <v/>
      </c>
      <c r="E961" s="246" t="str">
        <f>IFERROR(INDEX($D$729:$D$978,MATCH(0,INDEX(COUNTIF($E$728:E960,$D$729:$D$978),),)),"")</f>
        <v/>
      </c>
      <c r="F961" s="246" t="str">
        <f t="shared" si="20"/>
        <v/>
      </c>
      <c r="G961" s="246" t="str">
        <f>IF(F961="","",DSUM('1_Instal·lacions fixes'!$E$14:$R$36,"e1",$F$728:$F961)+DSUM('1_Instal·lacions fixes'!$E$43:$L$58,"e1",$F$728:$F961)-SUM(G$729:G960))</f>
        <v/>
      </c>
      <c r="H961" s="246" t="str">
        <f>IF(F961="","",DSUM('1_Instal·lacions fixes'!$E$14:$R$36,"e2",$F$728:$F961)+DSUM('1_Instal·lacions fixes'!$E$43:$L$58,"e2",$F$728:$F961)-SUM(H$729:H960))</f>
        <v/>
      </c>
      <c r="I961" s="246" t="str">
        <f>IF(F961="","",DSUM('1_Instal·lacions fixes'!$E$14:$R$36,"e3",$F$728:$F961)+DSUM('1_Instal·lacions fixes'!$E$43:$L$58,"e3",$F$728:$F961)-SUM(I$729:I960))</f>
        <v/>
      </c>
      <c r="J961" s="246" t="str">
        <f>IF(F961="","",DSUM('1_Instal·lacions fixes'!$E$14:$R$36,"emissions",$F$728:$F961)+DSUM('1_Instal·lacions fixes'!$E$43:$L$58,"emissions",$F$728:$F961)-SUM(J$729:J960))</f>
        <v/>
      </c>
      <c r="K961" s="246" t="str">
        <f>IF(F961="","",DSUM('2_Vehicles i maquinària'!$E$22:$S$44,"e1",$F$728:$F961)+DSUM('2_Vehicles i maquinària'!$E$50:$K$70,"emissions",$F$728:$F961)-SUM(K$729:K960))</f>
        <v/>
      </c>
      <c r="L961" s="246" t="str">
        <f>IF(F961="","",DSUM('2_Vehicles i maquinària'!$E$22:$S$44,"e2",$F$728:$F961)-SUM(L$729:L960))</f>
        <v/>
      </c>
      <c r="M961" s="246" t="str">
        <f>IF(F961="","",DSUM('2_Vehicles i maquinària'!$E$22:$S$44,"e3",$F$728:$F961)-SUM(M$729:M960))</f>
        <v/>
      </c>
      <c r="N961" s="246" t="str">
        <f>IF(F961="","",DSUM('2_Vehicles i maquinària'!$E$22:$S$44,"emissions",$F$728:$F961)+DSUM('2_Vehicles i maquinària'!$E$50:$K$70,"emissions",$F$728:$F961)-SUM(N$729:N960))</f>
        <v/>
      </c>
      <c r="O961" s="246" t="str">
        <f>IF(F961="","",DSUM('2_Vehicles i maquinària'!$E$82:$S$92,"e1",$F$728:$F961)-SUM(O$729:O960))</f>
        <v/>
      </c>
      <c r="P961" s="246" t="str">
        <f>IF(F961="","",DSUM('2_Vehicles i maquinària'!$E$82:$S$92,"e2",$F$728:$F961)-SUM(P$729:P960))</f>
        <v/>
      </c>
      <c r="Q961" s="246" t="str">
        <f>IF(F961="","",DSUM('2_Vehicles i maquinària'!$E$82:$S$92,"e3",$F$728:$F961)-SUM(Q$729:Q960))</f>
        <v/>
      </c>
      <c r="R961" s="246" t="str">
        <f>IF(F961="","",DSUM('2_Vehicles i maquinària'!$E$82:$S$92,"emissions",$F$728:$F961)-SUM(R$729:R960))</f>
        <v/>
      </c>
      <c r="S961" s="246" t="str">
        <f>IF(F961="","",DSUM('2_Vehicles i maquinària'!$E$99:$S$109,"e1",$F$728:$F961)-SUM(S$729:S960))</f>
        <v/>
      </c>
      <c r="T961" s="246" t="str">
        <f>IF(F961="","",DSUM('2_Vehicles i maquinària'!$E$99:$S$109,"e2",$F$728:$F961)-SUM(T$729:T960))</f>
        <v/>
      </c>
      <c r="U961" s="246" t="str">
        <f>IF(F961="","",DSUM('2_Vehicles i maquinària'!$E$99:$S$109,"e3",$F$728:$F961)-SUM(U$729:U960))</f>
        <v/>
      </c>
      <c r="V961" s="246" t="str">
        <f>IF(F961="","",DSUM('2_Vehicles i maquinària'!$E$99:$S$109,"emissions",$F$728:$F961)-SUM(V$729:V960))</f>
        <v/>
      </c>
      <c r="W961" s="246" t="str">
        <f>IF(F961="","",DSUM('4_Emissions de procés'!$E$12:$M$27,"e1",$F$728:$F961)-SUM(W$729:W960))</f>
        <v/>
      </c>
      <c r="X961" s="246" t="str">
        <f>IF(F961="","",DSUM('4_Emissions de procés'!$E$12:$M$27,"e2",$F$728:$F961)-SUM(X$729:X960))</f>
        <v/>
      </c>
      <c r="Y961" s="246" t="str">
        <f>IF(F961="","",DSUM('4_Emissions de procés'!$E$12:$M$27,"e3",$F$728:$F961)-SUM(Y$729:Y960))</f>
        <v/>
      </c>
      <c r="Z961" s="246" t="str">
        <f>IF(F961="","",DSUM('4_Emissions de procés'!$E$12:$M$27,"emissions",$F$728:$F961)-SUM(Z$729:Z960))</f>
        <v/>
      </c>
    </row>
    <row r="962" spans="2:26" x14ac:dyDescent="0.25">
      <c r="B962">
        <v>234</v>
      </c>
      <c r="C962" s="246" t="str">
        <f>IF('0_Dades generals organització'!H284="","",'0_Dades generals organització'!H284)</f>
        <v/>
      </c>
      <c r="D962" s="246" t="str">
        <f>IF(C962="","",IF('0_Dades generals organització'!J284="no","",Dades!C962))</f>
        <v/>
      </c>
      <c r="E962" s="246" t="str">
        <f>IFERROR(INDEX($D$729:$D$978,MATCH(0,INDEX(COUNTIF($E$728:E961,$D$729:$D$978),),)),"")</f>
        <v/>
      </c>
      <c r="F962" s="246" t="str">
        <f t="shared" si="20"/>
        <v/>
      </c>
      <c r="G962" s="246" t="str">
        <f>IF(F962="","",DSUM('1_Instal·lacions fixes'!$E$14:$R$36,"e1",$F$728:$F962)+DSUM('1_Instal·lacions fixes'!$E$43:$L$58,"e1",$F$728:$F962)-SUM(G$729:G961))</f>
        <v/>
      </c>
      <c r="H962" s="246" t="str">
        <f>IF(F962="","",DSUM('1_Instal·lacions fixes'!$E$14:$R$36,"e2",$F$728:$F962)+DSUM('1_Instal·lacions fixes'!$E$43:$L$58,"e2",$F$728:$F962)-SUM(H$729:H961))</f>
        <v/>
      </c>
      <c r="I962" s="246" t="str">
        <f>IF(F962="","",DSUM('1_Instal·lacions fixes'!$E$14:$R$36,"e3",$F$728:$F962)+DSUM('1_Instal·lacions fixes'!$E$43:$L$58,"e3",$F$728:$F962)-SUM(I$729:I961))</f>
        <v/>
      </c>
      <c r="J962" s="246" t="str">
        <f>IF(F962="","",DSUM('1_Instal·lacions fixes'!$E$14:$R$36,"emissions",$F$728:$F962)+DSUM('1_Instal·lacions fixes'!$E$43:$L$58,"emissions",$F$728:$F962)-SUM(J$729:J961))</f>
        <v/>
      </c>
      <c r="K962" s="246" t="str">
        <f>IF(F962="","",DSUM('2_Vehicles i maquinària'!$E$22:$S$44,"e1",$F$728:$F962)+DSUM('2_Vehicles i maquinària'!$E$50:$K$70,"emissions",$F$728:$F962)-SUM(K$729:K961))</f>
        <v/>
      </c>
      <c r="L962" s="246" t="str">
        <f>IF(F962="","",DSUM('2_Vehicles i maquinària'!$E$22:$S$44,"e2",$F$728:$F962)-SUM(L$729:L961))</f>
        <v/>
      </c>
      <c r="M962" s="246" t="str">
        <f>IF(F962="","",DSUM('2_Vehicles i maquinària'!$E$22:$S$44,"e3",$F$728:$F962)-SUM(M$729:M961))</f>
        <v/>
      </c>
      <c r="N962" s="246" t="str">
        <f>IF(F962="","",DSUM('2_Vehicles i maquinària'!$E$22:$S$44,"emissions",$F$728:$F962)+DSUM('2_Vehicles i maquinària'!$E$50:$K$70,"emissions",$F$728:$F962)-SUM(N$729:N961))</f>
        <v/>
      </c>
      <c r="O962" s="246" t="str">
        <f>IF(F962="","",DSUM('2_Vehicles i maquinària'!$E$82:$S$92,"e1",$F$728:$F962)-SUM(O$729:O961))</f>
        <v/>
      </c>
      <c r="P962" s="246" t="str">
        <f>IF(F962="","",DSUM('2_Vehicles i maquinària'!$E$82:$S$92,"e2",$F$728:$F962)-SUM(P$729:P961))</f>
        <v/>
      </c>
      <c r="Q962" s="246" t="str">
        <f>IF(F962="","",DSUM('2_Vehicles i maquinària'!$E$82:$S$92,"e3",$F$728:$F962)-SUM(Q$729:Q961))</f>
        <v/>
      </c>
      <c r="R962" s="246" t="str">
        <f>IF(F962="","",DSUM('2_Vehicles i maquinària'!$E$82:$S$92,"emissions",$F$728:$F962)-SUM(R$729:R961))</f>
        <v/>
      </c>
      <c r="S962" s="246" t="str">
        <f>IF(F962="","",DSUM('2_Vehicles i maquinària'!$E$99:$S$109,"e1",$F$728:$F962)-SUM(S$729:S961))</f>
        <v/>
      </c>
      <c r="T962" s="246" t="str">
        <f>IF(F962="","",DSUM('2_Vehicles i maquinària'!$E$99:$S$109,"e2",$F$728:$F962)-SUM(T$729:T961))</f>
        <v/>
      </c>
      <c r="U962" s="246" t="str">
        <f>IF(F962="","",DSUM('2_Vehicles i maquinària'!$E$99:$S$109,"e3",$F$728:$F962)-SUM(U$729:U961))</f>
        <v/>
      </c>
      <c r="V962" s="246" t="str">
        <f>IF(F962="","",DSUM('2_Vehicles i maquinària'!$E$99:$S$109,"emissions",$F$728:$F962)-SUM(V$729:V961))</f>
        <v/>
      </c>
      <c r="W962" s="246" t="str">
        <f>IF(F962="","",DSUM('4_Emissions de procés'!$E$12:$M$27,"e1",$F$728:$F962)-SUM(W$729:W961))</f>
        <v/>
      </c>
      <c r="X962" s="246" t="str">
        <f>IF(F962="","",DSUM('4_Emissions de procés'!$E$12:$M$27,"e2",$F$728:$F962)-SUM(X$729:X961))</f>
        <v/>
      </c>
      <c r="Y962" s="246" t="str">
        <f>IF(F962="","",DSUM('4_Emissions de procés'!$E$12:$M$27,"e3",$F$728:$F962)-SUM(Y$729:Y961))</f>
        <v/>
      </c>
      <c r="Z962" s="246" t="str">
        <f>IF(F962="","",DSUM('4_Emissions de procés'!$E$12:$M$27,"emissions",$F$728:$F962)-SUM(Z$729:Z961))</f>
        <v/>
      </c>
    </row>
    <row r="963" spans="2:26" x14ac:dyDescent="0.25">
      <c r="B963">
        <v>235</v>
      </c>
      <c r="C963" s="246" t="str">
        <f>IF('0_Dades generals organització'!H285="","",'0_Dades generals organització'!H285)</f>
        <v/>
      </c>
      <c r="D963" s="246" t="str">
        <f>IF(C963="","",IF('0_Dades generals organització'!J285="no","",Dades!C963))</f>
        <v/>
      </c>
      <c r="E963" s="246" t="str">
        <f>IFERROR(INDEX($D$729:$D$978,MATCH(0,INDEX(COUNTIF($E$728:E962,$D$729:$D$978),),)),"")</f>
        <v/>
      </c>
      <c r="F963" s="246" t="str">
        <f t="shared" si="20"/>
        <v/>
      </c>
      <c r="G963" s="246" t="str">
        <f>IF(F963="","",DSUM('1_Instal·lacions fixes'!$E$14:$R$36,"e1",$F$728:$F963)+DSUM('1_Instal·lacions fixes'!$E$43:$L$58,"e1",$F$728:$F963)-SUM(G$729:G962))</f>
        <v/>
      </c>
      <c r="H963" s="246" t="str">
        <f>IF(F963="","",DSUM('1_Instal·lacions fixes'!$E$14:$R$36,"e2",$F$728:$F963)+DSUM('1_Instal·lacions fixes'!$E$43:$L$58,"e2",$F$728:$F963)-SUM(H$729:H962))</f>
        <v/>
      </c>
      <c r="I963" s="246" t="str">
        <f>IF(F963="","",DSUM('1_Instal·lacions fixes'!$E$14:$R$36,"e3",$F$728:$F963)+DSUM('1_Instal·lacions fixes'!$E$43:$L$58,"e3",$F$728:$F963)-SUM(I$729:I962))</f>
        <v/>
      </c>
      <c r="J963" s="246" t="str">
        <f>IF(F963="","",DSUM('1_Instal·lacions fixes'!$E$14:$R$36,"emissions",$F$728:$F963)+DSUM('1_Instal·lacions fixes'!$E$43:$L$58,"emissions",$F$728:$F963)-SUM(J$729:J962))</f>
        <v/>
      </c>
      <c r="K963" s="246" t="str">
        <f>IF(F963="","",DSUM('2_Vehicles i maquinària'!$E$22:$S$44,"e1",$F$728:$F963)+DSUM('2_Vehicles i maquinària'!$E$50:$K$70,"emissions",$F$728:$F963)-SUM(K$729:K962))</f>
        <v/>
      </c>
      <c r="L963" s="246" t="str">
        <f>IF(F963="","",DSUM('2_Vehicles i maquinària'!$E$22:$S$44,"e2",$F$728:$F963)-SUM(L$729:L962))</f>
        <v/>
      </c>
      <c r="M963" s="246" t="str">
        <f>IF(F963="","",DSUM('2_Vehicles i maquinària'!$E$22:$S$44,"e3",$F$728:$F963)-SUM(M$729:M962))</f>
        <v/>
      </c>
      <c r="N963" s="246" t="str">
        <f>IF(F963="","",DSUM('2_Vehicles i maquinària'!$E$22:$S$44,"emissions",$F$728:$F963)+DSUM('2_Vehicles i maquinària'!$E$50:$K$70,"emissions",$F$728:$F963)-SUM(N$729:N962))</f>
        <v/>
      </c>
      <c r="O963" s="246" t="str">
        <f>IF(F963="","",DSUM('2_Vehicles i maquinària'!$E$82:$S$92,"e1",$F$728:$F963)-SUM(O$729:O962))</f>
        <v/>
      </c>
      <c r="P963" s="246" t="str">
        <f>IF(F963="","",DSUM('2_Vehicles i maquinària'!$E$82:$S$92,"e2",$F$728:$F963)-SUM(P$729:P962))</f>
        <v/>
      </c>
      <c r="Q963" s="246" t="str">
        <f>IF(F963="","",DSUM('2_Vehicles i maquinària'!$E$82:$S$92,"e3",$F$728:$F963)-SUM(Q$729:Q962))</f>
        <v/>
      </c>
      <c r="R963" s="246" t="str">
        <f>IF(F963="","",DSUM('2_Vehicles i maquinària'!$E$82:$S$92,"emissions",$F$728:$F963)-SUM(R$729:R962))</f>
        <v/>
      </c>
      <c r="S963" s="246" t="str">
        <f>IF(F963="","",DSUM('2_Vehicles i maquinària'!$E$99:$S$109,"e1",$F$728:$F963)-SUM(S$729:S962))</f>
        <v/>
      </c>
      <c r="T963" s="246" t="str">
        <f>IF(F963="","",DSUM('2_Vehicles i maquinària'!$E$99:$S$109,"e2",$F$728:$F963)-SUM(T$729:T962))</f>
        <v/>
      </c>
      <c r="U963" s="246" t="str">
        <f>IF(F963="","",DSUM('2_Vehicles i maquinària'!$E$99:$S$109,"e3",$F$728:$F963)-SUM(U$729:U962))</f>
        <v/>
      </c>
      <c r="V963" s="246" t="str">
        <f>IF(F963="","",DSUM('2_Vehicles i maquinària'!$E$99:$S$109,"emissions",$F$728:$F963)-SUM(V$729:V962))</f>
        <v/>
      </c>
      <c r="W963" s="246" t="str">
        <f>IF(F963="","",DSUM('4_Emissions de procés'!$E$12:$M$27,"e1",$F$728:$F963)-SUM(W$729:W962))</f>
        <v/>
      </c>
      <c r="X963" s="246" t="str">
        <f>IF(F963="","",DSUM('4_Emissions de procés'!$E$12:$M$27,"e2",$F$728:$F963)-SUM(X$729:X962))</f>
        <v/>
      </c>
      <c r="Y963" s="246" t="str">
        <f>IF(F963="","",DSUM('4_Emissions de procés'!$E$12:$M$27,"e3",$F$728:$F963)-SUM(Y$729:Y962))</f>
        <v/>
      </c>
      <c r="Z963" s="246" t="str">
        <f>IF(F963="","",DSUM('4_Emissions de procés'!$E$12:$M$27,"emissions",$F$728:$F963)-SUM(Z$729:Z962))</f>
        <v/>
      </c>
    </row>
    <row r="964" spans="2:26" x14ac:dyDescent="0.25">
      <c r="B964">
        <v>236</v>
      </c>
      <c r="C964" s="246" t="str">
        <f>IF('0_Dades generals organització'!H286="","",'0_Dades generals organització'!H286)</f>
        <v/>
      </c>
      <c r="D964" s="246" t="str">
        <f>IF(C964="","",IF('0_Dades generals organització'!J286="no","",Dades!C964))</f>
        <v/>
      </c>
      <c r="E964" s="246" t="str">
        <f>IFERROR(INDEX($D$729:$D$978,MATCH(0,INDEX(COUNTIF($E$728:E963,$D$729:$D$978),),)),"")</f>
        <v/>
      </c>
      <c r="F964" s="246" t="str">
        <f t="shared" si="20"/>
        <v/>
      </c>
      <c r="G964" s="246" t="str">
        <f>IF(F964="","",DSUM('1_Instal·lacions fixes'!$E$14:$R$36,"e1",$F$728:$F964)+DSUM('1_Instal·lacions fixes'!$E$43:$L$58,"e1",$F$728:$F964)-SUM(G$729:G963))</f>
        <v/>
      </c>
      <c r="H964" s="246" t="str">
        <f>IF(F964="","",DSUM('1_Instal·lacions fixes'!$E$14:$R$36,"e2",$F$728:$F964)+DSUM('1_Instal·lacions fixes'!$E$43:$L$58,"e2",$F$728:$F964)-SUM(H$729:H963))</f>
        <v/>
      </c>
      <c r="I964" s="246" t="str">
        <f>IF(F964="","",DSUM('1_Instal·lacions fixes'!$E$14:$R$36,"e3",$F$728:$F964)+DSUM('1_Instal·lacions fixes'!$E$43:$L$58,"e3",$F$728:$F964)-SUM(I$729:I963))</f>
        <v/>
      </c>
      <c r="J964" s="246" t="str">
        <f>IF(F964="","",DSUM('1_Instal·lacions fixes'!$E$14:$R$36,"emissions",$F$728:$F964)+DSUM('1_Instal·lacions fixes'!$E$43:$L$58,"emissions",$F$728:$F964)-SUM(J$729:J963))</f>
        <v/>
      </c>
      <c r="K964" s="246" t="str">
        <f>IF(F964="","",DSUM('2_Vehicles i maquinària'!$E$22:$S$44,"e1",$F$728:$F964)+DSUM('2_Vehicles i maquinària'!$E$50:$K$70,"emissions",$F$728:$F964)-SUM(K$729:K963))</f>
        <v/>
      </c>
      <c r="L964" s="246" t="str">
        <f>IF(F964="","",DSUM('2_Vehicles i maquinària'!$E$22:$S$44,"e2",$F$728:$F964)-SUM(L$729:L963))</f>
        <v/>
      </c>
      <c r="M964" s="246" t="str">
        <f>IF(F964="","",DSUM('2_Vehicles i maquinària'!$E$22:$S$44,"e3",$F$728:$F964)-SUM(M$729:M963))</f>
        <v/>
      </c>
      <c r="N964" s="246" t="str">
        <f>IF(F964="","",DSUM('2_Vehicles i maquinària'!$E$22:$S$44,"emissions",$F$728:$F964)+DSUM('2_Vehicles i maquinària'!$E$50:$K$70,"emissions",$F$728:$F964)-SUM(N$729:N963))</f>
        <v/>
      </c>
      <c r="O964" s="246" t="str">
        <f>IF(F964="","",DSUM('2_Vehicles i maquinària'!$E$82:$S$92,"e1",$F$728:$F964)-SUM(O$729:O963))</f>
        <v/>
      </c>
      <c r="P964" s="246" t="str">
        <f>IF(F964="","",DSUM('2_Vehicles i maquinària'!$E$82:$S$92,"e2",$F$728:$F964)-SUM(P$729:P963))</f>
        <v/>
      </c>
      <c r="Q964" s="246" t="str">
        <f>IF(F964="","",DSUM('2_Vehicles i maquinària'!$E$82:$S$92,"e3",$F$728:$F964)-SUM(Q$729:Q963))</f>
        <v/>
      </c>
      <c r="R964" s="246" t="str">
        <f>IF(F964="","",DSUM('2_Vehicles i maquinària'!$E$82:$S$92,"emissions",$F$728:$F964)-SUM(R$729:R963))</f>
        <v/>
      </c>
      <c r="S964" s="246" t="str">
        <f>IF(F964="","",DSUM('2_Vehicles i maquinària'!$E$99:$S$109,"e1",$F$728:$F964)-SUM(S$729:S963))</f>
        <v/>
      </c>
      <c r="T964" s="246" t="str">
        <f>IF(F964="","",DSUM('2_Vehicles i maquinària'!$E$99:$S$109,"e2",$F$728:$F964)-SUM(T$729:T963))</f>
        <v/>
      </c>
      <c r="U964" s="246" t="str">
        <f>IF(F964="","",DSUM('2_Vehicles i maquinària'!$E$99:$S$109,"e3",$F$728:$F964)-SUM(U$729:U963))</f>
        <v/>
      </c>
      <c r="V964" s="246" t="str">
        <f>IF(F964="","",DSUM('2_Vehicles i maquinària'!$E$99:$S$109,"emissions",$F$728:$F964)-SUM(V$729:V963))</f>
        <v/>
      </c>
      <c r="W964" s="246" t="str">
        <f>IF(F964="","",DSUM('4_Emissions de procés'!$E$12:$M$27,"e1",$F$728:$F964)-SUM(W$729:W963))</f>
        <v/>
      </c>
      <c r="X964" s="246" t="str">
        <f>IF(F964="","",DSUM('4_Emissions de procés'!$E$12:$M$27,"e2",$F$728:$F964)-SUM(X$729:X963))</f>
        <v/>
      </c>
      <c r="Y964" s="246" t="str">
        <f>IF(F964="","",DSUM('4_Emissions de procés'!$E$12:$M$27,"e3",$F$728:$F964)-SUM(Y$729:Y963))</f>
        <v/>
      </c>
      <c r="Z964" s="246" t="str">
        <f>IF(F964="","",DSUM('4_Emissions de procés'!$E$12:$M$27,"emissions",$F$728:$F964)-SUM(Z$729:Z963))</f>
        <v/>
      </c>
    </row>
    <row r="965" spans="2:26" x14ac:dyDescent="0.25">
      <c r="B965">
        <v>237</v>
      </c>
      <c r="C965" s="246" t="str">
        <f>IF('0_Dades generals organització'!H287="","",'0_Dades generals organització'!H287)</f>
        <v/>
      </c>
      <c r="D965" s="246" t="str">
        <f>IF(C965="","",IF('0_Dades generals organització'!J287="no","",Dades!C965))</f>
        <v/>
      </c>
      <c r="E965" s="246" t="str">
        <f>IFERROR(INDEX($D$729:$D$978,MATCH(0,INDEX(COUNTIF($E$728:E964,$D$729:$D$978),),)),"")</f>
        <v/>
      </c>
      <c r="F965" s="246" t="str">
        <f t="shared" si="20"/>
        <v/>
      </c>
      <c r="G965" s="246" t="str">
        <f>IF(F965="","",DSUM('1_Instal·lacions fixes'!$E$14:$R$36,"e1",$F$728:$F965)+DSUM('1_Instal·lacions fixes'!$E$43:$L$58,"e1",$F$728:$F965)-SUM(G$729:G964))</f>
        <v/>
      </c>
      <c r="H965" s="246" t="str">
        <f>IF(F965="","",DSUM('1_Instal·lacions fixes'!$E$14:$R$36,"e2",$F$728:$F965)+DSUM('1_Instal·lacions fixes'!$E$43:$L$58,"e2",$F$728:$F965)-SUM(H$729:H964))</f>
        <v/>
      </c>
      <c r="I965" s="246" t="str">
        <f>IF(F965="","",DSUM('1_Instal·lacions fixes'!$E$14:$R$36,"e3",$F$728:$F965)+DSUM('1_Instal·lacions fixes'!$E$43:$L$58,"e3",$F$728:$F965)-SUM(I$729:I964))</f>
        <v/>
      </c>
      <c r="J965" s="246" t="str">
        <f>IF(F965="","",DSUM('1_Instal·lacions fixes'!$E$14:$R$36,"emissions",$F$728:$F965)+DSUM('1_Instal·lacions fixes'!$E$43:$L$58,"emissions",$F$728:$F965)-SUM(J$729:J964))</f>
        <v/>
      </c>
      <c r="K965" s="246" t="str">
        <f>IF(F965="","",DSUM('2_Vehicles i maquinària'!$E$22:$S$44,"e1",$F$728:$F965)+DSUM('2_Vehicles i maquinària'!$E$50:$K$70,"emissions",$F$728:$F965)-SUM(K$729:K964))</f>
        <v/>
      </c>
      <c r="L965" s="246" t="str">
        <f>IF(F965="","",DSUM('2_Vehicles i maquinària'!$E$22:$S$44,"e2",$F$728:$F965)-SUM(L$729:L964))</f>
        <v/>
      </c>
      <c r="M965" s="246" t="str">
        <f>IF(F965="","",DSUM('2_Vehicles i maquinària'!$E$22:$S$44,"e3",$F$728:$F965)-SUM(M$729:M964))</f>
        <v/>
      </c>
      <c r="N965" s="246" t="str">
        <f>IF(F965="","",DSUM('2_Vehicles i maquinària'!$E$22:$S$44,"emissions",$F$728:$F965)+DSUM('2_Vehicles i maquinària'!$E$50:$K$70,"emissions",$F$728:$F965)-SUM(N$729:N964))</f>
        <v/>
      </c>
      <c r="O965" s="246" t="str">
        <f>IF(F965="","",DSUM('2_Vehicles i maquinària'!$E$82:$S$92,"e1",$F$728:$F965)-SUM(O$729:O964))</f>
        <v/>
      </c>
      <c r="P965" s="246" t="str">
        <f>IF(F965="","",DSUM('2_Vehicles i maquinària'!$E$82:$S$92,"e2",$F$728:$F965)-SUM(P$729:P964))</f>
        <v/>
      </c>
      <c r="Q965" s="246" t="str">
        <f>IF(F965="","",DSUM('2_Vehicles i maquinària'!$E$82:$S$92,"e3",$F$728:$F965)-SUM(Q$729:Q964))</f>
        <v/>
      </c>
      <c r="R965" s="246" t="str">
        <f>IF(F965="","",DSUM('2_Vehicles i maquinària'!$E$82:$S$92,"emissions",$F$728:$F965)-SUM(R$729:R964))</f>
        <v/>
      </c>
      <c r="S965" s="246" t="str">
        <f>IF(F965="","",DSUM('2_Vehicles i maquinària'!$E$99:$S$109,"e1",$F$728:$F965)-SUM(S$729:S964))</f>
        <v/>
      </c>
      <c r="T965" s="246" t="str">
        <f>IF(F965="","",DSUM('2_Vehicles i maquinària'!$E$99:$S$109,"e2",$F$728:$F965)-SUM(T$729:T964))</f>
        <v/>
      </c>
      <c r="U965" s="246" t="str">
        <f>IF(F965="","",DSUM('2_Vehicles i maquinària'!$E$99:$S$109,"e3",$F$728:$F965)-SUM(U$729:U964))</f>
        <v/>
      </c>
      <c r="V965" s="246" t="str">
        <f>IF(F965="","",DSUM('2_Vehicles i maquinària'!$E$99:$S$109,"emissions",$F$728:$F965)-SUM(V$729:V964))</f>
        <v/>
      </c>
      <c r="W965" s="246" t="str">
        <f>IF(F965="","",DSUM('4_Emissions de procés'!$E$12:$M$27,"e1",$F$728:$F965)-SUM(W$729:W964))</f>
        <v/>
      </c>
      <c r="X965" s="246" t="str">
        <f>IF(F965="","",DSUM('4_Emissions de procés'!$E$12:$M$27,"e2",$F$728:$F965)-SUM(X$729:X964))</f>
        <v/>
      </c>
      <c r="Y965" s="246" t="str">
        <f>IF(F965="","",DSUM('4_Emissions de procés'!$E$12:$M$27,"e3",$F$728:$F965)-SUM(Y$729:Y964))</f>
        <v/>
      </c>
      <c r="Z965" s="246" t="str">
        <f>IF(F965="","",DSUM('4_Emissions de procés'!$E$12:$M$27,"emissions",$F$728:$F965)-SUM(Z$729:Z964))</f>
        <v/>
      </c>
    </row>
    <row r="966" spans="2:26" x14ac:dyDescent="0.25">
      <c r="B966">
        <v>238</v>
      </c>
      <c r="C966" s="246" t="str">
        <f>IF('0_Dades generals organització'!H288="","",'0_Dades generals organització'!H288)</f>
        <v/>
      </c>
      <c r="D966" s="246" t="str">
        <f>IF(C966="","",IF('0_Dades generals organització'!J288="no","",Dades!C966))</f>
        <v/>
      </c>
      <c r="E966" s="246" t="str">
        <f>IFERROR(INDEX($D$729:$D$978,MATCH(0,INDEX(COUNTIF($E$728:E965,$D$729:$D$978),),)),"")</f>
        <v/>
      </c>
      <c r="F966" s="246" t="str">
        <f t="shared" si="20"/>
        <v/>
      </c>
      <c r="G966" s="246" t="str">
        <f>IF(F966="","",DSUM('1_Instal·lacions fixes'!$E$14:$R$36,"e1",$F$728:$F966)+DSUM('1_Instal·lacions fixes'!$E$43:$L$58,"e1",$F$728:$F966)-SUM(G$729:G965))</f>
        <v/>
      </c>
      <c r="H966" s="246" t="str">
        <f>IF(F966="","",DSUM('1_Instal·lacions fixes'!$E$14:$R$36,"e2",$F$728:$F966)+DSUM('1_Instal·lacions fixes'!$E$43:$L$58,"e2",$F$728:$F966)-SUM(H$729:H965))</f>
        <v/>
      </c>
      <c r="I966" s="246" t="str">
        <f>IF(F966="","",DSUM('1_Instal·lacions fixes'!$E$14:$R$36,"e3",$F$728:$F966)+DSUM('1_Instal·lacions fixes'!$E$43:$L$58,"e3",$F$728:$F966)-SUM(I$729:I965))</f>
        <v/>
      </c>
      <c r="J966" s="246" t="str">
        <f>IF(F966="","",DSUM('1_Instal·lacions fixes'!$E$14:$R$36,"emissions",$F$728:$F966)+DSUM('1_Instal·lacions fixes'!$E$43:$L$58,"emissions",$F$728:$F966)-SUM(J$729:J965))</f>
        <v/>
      </c>
      <c r="K966" s="246" t="str">
        <f>IF(F966="","",DSUM('2_Vehicles i maquinària'!$E$22:$S$44,"e1",$F$728:$F966)+DSUM('2_Vehicles i maquinària'!$E$50:$K$70,"emissions",$F$728:$F966)-SUM(K$729:K965))</f>
        <v/>
      </c>
      <c r="L966" s="246" t="str">
        <f>IF(F966="","",DSUM('2_Vehicles i maquinària'!$E$22:$S$44,"e2",$F$728:$F966)-SUM(L$729:L965))</f>
        <v/>
      </c>
      <c r="M966" s="246" t="str">
        <f>IF(F966="","",DSUM('2_Vehicles i maquinària'!$E$22:$S$44,"e3",$F$728:$F966)-SUM(M$729:M965))</f>
        <v/>
      </c>
      <c r="N966" s="246" t="str">
        <f>IF(F966="","",DSUM('2_Vehicles i maquinària'!$E$22:$S$44,"emissions",$F$728:$F966)+DSUM('2_Vehicles i maquinària'!$E$50:$K$70,"emissions",$F$728:$F966)-SUM(N$729:N965))</f>
        <v/>
      </c>
      <c r="O966" s="246" t="str">
        <f>IF(F966="","",DSUM('2_Vehicles i maquinària'!$E$82:$S$92,"e1",$F$728:$F966)-SUM(O$729:O965))</f>
        <v/>
      </c>
      <c r="P966" s="246" t="str">
        <f>IF(F966="","",DSUM('2_Vehicles i maquinària'!$E$82:$S$92,"e2",$F$728:$F966)-SUM(P$729:P965))</f>
        <v/>
      </c>
      <c r="Q966" s="246" t="str">
        <f>IF(F966="","",DSUM('2_Vehicles i maquinària'!$E$82:$S$92,"e3",$F$728:$F966)-SUM(Q$729:Q965))</f>
        <v/>
      </c>
      <c r="R966" s="246" t="str">
        <f>IF(F966="","",DSUM('2_Vehicles i maquinària'!$E$82:$S$92,"emissions",$F$728:$F966)-SUM(R$729:R965))</f>
        <v/>
      </c>
      <c r="S966" s="246" t="str">
        <f>IF(F966="","",DSUM('2_Vehicles i maquinària'!$E$99:$S$109,"e1",$F$728:$F966)-SUM(S$729:S965))</f>
        <v/>
      </c>
      <c r="T966" s="246" t="str">
        <f>IF(F966="","",DSUM('2_Vehicles i maquinària'!$E$99:$S$109,"e2",$F$728:$F966)-SUM(T$729:T965))</f>
        <v/>
      </c>
      <c r="U966" s="246" t="str">
        <f>IF(F966="","",DSUM('2_Vehicles i maquinària'!$E$99:$S$109,"e3",$F$728:$F966)-SUM(U$729:U965))</f>
        <v/>
      </c>
      <c r="V966" s="246" t="str">
        <f>IF(F966="","",DSUM('2_Vehicles i maquinària'!$E$99:$S$109,"emissions",$F$728:$F966)-SUM(V$729:V965))</f>
        <v/>
      </c>
      <c r="W966" s="246" t="str">
        <f>IF(F966="","",DSUM('4_Emissions de procés'!$E$12:$M$27,"e1",$F$728:$F966)-SUM(W$729:W965))</f>
        <v/>
      </c>
      <c r="X966" s="246" t="str">
        <f>IF(F966="","",DSUM('4_Emissions de procés'!$E$12:$M$27,"e2",$F$728:$F966)-SUM(X$729:X965))</f>
        <v/>
      </c>
      <c r="Y966" s="246" t="str">
        <f>IF(F966="","",DSUM('4_Emissions de procés'!$E$12:$M$27,"e3",$F$728:$F966)-SUM(Y$729:Y965))</f>
        <v/>
      </c>
      <c r="Z966" s="246" t="str">
        <f>IF(F966="","",DSUM('4_Emissions de procés'!$E$12:$M$27,"emissions",$F$728:$F966)-SUM(Z$729:Z965))</f>
        <v/>
      </c>
    </row>
    <row r="967" spans="2:26" x14ac:dyDescent="0.25">
      <c r="B967">
        <v>239</v>
      </c>
      <c r="C967" s="246" t="str">
        <f>IF('0_Dades generals organització'!H289="","",'0_Dades generals organització'!H289)</f>
        <v/>
      </c>
      <c r="D967" s="246" t="str">
        <f>IF(C967="","",IF('0_Dades generals organització'!J289="no","",Dades!C967))</f>
        <v/>
      </c>
      <c r="E967" s="246" t="str">
        <f>IFERROR(INDEX($D$729:$D$978,MATCH(0,INDEX(COUNTIF($E$728:E966,$D$729:$D$978),),)),"")</f>
        <v/>
      </c>
      <c r="F967" s="246" t="str">
        <f t="shared" si="20"/>
        <v/>
      </c>
      <c r="G967" s="246" t="str">
        <f>IF(F967="","",DSUM('1_Instal·lacions fixes'!$E$14:$R$36,"e1",$F$728:$F967)+DSUM('1_Instal·lacions fixes'!$E$43:$L$58,"e1",$F$728:$F967)-SUM(G$729:G966))</f>
        <v/>
      </c>
      <c r="H967" s="246" t="str">
        <f>IF(F967="","",DSUM('1_Instal·lacions fixes'!$E$14:$R$36,"e2",$F$728:$F967)+DSUM('1_Instal·lacions fixes'!$E$43:$L$58,"e2",$F$728:$F967)-SUM(H$729:H966))</f>
        <v/>
      </c>
      <c r="I967" s="246" t="str">
        <f>IF(F967="","",DSUM('1_Instal·lacions fixes'!$E$14:$R$36,"e3",$F$728:$F967)+DSUM('1_Instal·lacions fixes'!$E$43:$L$58,"e3",$F$728:$F967)-SUM(I$729:I966))</f>
        <v/>
      </c>
      <c r="J967" s="246" t="str">
        <f>IF(F967="","",DSUM('1_Instal·lacions fixes'!$E$14:$R$36,"emissions",$F$728:$F967)+DSUM('1_Instal·lacions fixes'!$E$43:$L$58,"emissions",$F$728:$F967)-SUM(J$729:J966))</f>
        <v/>
      </c>
      <c r="K967" s="246" t="str">
        <f>IF(F967="","",DSUM('2_Vehicles i maquinària'!$E$22:$S$44,"e1",$F$728:$F967)+DSUM('2_Vehicles i maquinària'!$E$50:$K$70,"emissions",$F$728:$F967)-SUM(K$729:K966))</f>
        <v/>
      </c>
      <c r="L967" s="246" t="str">
        <f>IF(F967="","",DSUM('2_Vehicles i maquinària'!$E$22:$S$44,"e2",$F$728:$F967)-SUM(L$729:L966))</f>
        <v/>
      </c>
      <c r="M967" s="246" t="str">
        <f>IF(F967="","",DSUM('2_Vehicles i maquinària'!$E$22:$S$44,"e3",$F$728:$F967)-SUM(M$729:M966))</f>
        <v/>
      </c>
      <c r="N967" s="246" t="str">
        <f>IF(F967="","",DSUM('2_Vehicles i maquinària'!$E$22:$S$44,"emissions",$F$728:$F967)+DSUM('2_Vehicles i maquinària'!$E$50:$K$70,"emissions",$F$728:$F967)-SUM(N$729:N966))</f>
        <v/>
      </c>
      <c r="O967" s="246" t="str">
        <f>IF(F967="","",DSUM('2_Vehicles i maquinària'!$E$82:$S$92,"e1",$F$728:$F967)-SUM(O$729:O966))</f>
        <v/>
      </c>
      <c r="P967" s="246" t="str">
        <f>IF(F967="","",DSUM('2_Vehicles i maquinària'!$E$82:$S$92,"e2",$F$728:$F967)-SUM(P$729:P966))</f>
        <v/>
      </c>
      <c r="Q967" s="246" t="str">
        <f>IF(F967="","",DSUM('2_Vehicles i maquinària'!$E$82:$S$92,"e3",$F$728:$F967)-SUM(Q$729:Q966))</f>
        <v/>
      </c>
      <c r="R967" s="246" t="str">
        <f>IF(F967="","",DSUM('2_Vehicles i maquinària'!$E$82:$S$92,"emissions",$F$728:$F967)-SUM(R$729:R966))</f>
        <v/>
      </c>
      <c r="S967" s="246" t="str">
        <f>IF(F967="","",DSUM('2_Vehicles i maquinària'!$E$99:$S$109,"e1",$F$728:$F967)-SUM(S$729:S966))</f>
        <v/>
      </c>
      <c r="T967" s="246" t="str">
        <f>IF(F967="","",DSUM('2_Vehicles i maquinària'!$E$99:$S$109,"e2",$F$728:$F967)-SUM(T$729:T966))</f>
        <v/>
      </c>
      <c r="U967" s="246" t="str">
        <f>IF(F967="","",DSUM('2_Vehicles i maquinària'!$E$99:$S$109,"e3",$F$728:$F967)-SUM(U$729:U966))</f>
        <v/>
      </c>
      <c r="V967" s="246" t="str">
        <f>IF(F967="","",DSUM('2_Vehicles i maquinària'!$E$99:$S$109,"emissions",$F$728:$F967)-SUM(V$729:V966))</f>
        <v/>
      </c>
      <c r="W967" s="246" t="str">
        <f>IF(F967="","",DSUM('4_Emissions de procés'!$E$12:$M$27,"e1",$F$728:$F967)-SUM(W$729:W966))</f>
        <v/>
      </c>
      <c r="X967" s="246" t="str">
        <f>IF(F967="","",DSUM('4_Emissions de procés'!$E$12:$M$27,"e2",$F$728:$F967)-SUM(X$729:X966))</f>
        <v/>
      </c>
      <c r="Y967" s="246" t="str">
        <f>IF(F967="","",DSUM('4_Emissions de procés'!$E$12:$M$27,"e3",$F$728:$F967)-SUM(Y$729:Y966))</f>
        <v/>
      </c>
      <c r="Z967" s="246" t="str">
        <f>IF(F967="","",DSUM('4_Emissions de procés'!$E$12:$M$27,"emissions",$F$728:$F967)-SUM(Z$729:Z966))</f>
        <v/>
      </c>
    </row>
    <row r="968" spans="2:26" x14ac:dyDescent="0.25">
      <c r="B968">
        <v>240</v>
      </c>
      <c r="C968" s="246" t="str">
        <f>IF('0_Dades generals organització'!H290="","",'0_Dades generals organització'!H290)</f>
        <v/>
      </c>
      <c r="D968" s="246" t="str">
        <f>IF(C968="","",IF('0_Dades generals organització'!J290="no","",Dades!C968))</f>
        <v/>
      </c>
      <c r="E968" s="246" t="str">
        <f>IFERROR(INDEX($D$729:$D$978,MATCH(0,INDEX(COUNTIF($E$728:E967,$D$729:$D$978),),)),"")</f>
        <v/>
      </c>
      <c r="F968" s="246" t="str">
        <f t="shared" si="20"/>
        <v/>
      </c>
      <c r="G968" s="246" t="str">
        <f>IF(F968="","",DSUM('1_Instal·lacions fixes'!$E$14:$R$36,"e1",$F$728:$F968)+DSUM('1_Instal·lacions fixes'!$E$43:$L$58,"e1",$F$728:$F968)-SUM(G$729:G967))</f>
        <v/>
      </c>
      <c r="H968" s="246" t="str">
        <f>IF(F968="","",DSUM('1_Instal·lacions fixes'!$E$14:$R$36,"e2",$F$728:$F968)+DSUM('1_Instal·lacions fixes'!$E$43:$L$58,"e2",$F$728:$F968)-SUM(H$729:H967))</f>
        <v/>
      </c>
      <c r="I968" s="246" t="str">
        <f>IF(F968="","",DSUM('1_Instal·lacions fixes'!$E$14:$R$36,"e3",$F$728:$F968)+DSUM('1_Instal·lacions fixes'!$E$43:$L$58,"e3",$F$728:$F968)-SUM(I$729:I967))</f>
        <v/>
      </c>
      <c r="J968" s="246" t="str">
        <f>IF(F968="","",DSUM('1_Instal·lacions fixes'!$E$14:$R$36,"emissions",$F$728:$F968)+DSUM('1_Instal·lacions fixes'!$E$43:$L$58,"emissions",$F$728:$F968)-SUM(J$729:J967))</f>
        <v/>
      </c>
      <c r="K968" s="246" t="str">
        <f>IF(F968="","",DSUM('2_Vehicles i maquinària'!$E$22:$S$44,"e1",$F$728:$F968)+DSUM('2_Vehicles i maquinària'!$E$50:$K$70,"emissions",$F$728:$F968)-SUM(K$729:K967))</f>
        <v/>
      </c>
      <c r="L968" s="246" t="str">
        <f>IF(F968="","",DSUM('2_Vehicles i maquinària'!$E$22:$S$44,"e2",$F$728:$F968)-SUM(L$729:L967))</f>
        <v/>
      </c>
      <c r="M968" s="246" t="str">
        <f>IF(F968="","",DSUM('2_Vehicles i maquinària'!$E$22:$S$44,"e3",$F$728:$F968)-SUM(M$729:M967))</f>
        <v/>
      </c>
      <c r="N968" s="246" t="str">
        <f>IF(F968="","",DSUM('2_Vehicles i maquinària'!$E$22:$S$44,"emissions",$F$728:$F968)+DSUM('2_Vehicles i maquinària'!$E$50:$K$70,"emissions",$F$728:$F968)-SUM(N$729:N967))</f>
        <v/>
      </c>
      <c r="O968" s="246" t="str">
        <f>IF(F968="","",DSUM('2_Vehicles i maquinària'!$E$82:$S$92,"e1",$F$728:$F968)-SUM(O$729:O967))</f>
        <v/>
      </c>
      <c r="P968" s="246" t="str">
        <f>IF(F968="","",DSUM('2_Vehicles i maquinària'!$E$82:$S$92,"e2",$F$728:$F968)-SUM(P$729:P967))</f>
        <v/>
      </c>
      <c r="Q968" s="246" t="str">
        <f>IF(F968="","",DSUM('2_Vehicles i maquinària'!$E$82:$S$92,"e3",$F$728:$F968)-SUM(Q$729:Q967))</f>
        <v/>
      </c>
      <c r="R968" s="246" t="str">
        <f>IF(F968="","",DSUM('2_Vehicles i maquinària'!$E$82:$S$92,"emissions",$F$728:$F968)-SUM(R$729:R967))</f>
        <v/>
      </c>
      <c r="S968" s="246" t="str">
        <f>IF(F968="","",DSUM('2_Vehicles i maquinària'!$E$99:$S$109,"e1",$F$728:$F968)-SUM(S$729:S967))</f>
        <v/>
      </c>
      <c r="T968" s="246" t="str">
        <f>IF(F968="","",DSUM('2_Vehicles i maquinària'!$E$99:$S$109,"e2",$F$728:$F968)-SUM(T$729:T967))</f>
        <v/>
      </c>
      <c r="U968" s="246" t="str">
        <f>IF(F968="","",DSUM('2_Vehicles i maquinària'!$E$99:$S$109,"e3",$F$728:$F968)-SUM(U$729:U967))</f>
        <v/>
      </c>
      <c r="V968" s="246" t="str">
        <f>IF(F968="","",DSUM('2_Vehicles i maquinària'!$E$99:$S$109,"emissions",$F$728:$F968)-SUM(V$729:V967))</f>
        <v/>
      </c>
      <c r="W968" s="246" t="str">
        <f>IF(F968="","",DSUM('4_Emissions de procés'!$E$12:$M$27,"e1",$F$728:$F968)-SUM(W$729:W967))</f>
        <v/>
      </c>
      <c r="X968" s="246" t="str">
        <f>IF(F968="","",DSUM('4_Emissions de procés'!$E$12:$M$27,"e2",$F$728:$F968)-SUM(X$729:X967))</f>
        <v/>
      </c>
      <c r="Y968" s="246" t="str">
        <f>IF(F968="","",DSUM('4_Emissions de procés'!$E$12:$M$27,"e3",$F$728:$F968)-SUM(Y$729:Y967))</f>
        <v/>
      </c>
      <c r="Z968" s="246" t="str">
        <f>IF(F968="","",DSUM('4_Emissions de procés'!$E$12:$M$27,"emissions",$F$728:$F968)-SUM(Z$729:Z967))</f>
        <v/>
      </c>
    </row>
    <row r="969" spans="2:26" x14ac:dyDescent="0.25">
      <c r="B969">
        <v>241</v>
      </c>
      <c r="C969" s="246" t="str">
        <f>IF('0_Dades generals organització'!H291="","",'0_Dades generals organització'!H291)</f>
        <v/>
      </c>
      <c r="D969" s="246" t="str">
        <f>IF(C969="","",IF('0_Dades generals organització'!J291="no","",Dades!C969))</f>
        <v/>
      </c>
      <c r="E969" s="246" t="str">
        <f>IFERROR(INDEX($D$729:$D$978,MATCH(0,INDEX(COUNTIF($E$728:E968,$D$729:$D$978),),)),"")</f>
        <v/>
      </c>
      <c r="F969" s="246" t="str">
        <f t="shared" si="20"/>
        <v/>
      </c>
      <c r="G969" s="246" t="str">
        <f>IF(F969="","",DSUM('1_Instal·lacions fixes'!$E$14:$R$36,"e1",$F$728:$F969)+DSUM('1_Instal·lacions fixes'!$E$43:$L$58,"e1",$F$728:$F969)-SUM(G$729:G968))</f>
        <v/>
      </c>
      <c r="H969" s="246" t="str">
        <f>IF(F969="","",DSUM('1_Instal·lacions fixes'!$E$14:$R$36,"e2",$F$728:$F969)+DSUM('1_Instal·lacions fixes'!$E$43:$L$58,"e2",$F$728:$F969)-SUM(H$729:H968))</f>
        <v/>
      </c>
      <c r="I969" s="246" t="str">
        <f>IF(F969="","",DSUM('1_Instal·lacions fixes'!$E$14:$R$36,"e3",$F$728:$F969)+DSUM('1_Instal·lacions fixes'!$E$43:$L$58,"e3",$F$728:$F969)-SUM(I$729:I968))</f>
        <v/>
      </c>
      <c r="J969" s="246" t="str">
        <f>IF(F969="","",DSUM('1_Instal·lacions fixes'!$E$14:$R$36,"emissions",$F$728:$F969)+DSUM('1_Instal·lacions fixes'!$E$43:$L$58,"emissions",$F$728:$F969)-SUM(J$729:J968))</f>
        <v/>
      </c>
      <c r="K969" s="246" t="str">
        <f>IF(F969="","",DSUM('2_Vehicles i maquinària'!$E$22:$S$44,"e1",$F$728:$F969)+DSUM('2_Vehicles i maquinària'!$E$50:$K$70,"emissions",$F$728:$F969)-SUM(K$729:K968))</f>
        <v/>
      </c>
      <c r="L969" s="246" t="str">
        <f>IF(F969="","",DSUM('2_Vehicles i maquinària'!$E$22:$S$44,"e2",$F$728:$F969)-SUM(L$729:L968))</f>
        <v/>
      </c>
      <c r="M969" s="246" t="str">
        <f>IF(F969="","",DSUM('2_Vehicles i maquinària'!$E$22:$S$44,"e3",$F$728:$F969)-SUM(M$729:M968))</f>
        <v/>
      </c>
      <c r="N969" s="246" t="str">
        <f>IF(F969="","",DSUM('2_Vehicles i maquinària'!$E$22:$S$44,"emissions",$F$728:$F969)+DSUM('2_Vehicles i maquinària'!$E$50:$K$70,"emissions",$F$728:$F969)-SUM(N$729:N968))</f>
        <v/>
      </c>
      <c r="O969" s="246" t="str">
        <f>IF(F969="","",DSUM('2_Vehicles i maquinària'!$E$82:$S$92,"e1",$F$728:$F969)-SUM(O$729:O968))</f>
        <v/>
      </c>
      <c r="P969" s="246" t="str">
        <f>IF(F969="","",DSUM('2_Vehicles i maquinària'!$E$82:$S$92,"e2",$F$728:$F969)-SUM(P$729:P968))</f>
        <v/>
      </c>
      <c r="Q969" s="246" t="str">
        <f>IF(F969="","",DSUM('2_Vehicles i maquinària'!$E$82:$S$92,"e3",$F$728:$F969)-SUM(Q$729:Q968))</f>
        <v/>
      </c>
      <c r="R969" s="246" t="str">
        <f>IF(F969="","",DSUM('2_Vehicles i maquinària'!$E$82:$S$92,"emissions",$F$728:$F969)-SUM(R$729:R968))</f>
        <v/>
      </c>
      <c r="S969" s="246" t="str">
        <f>IF(F969="","",DSUM('2_Vehicles i maquinària'!$E$99:$S$109,"e1",$F$728:$F969)-SUM(S$729:S968))</f>
        <v/>
      </c>
      <c r="T969" s="246" t="str">
        <f>IF(F969="","",DSUM('2_Vehicles i maquinària'!$E$99:$S$109,"e2",$F$728:$F969)-SUM(T$729:T968))</f>
        <v/>
      </c>
      <c r="U969" s="246" t="str">
        <f>IF(F969="","",DSUM('2_Vehicles i maquinària'!$E$99:$S$109,"e3",$F$728:$F969)-SUM(U$729:U968))</f>
        <v/>
      </c>
      <c r="V969" s="246" t="str">
        <f>IF(F969="","",DSUM('2_Vehicles i maquinària'!$E$99:$S$109,"emissions",$F$728:$F969)-SUM(V$729:V968))</f>
        <v/>
      </c>
      <c r="W969" s="246" t="str">
        <f>IF(F969="","",DSUM('4_Emissions de procés'!$E$12:$M$27,"e1",$F$728:$F969)-SUM(W$729:W968))</f>
        <v/>
      </c>
      <c r="X969" s="246" t="str">
        <f>IF(F969="","",DSUM('4_Emissions de procés'!$E$12:$M$27,"e2",$F$728:$F969)-SUM(X$729:X968))</f>
        <v/>
      </c>
      <c r="Y969" s="246" t="str">
        <f>IF(F969="","",DSUM('4_Emissions de procés'!$E$12:$M$27,"e3",$F$728:$F969)-SUM(Y$729:Y968))</f>
        <v/>
      </c>
      <c r="Z969" s="246" t="str">
        <f>IF(F969="","",DSUM('4_Emissions de procés'!$E$12:$M$27,"emissions",$F$728:$F969)-SUM(Z$729:Z968))</f>
        <v/>
      </c>
    </row>
    <row r="970" spans="2:26" x14ac:dyDescent="0.25">
      <c r="B970">
        <v>242</v>
      </c>
      <c r="C970" s="246" t="str">
        <f>IF('0_Dades generals organització'!H292="","",'0_Dades generals organització'!H292)</f>
        <v/>
      </c>
      <c r="D970" s="246" t="str">
        <f>IF(C970="","",IF('0_Dades generals organització'!J292="no","",Dades!C970))</f>
        <v/>
      </c>
      <c r="E970" s="246" t="str">
        <f>IFERROR(INDEX($D$729:$D$978,MATCH(0,INDEX(COUNTIF($E$728:E969,$D$729:$D$978),),)),"")</f>
        <v/>
      </c>
      <c r="F970" s="246" t="str">
        <f t="shared" si="20"/>
        <v/>
      </c>
      <c r="G970" s="246" t="str">
        <f>IF(F970="","",DSUM('1_Instal·lacions fixes'!$E$14:$R$36,"e1",$F$728:$F970)+DSUM('1_Instal·lacions fixes'!$E$43:$L$58,"e1",$F$728:$F970)-SUM(G$729:G969))</f>
        <v/>
      </c>
      <c r="H970" s="246" t="str">
        <f>IF(F970="","",DSUM('1_Instal·lacions fixes'!$E$14:$R$36,"e2",$F$728:$F970)+DSUM('1_Instal·lacions fixes'!$E$43:$L$58,"e2",$F$728:$F970)-SUM(H$729:H969))</f>
        <v/>
      </c>
      <c r="I970" s="246" t="str">
        <f>IF(F970="","",DSUM('1_Instal·lacions fixes'!$E$14:$R$36,"e3",$F$728:$F970)+DSUM('1_Instal·lacions fixes'!$E$43:$L$58,"e3",$F$728:$F970)-SUM(I$729:I969))</f>
        <v/>
      </c>
      <c r="J970" s="246" t="str">
        <f>IF(F970="","",DSUM('1_Instal·lacions fixes'!$E$14:$R$36,"emissions",$F$728:$F970)+DSUM('1_Instal·lacions fixes'!$E$43:$L$58,"emissions",$F$728:$F970)-SUM(J$729:J969))</f>
        <v/>
      </c>
      <c r="K970" s="246" t="str">
        <f>IF(F970="","",DSUM('2_Vehicles i maquinària'!$E$22:$S$44,"e1",$F$728:$F970)+DSUM('2_Vehicles i maquinària'!$E$50:$K$70,"emissions",$F$728:$F970)-SUM(K$729:K969))</f>
        <v/>
      </c>
      <c r="L970" s="246" t="str">
        <f>IF(F970="","",DSUM('2_Vehicles i maquinària'!$E$22:$S$44,"e2",$F$728:$F970)-SUM(L$729:L969))</f>
        <v/>
      </c>
      <c r="M970" s="246" t="str">
        <f>IF(F970="","",DSUM('2_Vehicles i maquinària'!$E$22:$S$44,"e3",$F$728:$F970)-SUM(M$729:M969))</f>
        <v/>
      </c>
      <c r="N970" s="246" t="str">
        <f>IF(F970="","",DSUM('2_Vehicles i maquinària'!$E$22:$S$44,"emissions",$F$728:$F970)+DSUM('2_Vehicles i maquinària'!$E$50:$K$70,"emissions",$F$728:$F970)-SUM(N$729:N969))</f>
        <v/>
      </c>
      <c r="O970" s="246" t="str">
        <f>IF(F970="","",DSUM('2_Vehicles i maquinària'!$E$82:$S$92,"e1",$F$728:$F970)-SUM(O$729:O969))</f>
        <v/>
      </c>
      <c r="P970" s="246" t="str">
        <f>IF(F970="","",DSUM('2_Vehicles i maquinària'!$E$82:$S$92,"e2",$F$728:$F970)-SUM(P$729:P969))</f>
        <v/>
      </c>
      <c r="Q970" s="246" t="str">
        <f>IF(F970="","",DSUM('2_Vehicles i maquinària'!$E$82:$S$92,"e3",$F$728:$F970)-SUM(Q$729:Q969))</f>
        <v/>
      </c>
      <c r="R970" s="246" t="str">
        <f>IF(F970="","",DSUM('2_Vehicles i maquinària'!$E$82:$S$92,"emissions",$F$728:$F970)-SUM(R$729:R969))</f>
        <v/>
      </c>
      <c r="S970" s="246" t="str">
        <f>IF(F970="","",DSUM('2_Vehicles i maquinària'!$E$99:$S$109,"e1",$F$728:$F970)-SUM(S$729:S969))</f>
        <v/>
      </c>
      <c r="T970" s="246" t="str">
        <f>IF(F970="","",DSUM('2_Vehicles i maquinària'!$E$99:$S$109,"e2",$F$728:$F970)-SUM(T$729:T969))</f>
        <v/>
      </c>
      <c r="U970" s="246" t="str">
        <f>IF(F970="","",DSUM('2_Vehicles i maquinària'!$E$99:$S$109,"e3",$F$728:$F970)-SUM(U$729:U969))</f>
        <v/>
      </c>
      <c r="V970" s="246" t="str">
        <f>IF(F970="","",DSUM('2_Vehicles i maquinària'!$E$99:$S$109,"emissions",$F$728:$F970)-SUM(V$729:V969))</f>
        <v/>
      </c>
      <c r="W970" s="246" t="str">
        <f>IF(F970="","",DSUM('4_Emissions de procés'!$E$12:$M$27,"e1",$F$728:$F970)-SUM(W$729:W969))</f>
        <v/>
      </c>
      <c r="X970" s="246" t="str">
        <f>IF(F970="","",DSUM('4_Emissions de procés'!$E$12:$M$27,"e2",$F$728:$F970)-SUM(X$729:X969))</f>
        <v/>
      </c>
      <c r="Y970" s="246" t="str">
        <f>IF(F970="","",DSUM('4_Emissions de procés'!$E$12:$M$27,"e3",$F$728:$F970)-SUM(Y$729:Y969))</f>
        <v/>
      </c>
      <c r="Z970" s="246" t="str">
        <f>IF(F970="","",DSUM('4_Emissions de procés'!$E$12:$M$27,"emissions",$F$728:$F970)-SUM(Z$729:Z969))</f>
        <v/>
      </c>
    </row>
    <row r="971" spans="2:26" x14ac:dyDescent="0.25">
      <c r="B971">
        <v>243</v>
      </c>
      <c r="C971" s="246" t="str">
        <f>IF('0_Dades generals organització'!H293="","",'0_Dades generals organització'!H293)</f>
        <v/>
      </c>
      <c r="D971" s="246" t="str">
        <f>IF(C971="","",IF('0_Dades generals organització'!J293="no","",Dades!C971))</f>
        <v/>
      </c>
      <c r="E971" s="246" t="str">
        <f>IFERROR(INDEX($D$729:$D$978,MATCH(0,INDEX(COUNTIF($E$728:E970,$D$729:$D$978),),)),"")</f>
        <v/>
      </c>
      <c r="F971" s="246" t="str">
        <f t="shared" si="20"/>
        <v/>
      </c>
      <c r="G971" s="246" t="str">
        <f>IF(F971="","",DSUM('1_Instal·lacions fixes'!$E$14:$R$36,"e1",$F$728:$F971)+DSUM('1_Instal·lacions fixes'!$E$43:$L$58,"e1",$F$728:$F971)-SUM(G$729:G970))</f>
        <v/>
      </c>
      <c r="H971" s="246" t="str">
        <f>IF(F971="","",DSUM('1_Instal·lacions fixes'!$E$14:$R$36,"e2",$F$728:$F971)+DSUM('1_Instal·lacions fixes'!$E$43:$L$58,"e2",$F$728:$F971)-SUM(H$729:H970))</f>
        <v/>
      </c>
      <c r="I971" s="246" t="str">
        <f>IF(F971="","",DSUM('1_Instal·lacions fixes'!$E$14:$R$36,"e3",$F$728:$F971)+DSUM('1_Instal·lacions fixes'!$E$43:$L$58,"e3",$F$728:$F971)-SUM(I$729:I970))</f>
        <v/>
      </c>
      <c r="J971" s="246" t="str">
        <f>IF(F971="","",DSUM('1_Instal·lacions fixes'!$E$14:$R$36,"emissions",$F$728:$F971)+DSUM('1_Instal·lacions fixes'!$E$43:$L$58,"emissions",$F$728:$F971)-SUM(J$729:J970))</f>
        <v/>
      </c>
      <c r="K971" s="246" t="str">
        <f>IF(F971="","",DSUM('2_Vehicles i maquinària'!$E$22:$S$44,"e1",$F$728:$F971)+DSUM('2_Vehicles i maquinària'!$E$50:$K$70,"emissions",$F$728:$F971)-SUM(K$729:K970))</f>
        <v/>
      </c>
      <c r="L971" s="246" t="str">
        <f>IF(F971="","",DSUM('2_Vehicles i maquinària'!$E$22:$S$44,"e2",$F$728:$F971)-SUM(L$729:L970))</f>
        <v/>
      </c>
      <c r="M971" s="246" t="str">
        <f>IF(F971="","",DSUM('2_Vehicles i maquinària'!$E$22:$S$44,"e3",$F$728:$F971)-SUM(M$729:M970))</f>
        <v/>
      </c>
      <c r="N971" s="246" t="str">
        <f>IF(F971="","",DSUM('2_Vehicles i maquinària'!$E$22:$S$44,"emissions",$F$728:$F971)+DSUM('2_Vehicles i maquinària'!$E$50:$K$70,"emissions",$F$728:$F971)-SUM(N$729:N970))</f>
        <v/>
      </c>
      <c r="O971" s="246" t="str">
        <f>IF(F971="","",DSUM('2_Vehicles i maquinària'!$E$82:$S$92,"e1",$F$728:$F971)-SUM(O$729:O970))</f>
        <v/>
      </c>
      <c r="P971" s="246" t="str">
        <f>IF(F971="","",DSUM('2_Vehicles i maquinària'!$E$82:$S$92,"e2",$F$728:$F971)-SUM(P$729:P970))</f>
        <v/>
      </c>
      <c r="Q971" s="246" t="str">
        <f>IF(F971="","",DSUM('2_Vehicles i maquinària'!$E$82:$S$92,"e3",$F$728:$F971)-SUM(Q$729:Q970))</f>
        <v/>
      </c>
      <c r="R971" s="246" t="str">
        <f>IF(F971="","",DSUM('2_Vehicles i maquinària'!$E$82:$S$92,"emissions",$F$728:$F971)-SUM(R$729:R970))</f>
        <v/>
      </c>
      <c r="S971" s="246" t="str">
        <f>IF(F971="","",DSUM('2_Vehicles i maquinària'!$E$99:$S$109,"e1",$F$728:$F971)-SUM(S$729:S970))</f>
        <v/>
      </c>
      <c r="T971" s="246" t="str">
        <f>IF(F971="","",DSUM('2_Vehicles i maquinària'!$E$99:$S$109,"e2",$F$728:$F971)-SUM(T$729:T970))</f>
        <v/>
      </c>
      <c r="U971" s="246" t="str">
        <f>IF(F971="","",DSUM('2_Vehicles i maquinària'!$E$99:$S$109,"e3",$F$728:$F971)-SUM(U$729:U970))</f>
        <v/>
      </c>
      <c r="V971" s="246" t="str">
        <f>IF(F971="","",DSUM('2_Vehicles i maquinària'!$E$99:$S$109,"emissions",$F$728:$F971)-SUM(V$729:V970))</f>
        <v/>
      </c>
      <c r="W971" s="246" t="str">
        <f>IF(F971="","",DSUM('4_Emissions de procés'!$E$12:$M$27,"e1",$F$728:$F971)-SUM(W$729:W970))</f>
        <v/>
      </c>
      <c r="X971" s="246" t="str">
        <f>IF(F971="","",DSUM('4_Emissions de procés'!$E$12:$M$27,"e2",$F$728:$F971)-SUM(X$729:X970))</f>
        <v/>
      </c>
      <c r="Y971" s="246" t="str">
        <f>IF(F971="","",DSUM('4_Emissions de procés'!$E$12:$M$27,"e3",$F$728:$F971)-SUM(Y$729:Y970))</f>
        <v/>
      </c>
      <c r="Z971" s="246" t="str">
        <f>IF(F971="","",DSUM('4_Emissions de procés'!$E$12:$M$27,"emissions",$F$728:$F971)-SUM(Z$729:Z970))</f>
        <v/>
      </c>
    </row>
    <row r="972" spans="2:26" x14ac:dyDescent="0.25">
      <c r="B972">
        <v>244</v>
      </c>
      <c r="C972" s="246" t="str">
        <f>IF('0_Dades generals organització'!H294="","",'0_Dades generals organització'!H294)</f>
        <v/>
      </c>
      <c r="D972" s="246" t="str">
        <f>IF(C972="","",IF('0_Dades generals organització'!J294="no","",Dades!C972))</f>
        <v/>
      </c>
      <c r="E972" s="246" t="str">
        <f>IFERROR(INDEX($D$729:$D$978,MATCH(0,INDEX(COUNTIF($E$728:E971,$D$729:$D$978),),)),"")</f>
        <v/>
      </c>
      <c r="F972" s="246" t="str">
        <f t="shared" si="20"/>
        <v/>
      </c>
      <c r="G972" s="246" t="str">
        <f>IF(F972="","",DSUM('1_Instal·lacions fixes'!$E$14:$R$36,"e1",$F$728:$F972)+DSUM('1_Instal·lacions fixes'!$E$43:$L$58,"e1",$F$728:$F972)-SUM(G$729:G971))</f>
        <v/>
      </c>
      <c r="H972" s="246" t="str">
        <f>IF(F972="","",DSUM('1_Instal·lacions fixes'!$E$14:$R$36,"e2",$F$728:$F972)+DSUM('1_Instal·lacions fixes'!$E$43:$L$58,"e2",$F$728:$F972)-SUM(H$729:H971))</f>
        <v/>
      </c>
      <c r="I972" s="246" t="str">
        <f>IF(F972="","",DSUM('1_Instal·lacions fixes'!$E$14:$R$36,"e3",$F$728:$F972)+DSUM('1_Instal·lacions fixes'!$E$43:$L$58,"e3",$F$728:$F972)-SUM(I$729:I971))</f>
        <v/>
      </c>
      <c r="J972" s="246" t="str">
        <f>IF(F972="","",DSUM('1_Instal·lacions fixes'!$E$14:$R$36,"emissions",$F$728:$F972)+DSUM('1_Instal·lacions fixes'!$E$43:$L$58,"emissions",$F$728:$F972)-SUM(J$729:J971))</f>
        <v/>
      </c>
      <c r="K972" s="246" t="str">
        <f>IF(F972="","",DSUM('2_Vehicles i maquinària'!$E$22:$S$44,"e1",$F$728:$F972)+DSUM('2_Vehicles i maquinària'!$E$50:$K$70,"emissions",$F$728:$F972)-SUM(K$729:K971))</f>
        <v/>
      </c>
      <c r="L972" s="246" t="str">
        <f>IF(F972="","",DSUM('2_Vehicles i maquinària'!$E$22:$S$44,"e2",$F$728:$F972)-SUM(L$729:L971))</f>
        <v/>
      </c>
      <c r="M972" s="246" t="str">
        <f>IF(F972="","",DSUM('2_Vehicles i maquinària'!$E$22:$S$44,"e3",$F$728:$F972)-SUM(M$729:M971))</f>
        <v/>
      </c>
      <c r="N972" s="246" t="str">
        <f>IF(F972="","",DSUM('2_Vehicles i maquinària'!$E$22:$S$44,"emissions",$F$728:$F972)+DSUM('2_Vehicles i maquinària'!$E$50:$K$70,"emissions",$F$728:$F972)-SUM(N$729:N971))</f>
        <v/>
      </c>
      <c r="O972" s="246" t="str">
        <f>IF(F972="","",DSUM('2_Vehicles i maquinària'!$E$82:$S$92,"e1",$F$728:$F972)-SUM(O$729:O971))</f>
        <v/>
      </c>
      <c r="P972" s="246" t="str">
        <f>IF(F972="","",DSUM('2_Vehicles i maquinària'!$E$82:$S$92,"e2",$F$728:$F972)-SUM(P$729:P971))</f>
        <v/>
      </c>
      <c r="Q972" s="246" t="str">
        <f>IF(F972="","",DSUM('2_Vehicles i maquinària'!$E$82:$S$92,"e3",$F$728:$F972)-SUM(Q$729:Q971))</f>
        <v/>
      </c>
      <c r="R972" s="246" t="str">
        <f>IF(F972="","",DSUM('2_Vehicles i maquinària'!$E$82:$S$92,"emissions",$F$728:$F972)-SUM(R$729:R971))</f>
        <v/>
      </c>
      <c r="S972" s="246" t="str">
        <f>IF(F972="","",DSUM('2_Vehicles i maquinària'!$E$99:$S$109,"e1",$F$728:$F972)-SUM(S$729:S971))</f>
        <v/>
      </c>
      <c r="T972" s="246" t="str">
        <f>IF(F972="","",DSUM('2_Vehicles i maquinària'!$E$99:$S$109,"e2",$F$728:$F972)-SUM(T$729:T971))</f>
        <v/>
      </c>
      <c r="U972" s="246" t="str">
        <f>IF(F972="","",DSUM('2_Vehicles i maquinària'!$E$99:$S$109,"e3",$F$728:$F972)-SUM(U$729:U971))</f>
        <v/>
      </c>
      <c r="V972" s="246" t="str">
        <f>IF(F972="","",DSUM('2_Vehicles i maquinària'!$E$99:$S$109,"emissions",$F$728:$F972)-SUM(V$729:V971))</f>
        <v/>
      </c>
      <c r="W972" s="246" t="str">
        <f>IF(F972="","",DSUM('4_Emissions de procés'!$E$12:$M$27,"e1",$F$728:$F972)-SUM(W$729:W971))</f>
        <v/>
      </c>
      <c r="X972" s="246" t="str">
        <f>IF(F972="","",DSUM('4_Emissions de procés'!$E$12:$M$27,"e2",$F$728:$F972)-SUM(X$729:X971))</f>
        <v/>
      </c>
      <c r="Y972" s="246" t="str">
        <f>IF(F972="","",DSUM('4_Emissions de procés'!$E$12:$M$27,"e3",$F$728:$F972)-SUM(Y$729:Y971))</f>
        <v/>
      </c>
      <c r="Z972" s="246" t="str">
        <f>IF(F972="","",DSUM('4_Emissions de procés'!$E$12:$M$27,"emissions",$F$728:$F972)-SUM(Z$729:Z971))</f>
        <v/>
      </c>
    </row>
    <row r="973" spans="2:26" x14ac:dyDescent="0.25">
      <c r="B973">
        <v>245</v>
      </c>
      <c r="C973" s="246" t="str">
        <f>IF('0_Dades generals organització'!H295="","",'0_Dades generals organització'!H295)</f>
        <v/>
      </c>
      <c r="D973" s="246" t="str">
        <f>IF(C973="","",IF('0_Dades generals organització'!J295="no","",Dades!C973))</f>
        <v/>
      </c>
      <c r="E973" s="246" t="str">
        <f>IFERROR(INDEX($D$729:$D$978,MATCH(0,INDEX(COUNTIF($E$728:E972,$D$729:$D$978),),)),"")</f>
        <v/>
      </c>
      <c r="F973" s="246" t="str">
        <f t="shared" si="20"/>
        <v/>
      </c>
      <c r="G973" s="246" t="str">
        <f>IF(F973="","",DSUM('1_Instal·lacions fixes'!$E$14:$R$36,"e1",$F$728:$F973)+DSUM('1_Instal·lacions fixes'!$E$43:$L$58,"e1",$F$728:$F973)-SUM(G$729:G972))</f>
        <v/>
      </c>
      <c r="H973" s="246" t="str">
        <f>IF(F973="","",DSUM('1_Instal·lacions fixes'!$E$14:$R$36,"e2",$F$728:$F973)+DSUM('1_Instal·lacions fixes'!$E$43:$L$58,"e2",$F$728:$F973)-SUM(H$729:H972))</f>
        <v/>
      </c>
      <c r="I973" s="246" t="str">
        <f>IF(F973="","",DSUM('1_Instal·lacions fixes'!$E$14:$R$36,"e3",$F$728:$F973)+DSUM('1_Instal·lacions fixes'!$E$43:$L$58,"e3",$F$728:$F973)-SUM(I$729:I972))</f>
        <v/>
      </c>
      <c r="J973" s="246" t="str">
        <f>IF(F973="","",DSUM('1_Instal·lacions fixes'!$E$14:$R$36,"emissions",$F$728:$F973)+DSUM('1_Instal·lacions fixes'!$E$43:$L$58,"emissions",$F$728:$F973)-SUM(J$729:J972))</f>
        <v/>
      </c>
      <c r="K973" s="246" t="str">
        <f>IF(F973="","",DSUM('2_Vehicles i maquinària'!$E$22:$S$44,"e1",$F$728:$F973)+DSUM('2_Vehicles i maquinària'!$E$50:$K$70,"emissions",$F$728:$F973)-SUM(K$729:K972))</f>
        <v/>
      </c>
      <c r="L973" s="246" t="str">
        <f>IF(F973="","",DSUM('2_Vehicles i maquinària'!$E$22:$S$44,"e2",$F$728:$F973)-SUM(L$729:L972))</f>
        <v/>
      </c>
      <c r="M973" s="246" t="str">
        <f>IF(F973="","",DSUM('2_Vehicles i maquinària'!$E$22:$S$44,"e3",$F$728:$F973)-SUM(M$729:M972))</f>
        <v/>
      </c>
      <c r="N973" s="246" t="str">
        <f>IF(F973="","",DSUM('2_Vehicles i maquinària'!$E$22:$S$44,"emissions",$F$728:$F973)+DSUM('2_Vehicles i maquinària'!$E$50:$K$70,"emissions",$F$728:$F973)-SUM(N$729:N972))</f>
        <v/>
      </c>
      <c r="O973" s="246" t="str">
        <f>IF(F973="","",DSUM('2_Vehicles i maquinària'!$E$82:$S$92,"e1",$F$728:$F973)-SUM(O$729:O972))</f>
        <v/>
      </c>
      <c r="P973" s="246" t="str">
        <f>IF(F973="","",DSUM('2_Vehicles i maquinària'!$E$82:$S$92,"e2",$F$728:$F973)-SUM(P$729:P972))</f>
        <v/>
      </c>
      <c r="Q973" s="246" t="str">
        <f>IF(F973="","",DSUM('2_Vehicles i maquinària'!$E$82:$S$92,"e3",$F$728:$F973)-SUM(Q$729:Q972))</f>
        <v/>
      </c>
      <c r="R973" s="246" t="str">
        <f>IF(F973="","",DSUM('2_Vehicles i maquinària'!$E$82:$S$92,"emissions",$F$728:$F973)-SUM(R$729:R972))</f>
        <v/>
      </c>
      <c r="S973" s="246" t="str">
        <f>IF(F973="","",DSUM('2_Vehicles i maquinària'!$E$99:$S$109,"e1",$F$728:$F973)-SUM(S$729:S972))</f>
        <v/>
      </c>
      <c r="T973" s="246" t="str">
        <f>IF(F973="","",DSUM('2_Vehicles i maquinària'!$E$99:$S$109,"e2",$F$728:$F973)-SUM(T$729:T972))</f>
        <v/>
      </c>
      <c r="U973" s="246" t="str">
        <f>IF(F973="","",DSUM('2_Vehicles i maquinària'!$E$99:$S$109,"e3",$F$728:$F973)-SUM(U$729:U972))</f>
        <v/>
      </c>
      <c r="V973" s="246" t="str">
        <f>IF(F973="","",DSUM('2_Vehicles i maquinària'!$E$99:$S$109,"emissions",$F$728:$F973)-SUM(V$729:V972))</f>
        <v/>
      </c>
      <c r="W973" s="246" t="str">
        <f>IF(F973="","",DSUM('4_Emissions de procés'!$E$12:$M$27,"e1",$F$728:$F973)-SUM(W$729:W972))</f>
        <v/>
      </c>
      <c r="X973" s="246" t="str">
        <f>IF(F973="","",DSUM('4_Emissions de procés'!$E$12:$M$27,"e2",$F$728:$F973)-SUM(X$729:X972))</f>
        <v/>
      </c>
      <c r="Y973" s="246" t="str">
        <f>IF(F973="","",DSUM('4_Emissions de procés'!$E$12:$M$27,"e3",$F$728:$F973)-SUM(Y$729:Y972))</f>
        <v/>
      </c>
      <c r="Z973" s="246" t="str">
        <f>IF(F973="","",DSUM('4_Emissions de procés'!$E$12:$M$27,"emissions",$F$728:$F973)-SUM(Z$729:Z972))</f>
        <v/>
      </c>
    </row>
    <row r="974" spans="2:26" x14ac:dyDescent="0.25">
      <c r="B974">
        <v>246</v>
      </c>
      <c r="C974" s="246" t="str">
        <f>IF('0_Dades generals organització'!H296="","",'0_Dades generals organització'!H296)</f>
        <v/>
      </c>
      <c r="D974" s="246" t="str">
        <f>IF(C974="","",IF('0_Dades generals organització'!J296="no","",Dades!C974))</f>
        <v/>
      </c>
      <c r="E974" s="246" t="str">
        <f>IFERROR(INDEX($D$729:$D$978,MATCH(0,INDEX(COUNTIF($E$728:E973,$D$729:$D$978),),)),"")</f>
        <v/>
      </c>
      <c r="F974" s="246" t="str">
        <f t="shared" si="20"/>
        <v/>
      </c>
      <c r="G974" s="246" t="str">
        <f>IF(F974="","",DSUM('1_Instal·lacions fixes'!$E$14:$R$36,"e1",$F$728:$F974)+DSUM('1_Instal·lacions fixes'!$E$43:$L$58,"e1",$F$728:$F974)-SUM(G$729:G973))</f>
        <v/>
      </c>
      <c r="H974" s="246" t="str">
        <f>IF(F974="","",DSUM('1_Instal·lacions fixes'!$E$14:$R$36,"e2",$F$728:$F974)+DSUM('1_Instal·lacions fixes'!$E$43:$L$58,"e2",$F$728:$F974)-SUM(H$729:H973))</f>
        <v/>
      </c>
      <c r="I974" s="246" t="str">
        <f>IF(F974="","",DSUM('1_Instal·lacions fixes'!$E$14:$R$36,"e3",$F$728:$F974)+DSUM('1_Instal·lacions fixes'!$E$43:$L$58,"e3",$F$728:$F974)-SUM(I$729:I973))</f>
        <v/>
      </c>
      <c r="J974" s="246" t="str">
        <f>IF(F974="","",DSUM('1_Instal·lacions fixes'!$E$14:$R$36,"emissions",$F$728:$F974)+DSUM('1_Instal·lacions fixes'!$E$43:$L$58,"emissions",$F$728:$F974)-SUM(J$729:J973))</f>
        <v/>
      </c>
      <c r="K974" s="246" t="str">
        <f>IF(F974="","",DSUM('2_Vehicles i maquinària'!$E$22:$S$44,"e1",$F$728:$F974)+DSUM('2_Vehicles i maquinària'!$E$50:$K$70,"emissions",$F$728:$F974)-SUM(K$729:K973))</f>
        <v/>
      </c>
      <c r="L974" s="246" t="str">
        <f>IF(F974="","",DSUM('2_Vehicles i maquinària'!$E$22:$S$44,"e2",$F$728:$F974)-SUM(L$729:L973))</f>
        <v/>
      </c>
      <c r="M974" s="246" t="str">
        <f>IF(F974="","",DSUM('2_Vehicles i maquinària'!$E$22:$S$44,"e3",$F$728:$F974)-SUM(M$729:M973))</f>
        <v/>
      </c>
      <c r="N974" s="246" t="str">
        <f>IF(F974="","",DSUM('2_Vehicles i maquinària'!$E$22:$S$44,"emissions",$F$728:$F974)+DSUM('2_Vehicles i maquinària'!$E$50:$K$70,"emissions",$F$728:$F974)-SUM(N$729:N973))</f>
        <v/>
      </c>
      <c r="O974" s="246" t="str">
        <f>IF(F974="","",DSUM('2_Vehicles i maquinària'!$E$82:$S$92,"e1",$F$728:$F974)-SUM(O$729:O973))</f>
        <v/>
      </c>
      <c r="P974" s="246" t="str">
        <f>IF(F974="","",DSUM('2_Vehicles i maquinària'!$E$82:$S$92,"e2",$F$728:$F974)-SUM(P$729:P973))</f>
        <v/>
      </c>
      <c r="Q974" s="246" t="str">
        <f>IF(F974="","",DSUM('2_Vehicles i maquinària'!$E$82:$S$92,"e3",$F$728:$F974)-SUM(Q$729:Q973))</f>
        <v/>
      </c>
      <c r="R974" s="246" t="str">
        <f>IF(F974="","",DSUM('2_Vehicles i maquinària'!$E$82:$S$92,"emissions",$F$728:$F974)-SUM(R$729:R973))</f>
        <v/>
      </c>
      <c r="S974" s="246" t="str">
        <f>IF(F974="","",DSUM('2_Vehicles i maquinària'!$E$99:$S$109,"e1",$F$728:$F974)-SUM(S$729:S973))</f>
        <v/>
      </c>
      <c r="T974" s="246" t="str">
        <f>IF(F974="","",DSUM('2_Vehicles i maquinària'!$E$99:$S$109,"e2",$F$728:$F974)-SUM(T$729:T973))</f>
        <v/>
      </c>
      <c r="U974" s="246" t="str">
        <f>IF(F974="","",DSUM('2_Vehicles i maquinària'!$E$99:$S$109,"e3",$F$728:$F974)-SUM(U$729:U973))</f>
        <v/>
      </c>
      <c r="V974" s="246" t="str">
        <f>IF(F974="","",DSUM('2_Vehicles i maquinària'!$E$99:$S$109,"emissions",$F$728:$F974)-SUM(V$729:V973))</f>
        <v/>
      </c>
      <c r="W974" s="246" t="str">
        <f>IF(F974="","",DSUM('4_Emissions de procés'!$E$12:$M$27,"e1",$F$728:$F974)-SUM(W$729:W973))</f>
        <v/>
      </c>
      <c r="X974" s="246" t="str">
        <f>IF(F974="","",DSUM('4_Emissions de procés'!$E$12:$M$27,"e2",$F$728:$F974)-SUM(X$729:X973))</f>
        <v/>
      </c>
      <c r="Y974" s="246" t="str">
        <f>IF(F974="","",DSUM('4_Emissions de procés'!$E$12:$M$27,"e3",$F$728:$F974)-SUM(Y$729:Y973))</f>
        <v/>
      </c>
      <c r="Z974" s="246" t="str">
        <f>IF(F974="","",DSUM('4_Emissions de procés'!$E$12:$M$27,"emissions",$F$728:$F974)-SUM(Z$729:Z973))</f>
        <v/>
      </c>
    </row>
    <row r="975" spans="2:26" x14ac:dyDescent="0.25">
      <c r="B975">
        <v>247</v>
      </c>
      <c r="C975" s="246" t="str">
        <f>IF('0_Dades generals organització'!H297="","",'0_Dades generals organització'!H297)</f>
        <v/>
      </c>
      <c r="D975" s="246" t="str">
        <f>IF(C975="","",IF('0_Dades generals organització'!J297="no","",Dades!C975))</f>
        <v/>
      </c>
      <c r="E975" s="246" t="str">
        <f>IFERROR(INDEX($D$729:$D$978,MATCH(0,INDEX(COUNTIF($E$728:E974,$D$729:$D$978),),)),"")</f>
        <v/>
      </c>
      <c r="F975" s="246" t="str">
        <f t="shared" si="20"/>
        <v/>
      </c>
      <c r="G975" s="246" t="str">
        <f>IF(F975="","",DSUM('1_Instal·lacions fixes'!$E$14:$R$36,"e1",$F$728:$F975)+DSUM('1_Instal·lacions fixes'!$E$43:$L$58,"e1",$F$728:$F975)-SUM(G$729:G974))</f>
        <v/>
      </c>
      <c r="H975" s="246" t="str">
        <f>IF(F975="","",DSUM('1_Instal·lacions fixes'!$E$14:$R$36,"e2",$F$728:$F975)+DSUM('1_Instal·lacions fixes'!$E$43:$L$58,"e2",$F$728:$F975)-SUM(H$729:H974))</f>
        <v/>
      </c>
      <c r="I975" s="246" t="str">
        <f>IF(F975="","",DSUM('1_Instal·lacions fixes'!$E$14:$R$36,"e3",$F$728:$F975)+DSUM('1_Instal·lacions fixes'!$E$43:$L$58,"e3",$F$728:$F975)-SUM(I$729:I974))</f>
        <v/>
      </c>
      <c r="J975" s="246" t="str">
        <f>IF(F975="","",DSUM('1_Instal·lacions fixes'!$E$14:$R$36,"emissions",$F$728:$F975)+DSUM('1_Instal·lacions fixes'!$E$43:$L$58,"emissions",$F$728:$F975)-SUM(J$729:J974))</f>
        <v/>
      </c>
      <c r="K975" s="246" t="str">
        <f>IF(F975="","",DSUM('2_Vehicles i maquinària'!$E$22:$S$44,"e1",$F$728:$F975)+DSUM('2_Vehicles i maquinària'!$E$50:$K$70,"emissions",$F$728:$F975)-SUM(K$729:K974))</f>
        <v/>
      </c>
      <c r="L975" s="246" t="str">
        <f>IF(F975="","",DSUM('2_Vehicles i maquinària'!$E$22:$S$44,"e2",$F$728:$F975)-SUM(L$729:L974))</f>
        <v/>
      </c>
      <c r="M975" s="246" t="str">
        <f>IF(F975="","",DSUM('2_Vehicles i maquinària'!$E$22:$S$44,"e3",$F$728:$F975)-SUM(M$729:M974))</f>
        <v/>
      </c>
      <c r="N975" s="246" t="str">
        <f>IF(F975="","",DSUM('2_Vehicles i maquinària'!$E$22:$S$44,"emissions",$F$728:$F975)+DSUM('2_Vehicles i maquinària'!$E$50:$K$70,"emissions",$F$728:$F975)-SUM(N$729:N974))</f>
        <v/>
      </c>
      <c r="O975" s="246" t="str">
        <f>IF(F975="","",DSUM('2_Vehicles i maquinària'!$E$82:$S$92,"e1",$F$728:$F975)-SUM(O$729:O974))</f>
        <v/>
      </c>
      <c r="P975" s="246" t="str">
        <f>IF(F975="","",DSUM('2_Vehicles i maquinària'!$E$82:$S$92,"e2",$F$728:$F975)-SUM(P$729:P974))</f>
        <v/>
      </c>
      <c r="Q975" s="246" t="str">
        <f>IF(F975="","",DSUM('2_Vehicles i maquinària'!$E$82:$S$92,"e3",$F$728:$F975)-SUM(Q$729:Q974))</f>
        <v/>
      </c>
      <c r="R975" s="246" t="str">
        <f>IF(F975="","",DSUM('2_Vehicles i maquinària'!$E$82:$S$92,"emissions",$F$728:$F975)-SUM(R$729:R974))</f>
        <v/>
      </c>
      <c r="S975" s="246" t="str">
        <f>IF(F975="","",DSUM('2_Vehicles i maquinària'!$E$99:$S$109,"e1",$F$728:$F975)-SUM(S$729:S974))</f>
        <v/>
      </c>
      <c r="T975" s="246" t="str">
        <f>IF(F975="","",DSUM('2_Vehicles i maquinària'!$E$99:$S$109,"e2",$F$728:$F975)-SUM(T$729:T974))</f>
        <v/>
      </c>
      <c r="U975" s="246" t="str">
        <f>IF(F975="","",DSUM('2_Vehicles i maquinària'!$E$99:$S$109,"e3",$F$728:$F975)-SUM(U$729:U974))</f>
        <v/>
      </c>
      <c r="V975" s="246" t="str">
        <f>IF(F975="","",DSUM('2_Vehicles i maquinària'!$E$99:$S$109,"emissions",$F$728:$F975)-SUM(V$729:V974))</f>
        <v/>
      </c>
      <c r="W975" s="246" t="str">
        <f>IF(F975="","",DSUM('4_Emissions de procés'!$E$12:$M$27,"e1",$F$728:$F975)-SUM(W$729:W974))</f>
        <v/>
      </c>
      <c r="X975" s="246" t="str">
        <f>IF(F975="","",DSUM('4_Emissions de procés'!$E$12:$M$27,"e2",$F$728:$F975)-SUM(X$729:X974))</f>
        <v/>
      </c>
      <c r="Y975" s="246" t="str">
        <f>IF(F975="","",DSUM('4_Emissions de procés'!$E$12:$M$27,"e3",$F$728:$F975)-SUM(Y$729:Y974))</f>
        <v/>
      </c>
      <c r="Z975" s="246" t="str">
        <f>IF(F975="","",DSUM('4_Emissions de procés'!$E$12:$M$27,"emissions",$F$728:$F975)-SUM(Z$729:Z974))</f>
        <v/>
      </c>
    </row>
    <row r="976" spans="2:26" x14ac:dyDescent="0.25">
      <c r="B976">
        <v>248</v>
      </c>
      <c r="C976" s="246" t="str">
        <f>IF('0_Dades generals organització'!H298="","",'0_Dades generals organització'!H298)</f>
        <v/>
      </c>
      <c r="D976" s="246" t="str">
        <f>IF(C976="","",IF('0_Dades generals organització'!J298="no","",Dades!C976))</f>
        <v/>
      </c>
      <c r="E976" s="246" t="str">
        <f>IFERROR(INDEX($D$729:$D$978,MATCH(0,INDEX(COUNTIF($E$728:E975,$D$729:$D$978),),)),"")</f>
        <v/>
      </c>
      <c r="F976" s="246" t="str">
        <f t="shared" si="20"/>
        <v/>
      </c>
      <c r="G976" s="246" t="str">
        <f>IF(F976="","",DSUM('1_Instal·lacions fixes'!$E$14:$R$36,"e1",$F$728:$F976)+DSUM('1_Instal·lacions fixes'!$E$43:$L$58,"e1",$F$728:$F976)-SUM(G$729:G975))</f>
        <v/>
      </c>
      <c r="H976" s="246" t="str">
        <f>IF(F976="","",DSUM('1_Instal·lacions fixes'!$E$14:$R$36,"e2",$F$728:$F976)+DSUM('1_Instal·lacions fixes'!$E$43:$L$58,"e2",$F$728:$F976)-SUM(H$729:H975))</f>
        <v/>
      </c>
      <c r="I976" s="246" t="str">
        <f>IF(F976="","",DSUM('1_Instal·lacions fixes'!$E$14:$R$36,"e3",$F$728:$F976)+DSUM('1_Instal·lacions fixes'!$E$43:$L$58,"e3",$F$728:$F976)-SUM(I$729:I975))</f>
        <v/>
      </c>
      <c r="J976" s="246" t="str">
        <f>IF(F976="","",DSUM('1_Instal·lacions fixes'!$E$14:$R$36,"emissions",$F$728:$F976)+DSUM('1_Instal·lacions fixes'!$E$43:$L$58,"emissions",$F$728:$F976)-SUM(J$729:J975))</f>
        <v/>
      </c>
      <c r="K976" s="246" t="str">
        <f>IF(F976="","",DSUM('2_Vehicles i maquinària'!$E$22:$S$44,"e1",$F$728:$F976)+DSUM('2_Vehicles i maquinària'!$E$50:$K$70,"emissions",$F$728:$F976)-SUM(K$729:K975))</f>
        <v/>
      </c>
      <c r="L976" s="246" t="str">
        <f>IF(F976="","",DSUM('2_Vehicles i maquinària'!$E$22:$S$44,"e2",$F$728:$F976)-SUM(L$729:L975))</f>
        <v/>
      </c>
      <c r="M976" s="246" t="str">
        <f>IF(F976="","",DSUM('2_Vehicles i maquinària'!$E$22:$S$44,"e3",$F$728:$F976)-SUM(M$729:M975))</f>
        <v/>
      </c>
      <c r="N976" s="246" t="str">
        <f>IF(F976="","",DSUM('2_Vehicles i maquinària'!$E$22:$S$44,"emissions",$F$728:$F976)+DSUM('2_Vehicles i maquinària'!$E$50:$K$70,"emissions",$F$728:$F976)-SUM(N$729:N975))</f>
        <v/>
      </c>
      <c r="O976" s="246" t="str">
        <f>IF(F976="","",DSUM('2_Vehicles i maquinària'!$E$82:$S$92,"e1",$F$728:$F976)-SUM(O$729:O975))</f>
        <v/>
      </c>
      <c r="P976" s="246" t="str">
        <f>IF(F976="","",DSUM('2_Vehicles i maquinària'!$E$82:$S$92,"e2",$F$728:$F976)-SUM(P$729:P975))</f>
        <v/>
      </c>
      <c r="Q976" s="246" t="str">
        <f>IF(F976="","",DSUM('2_Vehicles i maquinària'!$E$82:$S$92,"e3",$F$728:$F976)-SUM(Q$729:Q975))</f>
        <v/>
      </c>
      <c r="R976" s="246" t="str">
        <f>IF(F976="","",DSUM('2_Vehicles i maquinària'!$E$82:$S$92,"emissions",$F$728:$F976)-SUM(R$729:R975))</f>
        <v/>
      </c>
      <c r="S976" s="246" t="str">
        <f>IF(F976="","",DSUM('2_Vehicles i maquinària'!$E$99:$S$109,"e1",$F$728:$F976)-SUM(S$729:S975))</f>
        <v/>
      </c>
      <c r="T976" s="246" t="str">
        <f>IF(F976="","",DSUM('2_Vehicles i maquinària'!$E$99:$S$109,"e2",$F$728:$F976)-SUM(T$729:T975))</f>
        <v/>
      </c>
      <c r="U976" s="246" t="str">
        <f>IF(F976="","",DSUM('2_Vehicles i maquinària'!$E$99:$S$109,"e3",$F$728:$F976)-SUM(U$729:U975))</f>
        <v/>
      </c>
      <c r="V976" s="246" t="str">
        <f>IF(F976="","",DSUM('2_Vehicles i maquinària'!$E$99:$S$109,"emissions",$F$728:$F976)-SUM(V$729:V975))</f>
        <v/>
      </c>
      <c r="W976" s="246" t="str">
        <f>IF(F976="","",DSUM('4_Emissions de procés'!$E$12:$M$27,"e1",$F$728:$F976)-SUM(W$729:W975))</f>
        <v/>
      </c>
      <c r="X976" s="246" t="str">
        <f>IF(F976="","",DSUM('4_Emissions de procés'!$E$12:$M$27,"e2",$F$728:$F976)-SUM(X$729:X975))</f>
        <v/>
      </c>
      <c r="Y976" s="246" t="str">
        <f>IF(F976="","",DSUM('4_Emissions de procés'!$E$12:$M$27,"e3",$F$728:$F976)-SUM(Y$729:Y975))</f>
        <v/>
      </c>
      <c r="Z976" s="246" t="str">
        <f>IF(F976="","",DSUM('4_Emissions de procés'!$E$12:$M$27,"emissions",$F$728:$F976)-SUM(Z$729:Z975))</f>
        <v/>
      </c>
    </row>
    <row r="977" spans="2:26" x14ac:dyDescent="0.25">
      <c r="B977">
        <v>249</v>
      </c>
      <c r="C977" s="246" t="str">
        <f>IF('0_Dades generals organització'!H299="","",'0_Dades generals organització'!H299)</f>
        <v/>
      </c>
      <c r="D977" s="246" t="str">
        <f>IF(C977="","",IF('0_Dades generals organització'!J299="no","",Dades!C977))</f>
        <v/>
      </c>
      <c r="E977" s="246" t="str">
        <f>IFERROR(INDEX($D$729:$D$978,MATCH(0,INDEX(COUNTIF($E$728:E976,$D$729:$D$978),),)),"")</f>
        <v/>
      </c>
      <c r="F977" s="246" t="str">
        <f t="shared" si="20"/>
        <v/>
      </c>
      <c r="G977" s="246" t="str">
        <f>IF(F977="","",DSUM('1_Instal·lacions fixes'!$E$14:$R$36,"e1",$F$728:$F977)+DSUM('1_Instal·lacions fixes'!$E$43:$L$58,"e1",$F$728:$F977)-SUM(G$729:G976))</f>
        <v/>
      </c>
      <c r="H977" s="246" t="str">
        <f>IF(F977="","",DSUM('1_Instal·lacions fixes'!$E$14:$R$36,"e2",$F$728:$F977)+DSUM('1_Instal·lacions fixes'!$E$43:$L$58,"e2",$F$728:$F977)-SUM(H$729:H976))</f>
        <v/>
      </c>
      <c r="I977" s="246" t="str">
        <f>IF(F977="","",DSUM('1_Instal·lacions fixes'!$E$14:$R$36,"e3",$F$728:$F977)+DSUM('1_Instal·lacions fixes'!$E$43:$L$58,"e3",$F$728:$F977)-SUM(I$729:I976))</f>
        <v/>
      </c>
      <c r="J977" s="246" t="str">
        <f>IF(F977="","",DSUM('1_Instal·lacions fixes'!$E$14:$R$36,"emissions",$F$728:$F977)+DSUM('1_Instal·lacions fixes'!$E$43:$L$58,"emissions",$F$728:$F977)-SUM(J$729:J976))</f>
        <v/>
      </c>
      <c r="K977" s="246" t="str">
        <f>IF(F977="","",DSUM('2_Vehicles i maquinària'!$E$22:$S$44,"e1",$F$728:$F977)+DSUM('2_Vehicles i maquinària'!$E$50:$K$70,"emissions",$F$728:$F977)-SUM(K$729:K976))</f>
        <v/>
      </c>
      <c r="L977" s="246" t="str">
        <f>IF(F977="","",DSUM('2_Vehicles i maquinària'!$E$22:$S$44,"e2",$F$728:$F977)-SUM(L$729:L976))</f>
        <v/>
      </c>
      <c r="M977" s="246" t="str">
        <f>IF(F977="","",DSUM('2_Vehicles i maquinària'!$E$22:$S$44,"e3",$F$728:$F977)-SUM(M$729:M976))</f>
        <v/>
      </c>
      <c r="N977" s="246" t="str">
        <f>IF(F977="","",DSUM('2_Vehicles i maquinària'!$E$22:$S$44,"emissions",$F$728:$F977)+DSUM('2_Vehicles i maquinària'!$E$50:$K$70,"emissions",$F$728:$F977)-SUM(N$729:N976))</f>
        <v/>
      </c>
      <c r="O977" s="246" t="str">
        <f>IF(F977="","",DSUM('2_Vehicles i maquinària'!$E$82:$S$92,"e1",$F$728:$F977)-SUM(O$729:O976))</f>
        <v/>
      </c>
      <c r="P977" s="246" t="str">
        <f>IF(F977="","",DSUM('2_Vehicles i maquinària'!$E$82:$S$92,"e2",$F$728:$F977)-SUM(P$729:P976))</f>
        <v/>
      </c>
      <c r="Q977" s="246" t="str">
        <f>IF(F977="","",DSUM('2_Vehicles i maquinària'!$E$82:$S$92,"e3",$F$728:$F977)-SUM(Q$729:Q976))</f>
        <v/>
      </c>
      <c r="R977" s="246" t="str">
        <f>IF(F977="","",DSUM('2_Vehicles i maquinària'!$E$82:$S$92,"emissions",$F$728:$F977)-SUM(R$729:R976))</f>
        <v/>
      </c>
      <c r="S977" s="246" t="str">
        <f>IF(F977="","",DSUM('2_Vehicles i maquinària'!$E$99:$S$109,"e1",$F$728:$F977)-SUM(S$729:S976))</f>
        <v/>
      </c>
      <c r="T977" s="246" t="str">
        <f>IF(F977="","",DSUM('2_Vehicles i maquinària'!$E$99:$S$109,"e2",$F$728:$F977)-SUM(T$729:T976))</f>
        <v/>
      </c>
      <c r="U977" s="246" t="str">
        <f>IF(F977="","",DSUM('2_Vehicles i maquinària'!$E$99:$S$109,"e3",$F$728:$F977)-SUM(U$729:U976))</f>
        <v/>
      </c>
      <c r="V977" s="246" t="str">
        <f>IF(F977="","",DSUM('2_Vehicles i maquinària'!$E$99:$S$109,"emissions",$F$728:$F977)-SUM(V$729:V976))</f>
        <v/>
      </c>
      <c r="W977" s="246" t="str">
        <f>IF(F977="","",DSUM('4_Emissions de procés'!$E$12:$M$27,"e1",$F$728:$F977)-SUM(W$729:W976))</f>
        <v/>
      </c>
      <c r="X977" s="246" t="str">
        <f>IF(F977="","",DSUM('4_Emissions de procés'!$E$12:$M$27,"e2",$F$728:$F977)-SUM(X$729:X976))</f>
        <v/>
      </c>
      <c r="Y977" s="246" t="str">
        <f>IF(F977="","",DSUM('4_Emissions de procés'!$E$12:$M$27,"e3",$F$728:$F977)-SUM(Y$729:Y976))</f>
        <v/>
      </c>
      <c r="Z977" s="246" t="str">
        <f>IF(F977="","",DSUM('4_Emissions de procés'!$E$12:$M$27,"emissions",$F$728:$F977)-SUM(Z$729:Z976))</f>
        <v/>
      </c>
    </row>
    <row r="978" spans="2:26" x14ac:dyDescent="0.25">
      <c r="B978">
        <v>250</v>
      </c>
      <c r="C978" s="246" t="str">
        <f>IF('0_Dades generals organització'!H300="","",'0_Dades generals organització'!H300)</f>
        <v/>
      </c>
      <c r="D978" s="246" t="str">
        <f>IF(C978="","",IF('0_Dades generals organització'!J300="no","",Dades!C978))</f>
        <v/>
      </c>
      <c r="E978" s="246" t="str">
        <f>IFERROR(INDEX($D$729:$D$978,MATCH(0,INDEX(COUNTIF($E$728:E977,$D$729:$D$978),),)),"")</f>
        <v/>
      </c>
      <c r="F978" s="246" t="str">
        <f t="shared" si="20"/>
        <v/>
      </c>
      <c r="G978" s="246" t="str">
        <f>IF(F978="","",DSUM('1_Instal·lacions fixes'!$E$14:$R$36,"e1",$F$728:$F978)+DSUM('1_Instal·lacions fixes'!$E$43:$L$58,"e1",$F$728:$F978)-SUM(G$729:G977))</f>
        <v/>
      </c>
      <c r="H978" s="246" t="str">
        <f>IF(F978="","",DSUM('1_Instal·lacions fixes'!$E$14:$R$36,"e2",$F$728:$F978)+DSUM('1_Instal·lacions fixes'!$E$43:$L$58,"e2",$F$728:$F978)-SUM(H$729:H977))</f>
        <v/>
      </c>
      <c r="I978" s="246" t="str">
        <f>IF(F978="","",DSUM('1_Instal·lacions fixes'!$E$14:$R$36,"e3",$F$728:$F978)+DSUM('1_Instal·lacions fixes'!$E$43:$L$58,"e3",$F$728:$F978)-SUM(I$729:I977))</f>
        <v/>
      </c>
      <c r="J978" s="246" t="str">
        <f>IF(F978="","",DSUM('1_Instal·lacions fixes'!$E$14:$R$36,"emissions",$F$728:$F978)+DSUM('1_Instal·lacions fixes'!$E$43:$L$58,"emissions",$F$728:$F978)-SUM(J$729:J977))</f>
        <v/>
      </c>
      <c r="K978" s="246" t="str">
        <f>IF(F978="","",DSUM('2_Vehicles i maquinària'!$E$22:$S$44,"e1",$F$728:$F978)+DSUM('2_Vehicles i maquinària'!$E$50:$K$70,"emissions",$F$728:$F978)-SUM(K$729:K977))</f>
        <v/>
      </c>
      <c r="L978" s="246" t="str">
        <f>IF(F978="","",DSUM('2_Vehicles i maquinària'!$E$22:$S$44,"e2",$F$728:$F978)-SUM(L$729:L977))</f>
        <v/>
      </c>
      <c r="M978" s="246" t="str">
        <f>IF(F978="","",DSUM('2_Vehicles i maquinària'!$E$22:$S$44,"e3",$F$728:$F978)-SUM(M$729:M977))</f>
        <v/>
      </c>
      <c r="N978" s="246" t="str">
        <f>IF(F978="","",DSUM('2_Vehicles i maquinària'!$E$22:$S$44,"emissions",$F$728:$F978)+DSUM('2_Vehicles i maquinària'!$E$50:$K$70,"emissions",$F$728:$F978)-SUM(N$729:N977))</f>
        <v/>
      </c>
      <c r="O978" s="246" t="str">
        <f>IF(F978="","",DSUM('2_Vehicles i maquinària'!$E$82:$S$92,"e1",$F$728:$F978)-SUM(O$729:O977))</f>
        <v/>
      </c>
      <c r="P978" s="246" t="str">
        <f>IF(F978="","",DSUM('2_Vehicles i maquinària'!$E$82:$S$92,"e2",$F$728:$F978)-SUM(P$729:P977))</f>
        <v/>
      </c>
      <c r="Q978" s="246" t="str">
        <f>IF(F978="","",DSUM('2_Vehicles i maquinària'!$E$82:$S$92,"e3",$F$728:$F978)-SUM(Q$729:Q977))</f>
        <v/>
      </c>
      <c r="R978" s="246" t="str">
        <f>IF(F978="","",DSUM('2_Vehicles i maquinària'!$E$82:$S$92,"emissions",$F$728:$F978)-SUM(R$729:R977))</f>
        <v/>
      </c>
      <c r="S978" s="246" t="str">
        <f>IF(F978="","",DSUM('2_Vehicles i maquinària'!$E$99:$S$109,"e1",$F$728:$F978)-SUM(S$729:S977))</f>
        <v/>
      </c>
      <c r="T978" s="246" t="str">
        <f>IF(F978="","",DSUM('2_Vehicles i maquinària'!$E$99:$S$109,"e2",$F$728:$F978)-SUM(T$729:T977))</f>
        <v/>
      </c>
      <c r="U978" s="246" t="str">
        <f>IF(F978="","",DSUM('2_Vehicles i maquinària'!$E$99:$S$109,"e3",$F$728:$F978)-SUM(U$729:U977))</f>
        <v/>
      </c>
      <c r="V978" s="246" t="str">
        <f>IF(F978="","",DSUM('2_Vehicles i maquinària'!$E$99:$S$109,"emissions",$F$728:$F978)-SUM(V$729:V977))</f>
        <v/>
      </c>
      <c r="W978" s="246" t="str">
        <f>IF(F978="","",DSUM('4_Emissions de procés'!$E$12:$M$27,"e1",$F$728:$F978)-SUM(W$729:W977))</f>
        <v/>
      </c>
      <c r="X978" s="246" t="str">
        <f>IF(F978="","",DSUM('4_Emissions de procés'!$E$12:$M$27,"e2",$F$728:$F978)-SUM(X$729:X977))</f>
        <v/>
      </c>
      <c r="Y978" s="246" t="str">
        <f>IF(F978="","",DSUM('4_Emissions de procés'!$E$12:$M$27,"e3",$F$728:$F978)-SUM(Y$729:Y977))</f>
        <v/>
      </c>
      <c r="Z978" s="246" t="str">
        <f>IF(F978="","",DSUM('4_Emissions de procés'!$E$12:$M$27,"emissions",$F$728:$F978)-SUM(Z$729:Z977))</f>
        <v/>
      </c>
    </row>
    <row r="979" spans="2:26" x14ac:dyDescent="0.25">
      <c r="C979" s="246"/>
    </row>
  </sheetData>
  <sheetProtection sheet="1" objects="1" scenarios="1"/>
  <mergeCells count="5">
    <mergeCell ref="W727:Z727"/>
    <mergeCell ref="G727:J727"/>
    <mergeCell ref="K727:N727"/>
    <mergeCell ref="O727:R727"/>
    <mergeCell ref="S727:V727"/>
  </mergeCells>
  <conditionalFormatting sqref="E714">
    <cfRule type="iconSet" priority="2">
      <iconSet iconSet="3Arrows">
        <cfvo type="percent" val="0"/>
        <cfvo type="percent" val="33"/>
        <cfvo type="percent" val="67"/>
      </iconSet>
    </cfRule>
  </conditionalFormatting>
  <conditionalFormatting sqref="S714">
    <cfRule type="iconSet" priority="4">
      <iconSet iconSet="3Arrows">
        <cfvo type="percent" val="0"/>
        <cfvo type="percent" val="33"/>
        <cfvo type="percent" val="67"/>
      </iconSet>
    </cfRule>
  </conditionalFormatting>
  <pageMargins left="0.7" right="0.7" top="0.75" bottom="0.75" header="0.51180555555555496" footer="0.51180555555555496"/>
  <pageSetup paperSize="9" firstPageNumber="0" orientation="portrait"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K300"/>
  <sheetViews>
    <sheetView showRowColHeaders="0" zoomScaleNormal="100" workbookViewId="0">
      <pane xSplit="1" topLeftCell="B1" activePane="topRight" state="frozen"/>
      <selection pane="topRight" activeCell="C1" sqref="C1:P1"/>
    </sheetView>
  </sheetViews>
  <sheetFormatPr baseColWidth="10" defaultColWidth="9.140625" defaultRowHeight="15" x14ac:dyDescent="0.25"/>
  <cols>
    <col min="1" max="1" width="32.28515625" style="12" customWidth="1"/>
    <col min="2" max="2" width="2.140625" style="12" customWidth="1"/>
    <col min="3" max="3" width="1.7109375" style="12" customWidth="1"/>
    <col min="4" max="5" width="8.7109375" style="12" customWidth="1"/>
    <col min="6" max="6" width="9.5703125" style="12" customWidth="1"/>
    <col min="7" max="7" width="13.28515625" style="12" customWidth="1"/>
    <col min="8" max="8" width="14.140625" style="12" customWidth="1"/>
    <col min="9" max="9" width="15.5703125" style="12" customWidth="1"/>
    <col min="10" max="10" width="15.85546875" style="12" customWidth="1"/>
    <col min="11" max="11" width="16.140625" style="12" customWidth="1"/>
    <col min="12" max="12" width="15.42578125" style="12" customWidth="1"/>
    <col min="13" max="13" width="19.7109375" style="12" customWidth="1"/>
    <col min="14" max="14" width="16.85546875" style="12" customWidth="1"/>
    <col min="15" max="15" width="15.85546875" style="12" customWidth="1"/>
    <col min="16" max="16" width="3.42578125" style="12" customWidth="1"/>
    <col min="17" max="1025" width="11.42578125" style="12"/>
  </cols>
  <sheetData>
    <row r="1" spans="1:25" ht="40.700000000000003" customHeight="1" x14ac:dyDescent="0.25">
      <c r="B1" s="13"/>
      <c r="C1" s="548" t="s">
        <v>603</v>
      </c>
      <c r="D1" s="549"/>
      <c r="E1" s="549"/>
      <c r="F1" s="549"/>
      <c r="G1" s="549"/>
      <c r="H1" s="549"/>
      <c r="I1" s="549"/>
      <c r="J1" s="549"/>
      <c r="K1" s="549"/>
      <c r="L1" s="549"/>
      <c r="M1" s="549"/>
      <c r="N1" s="549"/>
      <c r="O1" s="549"/>
      <c r="P1" s="549"/>
    </row>
    <row r="2" spans="1:25" ht="40.700000000000003" customHeight="1" x14ac:dyDescent="0.3">
      <c r="B2" s="13"/>
      <c r="H2" s="2"/>
      <c r="I2" s="2"/>
      <c r="J2" s="2"/>
      <c r="K2" s="2"/>
      <c r="L2" s="2"/>
      <c r="M2" s="2"/>
      <c r="N2" s="2"/>
    </row>
    <row r="3" spans="1:25" ht="16.5" customHeight="1" x14ac:dyDescent="0.3">
      <c r="A3" s="14" t="s">
        <v>605</v>
      </c>
      <c r="B3" s="15"/>
      <c r="D3" s="555" t="s">
        <v>554</v>
      </c>
      <c r="E3" s="555"/>
      <c r="F3" s="555"/>
      <c r="G3" s="249">
        <v>2021</v>
      </c>
      <c r="H3" s="2"/>
      <c r="M3" s="2"/>
      <c r="N3" s="2"/>
    </row>
    <row r="4" spans="1:25" ht="16.5" x14ac:dyDescent="0.3">
      <c r="A4" s="16" t="s">
        <v>1151</v>
      </c>
      <c r="B4" s="15"/>
      <c r="H4" s="2"/>
      <c r="I4" s="2"/>
      <c r="M4" s="2"/>
      <c r="N4" s="2"/>
    </row>
    <row r="5" spans="1:25" ht="18.75" customHeight="1" x14ac:dyDescent="0.25">
      <c r="A5" s="16" t="s">
        <v>1152</v>
      </c>
      <c r="B5" s="15"/>
      <c r="D5" s="556" t="s">
        <v>606</v>
      </c>
      <c r="E5" s="556"/>
      <c r="F5" s="556"/>
      <c r="G5" s="556"/>
      <c r="H5" s="556"/>
      <c r="I5" s="556"/>
      <c r="J5" s="18" t="s">
        <v>5</v>
      </c>
      <c r="K5" s="557" t="s">
        <v>555</v>
      </c>
      <c r="L5" s="557"/>
      <c r="M5" s="557"/>
      <c r="Y5" s="19">
        <f>D6</f>
        <v>0</v>
      </c>
    </row>
    <row r="6" spans="1:25" ht="16.350000000000001" customHeight="1" x14ac:dyDescent="0.3">
      <c r="A6" s="16" t="s">
        <v>1153</v>
      </c>
      <c r="B6" s="15"/>
      <c r="D6" s="558"/>
      <c r="E6" s="558"/>
      <c r="F6" s="558"/>
      <c r="G6" s="558"/>
      <c r="H6" s="558"/>
      <c r="I6" s="558"/>
      <c r="J6" s="250"/>
      <c r="K6" s="558"/>
      <c r="L6" s="558"/>
      <c r="M6" s="558"/>
      <c r="Y6" s="19">
        <f>D9</f>
        <v>0</v>
      </c>
    </row>
    <row r="7" spans="1:25" ht="16.350000000000001" customHeight="1" x14ac:dyDescent="0.3">
      <c r="A7" s="16" t="s">
        <v>1154</v>
      </c>
      <c r="J7" s="2"/>
    </row>
    <row r="8" spans="1:25" ht="16.5" customHeight="1" x14ac:dyDescent="0.25">
      <c r="A8" s="16" t="s">
        <v>1155</v>
      </c>
      <c r="D8" s="555" t="s">
        <v>6</v>
      </c>
      <c r="E8" s="555"/>
      <c r="F8" s="555"/>
      <c r="G8" s="555"/>
      <c r="H8" s="555"/>
      <c r="I8" s="555"/>
      <c r="J8" s="555"/>
      <c r="K8" s="555"/>
      <c r="L8" s="555"/>
      <c r="M8" s="555"/>
    </row>
    <row r="9" spans="1:25" ht="16.5" customHeight="1" x14ac:dyDescent="0.25">
      <c r="A9" s="16" t="s">
        <v>1156</v>
      </c>
      <c r="D9" s="562"/>
      <c r="E9" s="562"/>
      <c r="F9" s="562"/>
      <c r="G9" s="562"/>
      <c r="H9" s="562"/>
      <c r="I9" s="562"/>
      <c r="J9" s="562"/>
      <c r="K9" s="562"/>
      <c r="L9" s="562"/>
      <c r="M9" s="562"/>
    </row>
    <row r="10" spans="1:25" ht="17.25" customHeight="1" x14ac:dyDescent="0.25">
      <c r="A10" s="16" t="s">
        <v>1157</v>
      </c>
    </row>
    <row r="11" spans="1:25" ht="18.75" customHeight="1" x14ac:dyDescent="0.25">
      <c r="A11" s="16" t="s">
        <v>1158</v>
      </c>
      <c r="D11" s="563" t="s">
        <v>600</v>
      </c>
      <c r="E11" s="563"/>
      <c r="F11" s="563"/>
      <c r="G11" s="563"/>
      <c r="H11" s="563"/>
      <c r="I11" s="563"/>
      <c r="J11" s="563"/>
      <c r="K11" s="563"/>
      <c r="L11" s="563"/>
      <c r="M11" s="563"/>
      <c r="N11" s="563"/>
    </row>
    <row r="12" spans="1:25" ht="15.6" customHeight="1" x14ac:dyDescent="0.25">
      <c r="A12" s="16" t="s">
        <v>1159</v>
      </c>
      <c r="D12" s="563"/>
      <c r="E12" s="563"/>
      <c r="F12" s="563"/>
      <c r="G12" s="563"/>
      <c r="H12" s="563"/>
      <c r="I12" s="563"/>
      <c r="J12" s="563"/>
      <c r="K12" s="563"/>
      <c r="L12" s="563"/>
      <c r="M12" s="563"/>
      <c r="N12" s="563"/>
    </row>
    <row r="13" spans="1:25" ht="14.85" customHeight="1" x14ac:dyDescent="0.25">
      <c r="A13" s="16"/>
      <c r="D13" s="563"/>
      <c r="E13" s="563"/>
      <c r="F13" s="563"/>
      <c r="G13" s="563"/>
      <c r="H13" s="563"/>
      <c r="I13" s="563"/>
      <c r="J13" s="563"/>
      <c r="K13" s="563"/>
      <c r="L13" s="563"/>
      <c r="M13" s="563"/>
      <c r="N13" s="563"/>
    </row>
    <row r="14" spans="1:25" ht="14.85" customHeight="1" x14ac:dyDescent="0.25">
      <c r="A14" s="16"/>
      <c r="D14" s="20"/>
      <c r="E14" s="20"/>
      <c r="F14" s="20"/>
      <c r="G14" s="20"/>
      <c r="H14" s="20"/>
      <c r="I14" s="20"/>
      <c r="J14" s="20"/>
      <c r="K14" s="221" t="s">
        <v>548</v>
      </c>
      <c r="L14" s="224" t="s">
        <v>585</v>
      </c>
      <c r="M14" s="20"/>
      <c r="N14" s="20"/>
    </row>
    <row r="15" spans="1:25" ht="16.5" customHeight="1" x14ac:dyDescent="0.3">
      <c r="A15" s="21"/>
      <c r="G15" s="22" t="s">
        <v>582</v>
      </c>
      <c r="H15" s="251"/>
      <c r="I15" s="2"/>
      <c r="J15" s="22" t="s">
        <v>586</v>
      </c>
      <c r="K15" s="252"/>
      <c r="L15" s="252"/>
      <c r="M15" s="23" t="s">
        <v>7</v>
      </c>
    </row>
    <row r="16" spans="1:25" ht="5.25" customHeight="1" x14ac:dyDescent="0.3">
      <c r="A16" s="21"/>
      <c r="G16" s="32"/>
      <c r="H16" s="226"/>
      <c r="J16" s="32"/>
      <c r="K16" s="33"/>
      <c r="L16" s="33"/>
      <c r="M16" s="226"/>
    </row>
    <row r="17" spans="1:19" ht="16.5" customHeight="1" x14ac:dyDescent="0.3">
      <c r="A17" s="21"/>
      <c r="G17" s="22" t="s">
        <v>583</v>
      </c>
      <c r="H17" s="251"/>
      <c r="I17" s="2"/>
      <c r="J17" s="22" t="s">
        <v>587</v>
      </c>
      <c r="K17" s="252"/>
      <c r="L17" s="252"/>
      <c r="M17" s="23" t="s">
        <v>7</v>
      </c>
    </row>
    <row r="18" spans="1:19" ht="5.25" customHeight="1" x14ac:dyDescent="0.3">
      <c r="A18" s="21"/>
      <c r="F18" s="24"/>
      <c r="G18" s="32"/>
      <c r="H18" s="226"/>
      <c r="J18" s="32"/>
      <c r="K18" s="33"/>
      <c r="L18" s="33"/>
      <c r="M18" s="226"/>
    </row>
    <row r="19" spans="1:19" s="25" customFormat="1" ht="18" x14ac:dyDescent="0.3">
      <c r="A19" s="12"/>
      <c r="D19" s="12"/>
      <c r="E19" s="12"/>
      <c r="F19" s="12"/>
      <c r="G19" s="22" t="s">
        <v>584</v>
      </c>
      <c r="H19" s="251"/>
      <c r="I19" s="2"/>
      <c r="J19" s="22" t="s">
        <v>588</v>
      </c>
      <c r="K19" s="252"/>
      <c r="L19" s="252"/>
      <c r="M19" s="23" t="s">
        <v>7</v>
      </c>
      <c r="N19" s="12"/>
      <c r="O19" s="26"/>
      <c r="P19" s="26"/>
      <c r="Q19" s="26"/>
      <c r="R19" s="26"/>
      <c r="S19" s="26"/>
    </row>
    <row r="20" spans="1:19" s="25" customFormat="1" ht="9" customHeight="1" x14ac:dyDescent="0.25">
      <c r="D20" s="12"/>
      <c r="E20" s="12"/>
      <c r="F20" s="12"/>
      <c r="G20" s="12"/>
      <c r="H20" s="28"/>
      <c r="I20" s="28"/>
      <c r="J20" s="12"/>
      <c r="K20" s="12"/>
      <c r="L20" s="28"/>
      <c r="M20" s="12"/>
      <c r="N20" s="12"/>
      <c r="O20" s="26"/>
      <c r="P20" s="26"/>
      <c r="Q20" s="26"/>
      <c r="R20" s="26"/>
      <c r="S20" s="26"/>
    </row>
    <row r="21" spans="1:19" s="25" customFormat="1" ht="27.75" customHeight="1" x14ac:dyDescent="0.2">
      <c r="D21" s="551" t="s">
        <v>601</v>
      </c>
      <c r="E21" s="551"/>
      <c r="F21" s="551"/>
      <c r="G21" s="551"/>
      <c r="H21" s="551"/>
      <c r="I21" s="551"/>
      <c r="J21" s="551"/>
      <c r="K21" s="551"/>
      <c r="L21" s="551"/>
      <c r="M21" s="551"/>
      <c r="N21" s="551"/>
      <c r="O21" s="26"/>
      <c r="P21" s="26"/>
      <c r="Q21" s="26"/>
      <c r="R21" s="26"/>
      <c r="S21" s="26"/>
    </row>
    <row r="22" spans="1:19" s="25" customFormat="1" ht="20.25" customHeight="1" x14ac:dyDescent="0.2">
      <c r="D22" s="551"/>
      <c r="E22" s="551"/>
      <c r="F22" s="551"/>
      <c r="G22" s="551"/>
      <c r="H22" s="551"/>
      <c r="I22" s="551"/>
      <c r="J22" s="551"/>
      <c r="K22" s="551"/>
      <c r="L22" s="551"/>
      <c r="M22" s="551"/>
      <c r="N22" s="551"/>
      <c r="O22" s="26"/>
      <c r="P22" s="26"/>
      <c r="Q22" s="26"/>
      <c r="R22" s="26"/>
      <c r="S22" s="26"/>
    </row>
    <row r="23" spans="1:19" ht="9" customHeight="1" x14ac:dyDescent="0.3">
      <c r="A23" s="21"/>
      <c r="D23" s="30"/>
      <c r="E23" s="30"/>
      <c r="F23" s="30"/>
      <c r="G23" s="30"/>
      <c r="H23" s="30"/>
      <c r="I23" s="30"/>
      <c r="J23" s="30"/>
      <c r="K23" s="30"/>
      <c r="L23" s="30"/>
      <c r="M23" s="30"/>
      <c r="N23" s="30"/>
    </row>
    <row r="24" spans="1:19" s="25" customFormat="1" ht="16.5" customHeight="1" x14ac:dyDescent="0.25">
      <c r="D24" s="30"/>
      <c r="G24" s="30"/>
      <c r="H24" s="560" t="s">
        <v>545</v>
      </c>
      <c r="I24" s="552" t="s">
        <v>589</v>
      </c>
      <c r="J24" s="559"/>
      <c r="K24" s="559"/>
      <c r="L24" s="553"/>
      <c r="N24" s="31"/>
      <c r="O24" s="26"/>
      <c r="P24" s="26"/>
      <c r="Q24" s="26"/>
      <c r="R24" s="26"/>
      <c r="S24" s="26"/>
    </row>
    <row r="25" spans="1:19" ht="33" customHeight="1" x14ac:dyDescent="0.25">
      <c r="D25" s="30"/>
      <c r="E25" s="25"/>
      <c r="F25" s="25"/>
      <c r="G25" s="30"/>
      <c r="H25" s="561"/>
      <c r="I25" s="22" t="s">
        <v>590</v>
      </c>
      <c r="J25" s="22" t="s">
        <v>591</v>
      </c>
      <c r="K25" s="222" t="s">
        <v>592</v>
      </c>
      <c r="L25" s="1" t="s">
        <v>593</v>
      </c>
      <c r="N25" s="25"/>
      <c r="O25" s="30"/>
    </row>
    <row r="26" spans="1:19" ht="32.25" customHeight="1" x14ac:dyDescent="0.25">
      <c r="D26" s="30"/>
      <c r="E26" s="25"/>
      <c r="F26" s="25"/>
      <c r="G26" s="22" t="s">
        <v>594</v>
      </c>
      <c r="H26" s="227">
        <f>IF(ISNUMBER($G$3),$G$3,"")</f>
        <v>2021</v>
      </c>
      <c r="I26" s="253"/>
      <c r="J26" s="254"/>
      <c r="K26" s="254"/>
      <c r="L26" s="253"/>
      <c r="M26" s="31"/>
      <c r="N26" s="25"/>
      <c r="O26" s="30"/>
    </row>
    <row r="27" spans="1:19" ht="5.25" customHeight="1" x14ac:dyDescent="0.3">
      <c r="G27" s="32"/>
      <c r="H27" s="228"/>
      <c r="I27" s="229"/>
      <c r="J27" s="230"/>
      <c r="K27" s="231"/>
      <c r="L27" s="231"/>
      <c r="M27" s="225"/>
    </row>
    <row r="28" spans="1:19" ht="17.25" customHeight="1" x14ac:dyDescent="0.3">
      <c r="A28" s="21"/>
      <c r="D28" s="30"/>
      <c r="E28" s="27"/>
      <c r="G28" s="22" t="s">
        <v>595</v>
      </c>
      <c r="H28" s="232" t="str">
        <f>IF(ISNUMBER($H$15),$H$15,"")</f>
        <v/>
      </c>
      <c r="I28" s="233" t="str">
        <f>IF(AND(ISNUMBER(H28),ISTEXT(I26)),I26,"")</f>
        <v/>
      </c>
      <c r="J28" s="255"/>
      <c r="K28" s="258"/>
      <c r="L28" s="233" t="str">
        <f>IF(AND(ISNUMBER(H28),ISTEXT(L26)),L26,"")</f>
        <v/>
      </c>
      <c r="M28" s="31"/>
      <c r="N28" s="25"/>
    </row>
    <row r="29" spans="1:19" ht="17.25" customHeight="1" x14ac:dyDescent="0.3">
      <c r="A29" s="21"/>
      <c r="G29" s="22" t="s">
        <v>597</v>
      </c>
      <c r="H29" s="234" t="str">
        <f>IF(ISNUMBER($H$17),$H$17,"")</f>
        <v/>
      </c>
      <c r="I29" s="233" t="str">
        <f>IF(AND(ISNUMBER(H29),ISTEXT(I26)),I26,"")</f>
        <v/>
      </c>
      <c r="J29" s="255"/>
      <c r="K29" s="258"/>
      <c r="L29" s="233" t="str">
        <f>IF(AND(ISNUMBER(H29),ISTEXT(L26)),L26,"")</f>
        <v/>
      </c>
      <c r="M29" s="31"/>
    </row>
    <row r="30" spans="1:19" ht="17.25" customHeight="1" x14ac:dyDescent="0.3">
      <c r="A30" s="21"/>
      <c r="G30" s="22" t="s">
        <v>596</v>
      </c>
      <c r="H30" s="234" t="str">
        <f>IF(ISNUMBER($H$19),$H$19,"")</f>
        <v/>
      </c>
      <c r="I30" s="233" t="str">
        <f>IF(AND(ISNUMBER(H30),ISTEXT(I26)),I26,"")</f>
        <v/>
      </c>
      <c r="J30" s="255"/>
      <c r="K30" s="258"/>
      <c r="L30" s="233" t="str">
        <f>IF(AND(ISNUMBER(H30),ISTEXT(L26)),L26,"")</f>
        <v/>
      </c>
      <c r="M30" s="31"/>
    </row>
    <row r="31" spans="1:19" ht="5.25" customHeight="1" x14ac:dyDescent="0.3">
      <c r="A31" s="21"/>
      <c r="E31" s="30"/>
      <c r="M31" s="31"/>
    </row>
    <row r="32" spans="1:19" ht="17.25" customHeight="1" x14ac:dyDescent="0.3">
      <c r="A32" s="21"/>
      <c r="D32" s="34"/>
    </row>
    <row r="33" spans="1:15" ht="18.75" customHeight="1" x14ac:dyDescent="0.3">
      <c r="A33" s="21"/>
      <c r="D33" s="551" t="s">
        <v>602</v>
      </c>
      <c r="E33" s="551"/>
      <c r="F33" s="551"/>
      <c r="G33" s="551"/>
      <c r="H33" s="551"/>
      <c r="I33" s="551"/>
      <c r="J33" s="551"/>
      <c r="K33" s="551"/>
      <c r="L33" s="551"/>
      <c r="M33" s="551"/>
      <c r="N33" s="551"/>
    </row>
    <row r="34" spans="1:15" ht="18.75" customHeight="1" x14ac:dyDescent="0.3">
      <c r="A34" s="21"/>
      <c r="D34" s="551"/>
      <c r="E34" s="551"/>
      <c r="F34" s="551"/>
      <c r="G34" s="551"/>
      <c r="H34" s="551"/>
      <c r="I34" s="551"/>
      <c r="J34" s="551"/>
      <c r="K34" s="551"/>
      <c r="L34" s="551"/>
      <c r="M34" s="551"/>
      <c r="N34" s="551"/>
    </row>
    <row r="35" spans="1:15" ht="6" customHeight="1" x14ac:dyDescent="0.3">
      <c r="A35" s="21"/>
      <c r="E35" s="30"/>
      <c r="F35" s="30"/>
      <c r="G35" s="30"/>
      <c r="H35" s="30"/>
      <c r="I35" s="30"/>
      <c r="J35" s="30"/>
      <c r="K35" s="30"/>
      <c r="L35" s="30"/>
      <c r="M35" s="30"/>
      <c r="N35" s="30"/>
    </row>
    <row r="36" spans="1:15" ht="17.25" customHeight="1" x14ac:dyDescent="0.3">
      <c r="A36" s="21"/>
      <c r="H36" s="560" t="s">
        <v>545</v>
      </c>
      <c r="I36" s="552" t="s">
        <v>548</v>
      </c>
      <c r="J36" s="553"/>
      <c r="K36" s="552" t="s">
        <v>585</v>
      </c>
      <c r="L36" s="553"/>
    </row>
    <row r="37" spans="1:15" ht="33" customHeight="1" x14ac:dyDescent="0.25">
      <c r="G37" s="30"/>
      <c r="H37" s="561"/>
      <c r="I37" s="22" t="s">
        <v>598</v>
      </c>
      <c r="J37" s="1" t="s">
        <v>599</v>
      </c>
      <c r="K37" s="223" t="s">
        <v>598</v>
      </c>
      <c r="L37" s="222" t="s">
        <v>599</v>
      </c>
    </row>
    <row r="38" spans="1:15" ht="30.75" customHeight="1" x14ac:dyDescent="0.25">
      <c r="G38" s="22" t="s">
        <v>594</v>
      </c>
      <c r="H38" s="234">
        <f>IF(ISNUMBER($G$3),$G$3,"")</f>
        <v>2021</v>
      </c>
      <c r="I38" s="256"/>
      <c r="J38" s="257"/>
      <c r="K38" s="256"/>
      <c r="L38" s="257"/>
      <c r="N38" s="35"/>
    </row>
    <row r="39" spans="1:15" ht="5.25" customHeight="1" x14ac:dyDescent="0.25">
      <c r="G39" s="32"/>
      <c r="H39" s="235"/>
      <c r="I39" s="235"/>
      <c r="J39" s="231"/>
      <c r="K39" s="235"/>
      <c r="L39" s="231"/>
    </row>
    <row r="40" spans="1:15" ht="18" customHeight="1" x14ac:dyDescent="0.25">
      <c r="G40" s="22" t="s">
        <v>595</v>
      </c>
      <c r="H40" s="232" t="str">
        <f>IF(ISNUMBER($H$15),$H$15,"")</f>
        <v/>
      </c>
      <c r="I40" s="258"/>
      <c r="J40" s="258"/>
      <c r="K40" s="258"/>
      <c r="L40" s="258"/>
    </row>
    <row r="41" spans="1:15" ht="18" customHeight="1" x14ac:dyDescent="0.25">
      <c r="G41" s="22" t="s">
        <v>597</v>
      </c>
      <c r="H41" s="234" t="str">
        <f>IF(ISNUMBER($H$17),$H$17,"")</f>
        <v/>
      </c>
      <c r="I41" s="257"/>
      <c r="J41" s="258"/>
      <c r="K41" s="257"/>
      <c r="L41" s="258"/>
    </row>
    <row r="42" spans="1:15" ht="16.5" customHeight="1" x14ac:dyDescent="0.25">
      <c r="G42" s="22" t="s">
        <v>596</v>
      </c>
      <c r="H42" s="234" t="str">
        <f>IF(ISNUMBER($H$19),$H$19,"")</f>
        <v/>
      </c>
      <c r="I42" s="257"/>
      <c r="J42" s="258"/>
      <c r="K42" s="257"/>
      <c r="L42" s="258"/>
    </row>
    <row r="43" spans="1:15" ht="5.25" customHeight="1" x14ac:dyDescent="0.25"/>
    <row r="44" spans="1:15" ht="18.75" customHeight="1" x14ac:dyDescent="0.25"/>
    <row r="45" spans="1:15" ht="18.75" customHeight="1" x14ac:dyDescent="0.25">
      <c r="D45" s="551" t="s">
        <v>691</v>
      </c>
      <c r="E45" s="551"/>
      <c r="F45" s="551"/>
      <c r="G45" s="551"/>
      <c r="H45" s="551"/>
      <c r="I45" s="551"/>
      <c r="J45" s="551"/>
      <c r="K45" s="551"/>
      <c r="L45" s="551"/>
      <c r="M45" s="551"/>
      <c r="N45" s="551"/>
    </row>
    <row r="46" spans="1:15" ht="22.5" customHeight="1" x14ac:dyDescent="0.25">
      <c r="D46" s="551"/>
      <c r="E46" s="551"/>
      <c r="F46" s="551"/>
      <c r="G46" s="551"/>
      <c r="H46" s="551"/>
      <c r="I46" s="551"/>
      <c r="J46" s="551"/>
      <c r="K46" s="551"/>
      <c r="L46" s="551"/>
      <c r="M46" s="551"/>
      <c r="N46" s="551"/>
    </row>
    <row r="47" spans="1:15" ht="6.75" customHeight="1" x14ac:dyDescent="0.25"/>
    <row r="48" spans="1:15" ht="56.25" customHeight="1" x14ac:dyDescent="0.25">
      <c r="G48" s="30"/>
      <c r="H48" s="552" t="s">
        <v>692</v>
      </c>
      <c r="I48" s="553"/>
      <c r="J48" s="240" t="s">
        <v>693</v>
      </c>
      <c r="K48" s="239" t="s">
        <v>599</v>
      </c>
      <c r="L48" s="239" t="s">
        <v>598</v>
      </c>
      <c r="M48" s="247" t="s">
        <v>700</v>
      </c>
      <c r="N48" s="247" t="s">
        <v>701</v>
      </c>
      <c r="O48" s="247" t="s">
        <v>5</v>
      </c>
    </row>
    <row r="49" spans="7:15" ht="15.75" hidden="1" customHeight="1" x14ac:dyDescent="0.25">
      <c r="G49" s="243" t="s">
        <v>694</v>
      </c>
      <c r="H49" s="564" t="s">
        <v>695</v>
      </c>
      <c r="I49" s="565"/>
      <c r="J49" s="243"/>
      <c r="K49" s="243" t="s">
        <v>696</v>
      </c>
      <c r="L49" s="244" t="s">
        <v>697</v>
      </c>
      <c r="M49" s="244" t="s">
        <v>702</v>
      </c>
      <c r="N49" s="244" t="s">
        <v>703</v>
      </c>
      <c r="O49" s="244"/>
    </row>
    <row r="50" spans="7:15" ht="27" hidden="1" customHeight="1" x14ac:dyDescent="0.25">
      <c r="G50" s="243"/>
      <c r="H50" s="564"/>
      <c r="I50" s="565"/>
      <c r="J50" s="243"/>
      <c r="K50" s="243"/>
      <c r="L50" s="244"/>
      <c r="M50" s="244"/>
      <c r="N50" s="244"/>
      <c r="O50" s="244"/>
    </row>
    <row r="51" spans="7:15" ht="15" customHeight="1" x14ac:dyDescent="0.25">
      <c r="G51" s="242">
        <v>1</v>
      </c>
      <c r="H51" s="554"/>
      <c r="I51" s="554"/>
      <c r="J51" s="259"/>
      <c r="K51" s="259"/>
      <c r="L51" s="259"/>
      <c r="M51" s="259"/>
      <c r="N51" s="259"/>
      <c r="O51" s="259"/>
    </row>
    <row r="52" spans="7:15" x14ac:dyDescent="0.25">
      <c r="G52" s="242">
        <v>2</v>
      </c>
      <c r="H52" s="550"/>
      <c r="I52" s="550"/>
      <c r="J52" s="259"/>
      <c r="K52" s="259"/>
      <c r="L52" s="259"/>
      <c r="M52" s="259"/>
      <c r="N52" s="259"/>
      <c r="O52" s="259"/>
    </row>
    <row r="53" spans="7:15" x14ac:dyDescent="0.25">
      <c r="G53" s="242">
        <v>3</v>
      </c>
      <c r="H53" s="550"/>
      <c r="I53" s="550"/>
      <c r="J53" s="259"/>
      <c r="K53" s="259"/>
      <c r="L53" s="259"/>
      <c r="M53" s="259"/>
      <c r="N53" s="259"/>
      <c r="O53" s="259"/>
    </row>
    <row r="54" spans="7:15" x14ac:dyDescent="0.25">
      <c r="G54" s="242">
        <v>4</v>
      </c>
      <c r="H54" s="550"/>
      <c r="I54" s="550"/>
      <c r="J54" s="259"/>
      <c r="K54" s="259"/>
      <c r="L54" s="259"/>
      <c r="M54" s="259"/>
      <c r="N54" s="259"/>
      <c r="O54" s="259"/>
    </row>
    <row r="55" spans="7:15" x14ac:dyDescent="0.25">
      <c r="G55" s="242">
        <v>5</v>
      </c>
      <c r="H55" s="550"/>
      <c r="I55" s="550"/>
      <c r="J55" s="259"/>
      <c r="K55" s="259"/>
      <c r="L55" s="259"/>
      <c r="M55" s="259"/>
      <c r="N55" s="259"/>
      <c r="O55" s="259"/>
    </row>
    <row r="56" spans="7:15" x14ac:dyDescent="0.25">
      <c r="G56" s="242">
        <v>6</v>
      </c>
      <c r="H56" s="550"/>
      <c r="I56" s="550"/>
      <c r="J56" s="259"/>
      <c r="K56" s="259"/>
      <c r="L56" s="259"/>
      <c r="M56" s="259"/>
      <c r="N56" s="259"/>
      <c r="O56" s="259"/>
    </row>
    <row r="57" spans="7:15" x14ac:dyDescent="0.25">
      <c r="G57" s="242">
        <v>7</v>
      </c>
      <c r="H57" s="550"/>
      <c r="I57" s="550"/>
      <c r="J57" s="259"/>
      <c r="K57" s="259"/>
      <c r="L57" s="259"/>
      <c r="M57" s="259"/>
      <c r="N57" s="259"/>
      <c r="O57" s="259"/>
    </row>
    <row r="58" spans="7:15" x14ac:dyDescent="0.25">
      <c r="G58" s="242">
        <v>8</v>
      </c>
      <c r="H58" s="550"/>
      <c r="I58" s="550"/>
      <c r="J58" s="259"/>
      <c r="K58" s="259"/>
      <c r="L58" s="259"/>
      <c r="M58" s="259"/>
      <c r="N58" s="259"/>
      <c r="O58" s="259"/>
    </row>
    <row r="59" spans="7:15" x14ac:dyDescent="0.25">
      <c r="G59" s="242">
        <v>9</v>
      </c>
      <c r="H59" s="550"/>
      <c r="I59" s="550"/>
      <c r="J59" s="259"/>
      <c r="K59" s="259"/>
      <c r="L59" s="259"/>
      <c r="M59" s="259"/>
      <c r="N59" s="259"/>
      <c r="O59" s="259"/>
    </row>
    <row r="60" spans="7:15" x14ac:dyDescent="0.25">
      <c r="G60" s="242">
        <v>10</v>
      </c>
      <c r="H60" s="550"/>
      <c r="I60" s="550"/>
      <c r="J60" s="259"/>
      <c r="K60" s="259"/>
      <c r="L60" s="259"/>
      <c r="M60" s="259"/>
      <c r="N60" s="259"/>
      <c r="O60" s="259"/>
    </row>
    <row r="61" spans="7:15" x14ac:dyDescent="0.25">
      <c r="G61" s="242">
        <v>11</v>
      </c>
      <c r="H61" s="550"/>
      <c r="I61" s="550"/>
      <c r="J61" s="259"/>
      <c r="K61" s="259"/>
      <c r="L61" s="259"/>
      <c r="M61" s="259"/>
      <c r="N61" s="259"/>
      <c r="O61" s="259"/>
    </row>
    <row r="62" spans="7:15" x14ac:dyDescent="0.25">
      <c r="G62" s="242">
        <v>12</v>
      </c>
      <c r="H62" s="550"/>
      <c r="I62" s="550"/>
      <c r="J62" s="259"/>
      <c r="K62" s="259"/>
      <c r="L62" s="259"/>
      <c r="M62" s="259"/>
      <c r="N62" s="259"/>
      <c r="O62" s="259"/>
    </row>
    <row r="63" spans="7:15" x14ac:dyDescent="0.25">
      <c r="G63" s="242">
        <v>13</v>
      </c>
      <c r="H63" s="550"/>
      <c r="I63" s="550"/>
      <c r="J63" s="259"/>
      <c r="K63" s="259"/>
      <c r="L63" s="259"/>
      <c r="M63" s="259"/>
      <c r="N63" s="259"/>
      <c r="O63" s="259"/>
    </row>
    <row r="64" spans="7:15" x14ac:dyDescent="0.25">
      <c r="G64" s="242">
        <v>14</v>
      </c>
      <c r="H64" s="550"/>
      <c r="I64" s="550"/>
      <c r="J64" s="259"/>
      <c r="K64" s="259"/>
      <c r="L64" s="259"/>
      <c r="M64" s="259"/>
      <c r="N64" s="259"/>
      <c r="O64" s="259"/>
    </row>
    <row r="65" spans="5:15" x14ac:dyDescent="0.25">
      <c r="G65" s="242">
        <v>15</v>
      </c>
      <c r="H65" s="550"/>
      <c r="I65" s="550"/>
      <c r="J65" s="259"/>
      <c r="K65" s="259"/>
      <c r="L65" s="259"/>
      <c r="M65" s="259"/>
      <c r="N65" s="259"/>
      <c r="O65" s="259"/>
    </row>
    <row r="66" spans="5:15" x14ac:dyDescent="0.25">
      <c r="G66" s="242">
        <v>16</v>
      </c>
      <c r="H66" s="550"/>
      <c r="I66" s="550"/>
      <c r="J66" s="259"/>
      <c r="K66" s="259"/>
      <c r="L66" s="259"/>
      <c r="M66" s="259"/>
      <c r="N66" s="259"/>
      <c r="O66" s="259"/>
    </row>
    <row r="67" spans="5:15" x14ac:dyDescent="0.25">
      <c r="G67" s="242">
        <v>17</v>
      </c>
      <c r="H67" s="550"/>
      <c r="I67" s="550"/>
      <c r="J67" s="259"/>
      <c r="K67" s="259"/>
      <c r="L67" s="259"/>
      <c r="M67" s="259"/>
      <c r="N67" s="259"/>
      <c r="O67" s="259"/>
    </row>
    <row r="68" spans="5:15" x14ac:dyDescent="0.25">
      <c r="E68" s="19"/>
      <c r="F68" s="19"/>
      <c r="G68" s="242">
        <v>18</v>
      </c>
      <c r="H68" s="550"/>
      <c r="I68" s="550"/>
      <c r="J68" s="259"/>
      <c r="K68" s="259"/>
      <c r="L68" s="259"/>
      <c r="M68" s="259"/>
      <c r="N68" s="259"/>
      <c r="O68" s="259"/>
    </row>
    <row r="69" spans="5:15" x14ac:dyDescent="0.25">
      <c r="G69" s="242">
        <v>19</v>
      </c>
      <c r="H69" s="550"/>
      <c r="I69" s="550"/>
      <c r="J69" s="259"/>
      <c r="K69" s="259"/>
      <c r="L69" s="259"/>
      <c r="M69" s="259"/>
      <c r="N69" s="259"/>
      <c r="O69" s="259"/>
    </row>
    <row r="70" spans="5:15" x14ac:dyDescent="0.25">
      <c r="G70" s="242">
        <v>20</v>
      </c>
      <c r="H70" s="550"/>
      <c r="I70" s="550"/>
      <c r="J70" s="259"/>
      <c r="K70" s="259"/>
      <c r="L70" s="259"/>
      <c r="M70" s="259"/>
      <c r="N70" s="259"/>
      <c r="O70" s="259"/>
    </row>
    <row r="71" spans="5:15" x14ac:dyDescent="0.25">
      <c r="G71" s="242">
        <v>21</v>
      </c>
      <c r="H71" s="550"/>
      <c r="I71" s="550"/>
      <c r="J71" s="259"/>
      <c r="K71" s="259"/>
      <c r="L71" s="259"/>
      <c r="M71" s="259"/>
      <c r="N71" s="259"/>
      <c r="O71" s="259"/>
    </row>
    <row r="72" spans="5:15" x14ac:dyDescent="0.25">
      <c r="G72" s="242">
        <v>22</v>
      </c>
      <c r="H72" s="550"/>
      <c r="I72" s="550"/>
      <c r="J72" s="259"/>
      <c r="K72" s="259"/>
      <c r="L72" s="259"/>
      <c r="M72" s="259"/>
      <c r="N72" s="259"/>
      <c r="O72" s="259"/>
    </row>
    <row r="73" spans="5:15" x14ac:dyDescent="0.25">
      <c r="G73" s="242">
        <v>23</v>
      </c>
      <c r="H73" s="550"/>
      <c r="I73" s="550"/>
      <c r="J73" s="259"/>
      <c r="K73" s="259"/>
      <c r="L73" s="259"/>
      <c r="M73" s="259"/>
      <c r="N73" s="259"/>
      <c r="O73" s="259"/>
    </row>
    <row r="74" spans="5:15" x14ac:dyDescent="0.25">
      <c r="G74" s="242">
        <v>24</v>
      </c>
      <c r="H74" s="550"/>
      <c r="I74" s="550"/>
      <c r="J74" s="259"/>
      <c r="K74" s="259"/>
      <c r="L74" s="259"/>
      <c r="M74" s="259"/>
      <c r="N74" s="259"/>
      <c r="O74" s="259"/>
    </row>
    <row r="75" spans="5:15" x14ac:dyDescent="0.25">
      <c r="G75" s="242">
        <v>25</v>
      </c>
      <c r="H75" s="550"/>
      <c r="I75" s="550"/>
      <c r="J75" s="259"/>
      <c r="K75" s="259"/>
      <c r="L75" s="259"/>
      <c r="M75" s="259"/>
      <c r="N75" s="259"/>
      <c r="O75" s="259"/>
    </row>
    <row r="76" spans="5:15" x14ac:dyDescent="0.25">
      <c r="G76" s="242">
        <v>26</v>
      </c>
      <c r="H76" s="550"/>
      <c r="I76" s="550"/>
      <c r="J76" s="259"/>
      <c r="K76" s="259"/>
      <c r="L76" s="259"/>
      <c r="M76" s="259"/>
      <c r="N76" s="259"/>
      <c r="O76" s="259"/>
    </row>
    <row r="77" spans="5:15" x14ac:dyDescent="0.25">
      <c r="G77" s="242">
        <v>27</v>
      </c>
      <c r="H77" s="550"/>
      <c r="I77" s="550"/>
      <c r="J77" s="259"/>
      <c r="K77" s="259"/>
      <c r="L77" s="259"/>
      <c r="M77" s="259"/>
      <c r="N77" s="259"/>
      <c r="O77" s="259"/>
    </row>
    <row r="78" spans="5:15" x14ac:dyDescent="0.25">
      <c r="G78" s="242">
        <v>28</v>
      </c>
      <c r="H78" s="550"/>
      <c r="I78" s="550"/>
      <c r="J78" s="259"/>
      <c r="K78" s="259"/>
      <c r="L78" s="259"/>
      <c r="M78" s="259"/>
      <c r="N78" s="259"/>
      <c r="O78" s="259"/>
    </row>
    <row r="79" spans="5:15" x14ac:dyDescent="0.25">
      <c r="G79" s="242">
        <v>29</v>
      </c>
      <c r="H79" s="550"/>
      <c r="I79" s="550"/>
      <c r="J79" s="259"/>
      <c r="K79" s="259"/>
      <c r="L79" s="259"/>
      <c r="M79" s="259"/>
      <c r="N79" s="259"/>
      <c r="O79" s="259"/>
    </row>
    <row r="80" spans="5:15" x14ac:dyDescent="0.25">
      <c r="G80" s="242">
        <v>30</v>
      </c>
      <c r="H80" s="550"/>
      <c r="I80" s="550"/>
      <c r="J80" s="259"/>
      <c r="K80" s="259"/>
      <c r="L80" s="259"/>
      <c r="M80" s="259"/>
      <c r="N80" s="259"/>
      <c r="O80" s="259"/>
    </row>
    <row r="81" spans="4:15" x14ac:dyDescent="0.25">
      <c r="G81" s="242">
        <v>31</v>
      </c>
      <c r="H81" s="550"/>
      <c r="I81" s="550"/>
      <c r="J81" s="259"/>
      <c r="K81" s="259"/>
      <c r="L81" s="259"/>
      <c r="M81" s="259"/>
      <c r="N81" s="259"/>
      <c r="O81" s="259"/>
    </row>
    <row r="82" spans="4:15" x14ac:dyDescent="0.25">
      <c r="G82" s="242">
        <v>32</v>
      </c>
      <c r="H82" s="550"/>
      <c r="I82" s="550"/>
      <c r="J82" s="259"/>
      <c r="K82" s="259"/>
      <c r="L82" s="259"/>
      <c r="M82" s="259"/>
      <c r="N82" s="259"/>
      <c r="O82" s="259"/>
    </row>
    <row r="83" spans="4:15" x14ac:dyDescent="0.25">
      <c r="G83" s="242">
        <v>33</v>
      </c>
      <c r="H83" s="550"/>
      <c r="I83" s="550"/>
      <c r="J83" s="259"/>
      <c r="K83" s="259"/>
      <c r="L83" s="259"/>
      <c r="M83" s="259"/>
      <c r="N83" s="259"/>
      <c r="O83" s="259"/>
    </row>
    <row r="84" spans="4:15" x14ac:dyDescent="0.25">
      <c r="G84" s="242">
        <v>34</v>
      </c>
      <c r="H84" s="550"/>
      <c r="I84" s="550"/>
      <c r="J84" s="259"/>
      <c r="K84" s="259"/>
      <c r="L84" s="259"/>
      <c r="M84" s="259"/>
      <c r="N84" s="259"/>
      <c r="O84" s="259"/>
    </row>
    <row r="85" spans="4:15" x14ac:dyDescent="0.25">
      <c r="G85" s="242">
        <v>35</v>
      </c>
      <c r="H85" s="550"/>
      <c r="I85" s="550"/>
      <c r="J85" s="259"/>
      <c r="K85" s="259"/>
      <c r="L85" s="259"/>
      <c r="M85" s="259"/>
      <c r="N85" s="259"/>
      <c r="O85" s="259"/>
    </row>
    <row r="86" spans="4:15" x14ac:dyDescent="0.25">
      <c r="G86" s="242">
        <v>36</v>
      </c>
      <c r="H86" s="550"/>
      <c r="I86" s="550"/>
      <c r="J86" s="259"/>
      <c r="K86" s="259"/>
      <c r="L86" s="259"/>
      <c r="M86" s="259"/>
      <c r="N86" s="259"/>
      <c r="O86" s="259"/>
    </row>
    <row r="87" spans="4:15" x14ac:dyDescent="0.25">
      <c r="G87" s="242">
        <v>37</v>
      </c>
      <c r="H87" s="550"/>
      <c r="I87" s="550"/>
      <c r="J87" s="259"/>
      <c r="K87" s="259"/>
      <c r="L87" s="259"/>
      <c r="M87" s="259"/>
      <c r="N87" s="259"/>
      <c r="O87" s="259"/>
    </row>
    <row r="88" spans="4:15" x14ac:dyDescent="0.25">
      <c r="G88" s="242">
        <v>38</v>
      </c>
      <c r="H88" s="550"/>
      <c r="I88" s="550"/>
      <c r="J88" s="259"/>
      <c r="K88" s="259"/>
      <c r="L88" s="259"/>
      <c r="M88" s="259"/>
      <c r="N88" s="259"/>
      <c r="O88" s="259"/>
    </row>
    <row r="89" spans="4:15" x14ac:dyDescent="0.25">
      <c r="G89" s="242">
        <v>39</v>
      </c>
      <c r="H89" s="550"/>
      <c r="I89" s="550"/>
      <c r="J89" s="259"/>
      <c r="K89" s="259"/>
      <c r="L89" s="259"/>
      <c r="M89" s="259"/>
      <c r="N89" s="259"/>
      <c r="O89" s="259"/>
    </row>
    <row r="90" spans="4:15" x14ac:dyDescent="0.25">
      <c r="G90" s="242">
        <v>40</v>
      </c>
      <c r="H90" s="550"/>
      <c r="I90" s="550"/>
      <c r="J90" s="259"/>
      <c r="K90" s="259"/>
      <c r="L90" s="259"/>
      <c r="M90" s="259"/>
      <c r="N90" s="259"/>
      <c r="O90" s="259"/>
    </row>
    <row r="91" spans="4:15" x14ac:dyDescent="0.25">
      <c r="G91" s="242">
        <v>41</v>
      </c>
      <c r="H91" s="550"/>
      <c r="I91" s="550"/>
      <c r="J91" s="259"/>
      <c r="K91" s="259"/>
      <c r="L91" s="259"/>
      <c r="M91" s="259"/>
      <c r="N91" s="259"/>
      <c r="O91" s="259"/>
    </row>
    <row r="92" spans="4:15" x14ac:dyDescent="0.25">
      <c r="G92" s="242">
        <v>42</v>
      </c>
      <c r="H92" s="550"/>
      <c r="I92" s="550"/>
      <c r="J92" s="259"/>
      <c r="K92" s="259"/>
      <c r="L92" s="259"/>
      <c r="M92" s="259"/>
      <c r="N92" s="259"/>
      <c r="O92" s="259"/>
    </row>
    <row r="93" spans="4:15" x14ac:dyDescent="0.25">
      <c r="G93" s="242">
        <v>43</v>
      </c>
      <c r="H93" s="550"/>
      <c r="I93" s="550"/>
      <c r="J93" s="259"/>
      <c r="K93" s="259"/>
      <c r="L93" s="259"/>
      <c r="M93" s="259"/>
      <c r="N93" s="259"/>
      <c r="O93" s="259"/>
    </row>
    <row r="94" spans="4:15" x14ac:dyDescent="0.25">
      <c r="G94" s="242">
        <v>44</v>
      </c>
      <c r="H94" s="550"/>
      <c r="I94" s="550"/>
      <c r="J94" s="259"/>
      <c r="K94" s="259"/>
      <c r="L94" s="259"/>
      <c r="M94" s="259"/>
      <c r="N94" s="259"/>
      <c r="O94" s="259"/>
    </row>
    <row r="95" spans="4:15" x14ac:dyDescent="0.25">
      <c r="D95" s="31"/>
      <c r="E95" s="31"/>
      <c r="F95" s="31"/>
      <c r="G95" s="242">
        <v>45</v>
      </c>
      <c r="H95" s="550"/>
      <c r="I95" s="550"/>
      <c r="J95" s="259"/>
      <c r="K95" s="259"/>
      <c r="L95" s="259"/>
      <c r="M95" s="259"/>
      <c r="N95" s="259"/>
      <c r="O95" s="259"/>
    </row>
    <row r="96" spans="4:15" x14ac:dyDescent="0.25">
      <c r="D96" s="31"/>
      <c r="E96" s="31"/>
      <c r="F96" s="31"/>
      <c r="G96" s="242">
        <v>46</v>
      </c>
      <c r="H96" s="550"/>
      <c r="I96" s="550"/>
      <c r="J96" s="259"/>
      <c r="K96" s="259"/>
      <c r="L96" s="259"/>
      <c r="M96" s="259"/>
      <c r="N96" s="259"/>
      <c r="O96" s="259"/>
    </row>
    <row r="97" spans="4:15" x14ac:dyDescent="0.25">
      <c r="D97" s="31"/>
      <c r="E97" s="31"/>
      <c r="F97" s="31"/>
      <c r="G97" s="242">
        <v>47</v>
      </c>
      <c r="H97" s="550"/>
      <c r="I97" s="550"/>
      <c r="J97" s="259"/>
      <c r="K97" s="259"/>
      <c r="L97" s="259"/>
      <c r="M97" s="259"/>
      <c r="N97" s="259"/>
      <c r="O97" s="259"/>
    </row>
    <row r="98" spans="4:15" x14ac:dyDescent="0.25">
      <c r="D98" s="31"/>
      <c r="E98" s="31"/>
      <c r="F98" s="31"/>
      <c r="G98" s="242">
        <v>48</v>
      </c>
      <c r="H98" s="550"/>
      <c r="I98" s="550"/>
      <c r="J98" s="259"/>
      <c r="K98" s="259"/>
      <c r="L98" s="259"/>
      <c r="M98" s="259"/>
      <c r="N98" s="259"/>
      <c r="O98" s="259"/>
    </row>
    <row r="99" spans="4:15" x14ac:dyDescent="0.25">
      <c r="D99" s="31"/>
      <c r="E99" s="31"/>
      <c r="F99" s="31"/>
      <c r="G99" s="242">
        <v>49</v>
      </c>
      <c r="H99" s="550"/>
      <c r="I99" s="550"/>
      <c r="J99" s="259"/>
      <c r="K99" s="259"/>
      <c r="L99" s="259"/>
      <c r="M99" s="259"/>
      <c r="N99" s="259"/>
      <c r="O99" s="259"/>
    </row>
    <row r="100" spans="4:15" x14ac:dyDescent="0.25">
      <c r="D100" s="31"/>
      <c r="E100" s="31"/>
      <c r="F100" s="31"/>
      <c r="G100" s="242">
        <v>50</v>
      </c>
      <c r="H100" s="550"/>
      <c r="I100" s="550"/>
      <c r="J100" s="259"/>
      <c r="K100" s="259"/>
      <c r="L100" s="259"/>
      <c r="M100" s="259"/>
      <c r="N100" s="259"/>
      <c r="O100" s="259"/>
    </row>
    <row r="101" spans="4:15" x14ac:dyDescent="0.25">
      <c r="D101" s="31"/>
      <c r="E101" s="31"/>
      <c r="F101" s="31"/>
      <c r="G101" s="242">
        <v>51</v>
      </c>
      <c r="H101" s="550"/>
      <c r="I101" s="550"/>
      <c r="J101" s="259"/>
      <c r="K101" s="259"/>
      <c r="L101" s="259"/>
      <c r="M101" s="259"/>
      <c r="N101" s="259"/>
      <c r="O101" s="259"/>
    </row>
    <row r="102" spans="4:15" x14ac:dyDescent="0.25">
      <c r="D102" s="31"/>
      <c r="E102" s="31"/>
      <c r="F102" s="31"/>
      <c r="G102" s="242">
        <v>52</v>
      </c>
      <c r="H102" s="550"/>
      <c r="I102" s="550"/>
      <c r="J102" s="259"/>
      <c r="K102" s="259"/>
      <c r="L102" s="259"/>
      <c r="M102" s="259"/>
      <c r="N102" s="259"/>
      <c r="O102" s="259"/>
    </row>
    <row r="103" spans="4:15" x14ac:dyDescent="0.25">
      <c r="D103" s="31"/>
      <c r="E103" s="31"/>
      <c r="F103" s="31"/>
      <c r="G103" s="242">
        <v>53</v>
      </c>
      <c r="H103" s="550"/>
      <c r="I103" s="550"/>
      <c r="J103" s="259"/>
      <c r="K103" s="259"/>
      <c r="L103" s="259"/>
      <c r="M103" s="259"/>
      <c r="N103" s="259"/>
      <c r="O103" s="259"/>
    </row>
    <row r="104" spans="4:15" x14ac:dyDescent="0.25">
      <c r="D104" s="31"/>
      <c r="E104" s="31"/>
      <c r="F104" s="31"/>
      <c r="G104" s="242">
        <v>54</v>
      </c>
      <c r="H104" s="550"/>
      <c r="I104" s="550"/>
      <c r="J104" s="259"/>
      <c r="K104" s="259"/>
      <c r="L104" s="259"/>
      <c r="M104" s="259"/>
      <c r="N104" s="259"/>
      <c r="O104" s="259"/>
    </row>
    <row r="105" spans="4:15" x14ac:dyDescent="0.25">
      <c r="D105" s="31"/>
      <c r="E105" s="31"/>
      <c r="F105" s="31"/>
      <c r="G105" s="242">
        <v>55</v>
      </c>
      <c r="H105" s="550"/>
      <c r="I105" s="550"/>
      <c r="J105" s="259"/>
      <c r="K105" s="259"/>
      <c r="L105" s="259"/>
      <c r="M105" s="259"/>
      <c r="N105" s="259"/>
      <c r="O105" s="259"/>
    </row>
    <row r="106" spans="4:15" x14ac:dyDescent="0.25">
      <c r="D106" s="31"/>
      <c r="E106" s="31"/>
      <c r="F106" s="31"/>
      <c r="G106" s="242">
        <v>56</v>
      </c>
      <c r="H106" s="550"/>
      <c r="I106" s="550"/>
      <c r="J106" s="259"/>
      <c r="K106" s="259"/>
      <c r="L106" s="259"/>
      <c r="M106" s="259"/>
      <c r="N106" s="259"/>
      <c r="O106" s="259"/>
    </row>
    <row r="107" spans="4:15" x14ac:dyDescent="0.25">
      <c r="D107" s="31"/>
      <c r="E107" s="31"/>
      <c r="F107" s="31"/>
      <c r="G107" s="242">
        <v>57</v>
      </c>
      <c r="H107" s="550"/>
      <c r="I107" s="550"/>
      <c r="J107" s="259"/>
      <c r="K107" s="259"/>
      <c r="L107" s="259"/>
      <c r="M107" s="259"/>
      <c r="N107" s="259"/>
      <c r="O107" s="259"/>
    </row>
    <row r="108" spans="4:15" x14ac:dyDescent="0.25">
      <c r="D108" s="31"/>
      <c r="E108" s="31"/>
      <c r="F108" s="31"/>
      <c r="G108" s="242">
        <v>58</v>
      </c>
      <c r="H108" s="550"/>
      <c r="I108" s="550"/>
      <c r="J108" s="259"/>
      <c r="K108" s="259"/>
      <c r="L108" s="259"/>
      <c r="M108" s="259"/>
      <c r="N108" s="259"/>
      <c r="O108" s="259"/>
    </row>
    <row r="109" spans="4:15" x14ac:dyDescent="0.25">
      <c r="D109" s="31"/>
      <c r="E109" s="31"/>
      <c r="F109" s="31"/>
      <c r="G109" s="242">
        <v>59</v>
      </c>
      <c r="H109" s="550"/>
      <c r="I109" s="550"/>
      <c r="J109" s="259"/>
      <c r="K109" s="259"/>
      <c r="L109" s="259"/>
      <c r="M109" s="259"/>
      <c r="N109" s="259"/>
      <c r="O109" s="259"/>
    </row>
    <row r="110" spans="4:15" x14ac:dyDescent="0.25">
      <c r="D110" s="31"/>
      <c r="E110" s="31"/>
      <c r="F110" s="31"/>
      <c r="G110" s="242">
        <v>60</v>
      </c>
      <c r="H110" s="550"/>
      <c r="I110" s="550"/>
      <c r="J110" s="259"/>
      <c r="K110" s="259"/>
      <c r="L110" s="259"/>
      <c r="M110" s="259"/>
      <c r="N110" s="259"/>
      <c r="O110" s="259"/>
    </row>
    <row r="111" spans="4:15" x14ac:dyDescent="0.25">
      <c r="G111" s="242">
        <v>61</v>
      </c>
      <c r="H111" s="550"/>
      <c r="I111" s="550"/>
      <c r="J111" s="259"/>
      <c r="K111" s="259"/>
      <c r="L111" s="259"/>
      <c r="M111" s="259"/>
      <c r="N111" s="259"/>
      <c r="O111" s="259"/>
    </row>
    <row r="112" spans="4:15" x14ac:dyDescent="0.25">
      <c r="G112" s="242">
        <v>62</v>
      </c>
      <c r="H112" s="550"/>
      <c r="I112" s="550"/>
      <c r="J112" s="259"/>
      <c r="K112" s="259"/>
      <c r="L112" s="259"/>
      <c r="M112" s="259"/>
      <c r="N112" s="259"/>
      <c r="O112" s="259"/>
    </row>
    <row r="113" spans="7:15" x14ac:dyDescent="0.25">
      <c r="G113" s="242">
        <v>63</v>
      </c>
      <c r="H113" s="550"/>
      <c r="I113" s="550"/>
      <c r="J113" s="259"/>
      <c r="K113" s="259"/>
      <c r="L113" s="259"/>
      <c r="M113" s="259"/>
      <c r="N113" s="259"/>
      <c r="O113" s="259"/>
    </row>
    <row r="114" spans="7:15" x14ac:dyDescent="0.25">
      <c r="G114" s="242">
        <v>64</v>
      </c>
      <c r="H114" s="550"/>
      <c r="I114" s="550"/>
      <c r="J114" s="259"/>
      <c r="K114" s="259"/>
      <c r="L114" s="259"/>
      <c r="M114" s="259"/>
      <c r="N114" s="259"/>
      <c r="O114" s="259"/>
    </row>
    <row r="115" spans="7:15" x14ac:dyDescent="0.25">
      <c r="G115" s="242">
        <v>65</v>
      </c>
      <c r="H115" s="550"/>
      <c r="I115" s="550"/>
      <c r="J115" s="259"/>
      <c r="K115" s="259"/>
      <c r="L115" s="259"/>
      <c r="M115" s="259"/>
      <c r="N115" s="259"/>
      <c r="O115" s="259"/>
    </row>
    <row r="116" spans="7:15" x14ac:dyDescent="0.25">
      <c r="G116" s="242">
        <v>66</v>
      </c>
      <c r="H116" s="550"/>
      <c r="I116" s="550"/>
      <c r="J116" s="259"/>
      <c r="K116" s="259"/>
      <c r="L116" s="259"/>
      <c r="M116" s="259"/>
      <c r="N116" s="259"/>
      <c r="O116" s="259"/>
    </row>
    <row r="117" spans="7:15" x14ac:dyDescent="0.25">
      <c r="G117" s="242">
        <v>67</v>
      </c>
      <c r="H117" s="550"/>
      <c r="I117" s="550"/>
      <c r="J117" s="259"/>
      <c r="K117" s="259"/>
      <c r="L117" s="259"/>
      <c r="M117" s="259"/>
      <c r="N117" s="259"/>
      <c r="O117" s="259"/>
    </row>
    <row r="118" spans="7:15" x14ac:dyDescent="0.25">
      <c r="G118" s="242">
        <v>68</v>
      </c>
      <c r="H118" s="550"/>
      <c r="I118" s="550"/>
      <c r="J118" s="259"/>
      <c r="K118" s="259"/>
      <c r="L118" s="259"/>
      <c r="M118" s="259"/>
      <c r="N118" s="259"/>
      <c r="O118" s="259"/>
    </row>
    <row r="119" spans="7:15" x14ac:dyDescent="0.25">
      <c r="G119" s="242">
        <v>69</v>
      </c>
      <c r="H119" s="550"/>
      <c r="I119" s="550"/>
      <c r="J119" s="259"/>
      <c r="K119" s="259"/>
      <c r="L119" s="259"/>
      <c r="M119" s="259"/>
      <c r="N119" s="259"/>
      <c r="O119" s="259"/>
    </row>
    <row r="120" spans="7:15" x14ac:dyDescent="0.25">
      <c r="G120" s="242">
        <v>70</v>
      </c>
      <c r="H120" s="550"/>
      <c r="I120" s="550"/>
      <c r="J120" s="259"/>
      <c r="K120" s="259"/>
      <c r="L120" s="259"/>
      <c r="M120" s="259"/>
      <c r="N120" s="259"/>
      <c r="O120" s="259"/>
    </row>
    <row r="121" spans="7:15" x14ac:dyDescent="0.25">
      <c r="G121" s="242">
        <v>71</v>
      </c>
      <c r="H121" s="550"/>
      <c r="I121" s="550"/>
      <c r="J121" s="259"/>
      <c r="K121" s="259"/>
      <c r="L121" s="259"/>
      <c r="M121" s="259"/>
      <c r="N121" s="259"/>
      <c r="O121" s="259"/>
    </row>
    <row r="122" spans="7:15" x14ac:dyDescent="0.25">
      <c r="G122" s="242">
        <v>72</v>
      </c>
      <c r="H122" s="550"/>
      <c r="I122" s="550"/>
      <c r="J122" s="259"/>
      <c r="K122" s="259"/>
      <c r="L122" s="259"/>
      <c r="M122" s="259"/>
      <c r="N122" s="259"/>
      <c r="O122" s="259"/>
    </row>
    <row r="123" spans="7:15" x14ac:dyDescent="0.25">
      <c r="G123" s="242">
        <v>73</v>
      </c>
      <c r="H123" s="550"/>
      <c r="I123" s="550"/>
      <c r="J123" s="259"/>
      <c r="K123" s="259"/>
      <c r="L123" s="259"/>
      <c r="M123" s="259"/>
      <c r="N123" s="259"/>
      <c r="O123" s="259"/>
    </row>
    <row r="124" spans="7:15" x14ac:dyDescent="0.25">
      <c r="G124" s="242">
        <v>74</v>
      </c>
      <c r="H124" s="550"/>
      <c r="I124" s="550"/>
      <c r="J124" s="259"/>
      <c r="K124" s="259"/>
      <c r="L124" s="259"/>
      <c r="M124" s="259"/>
      <c r="N124" s="259"/>
      <c r="O124" s="259"/>
    </row>
    <row r="125" spans="7:15" x14ac:dyDescent="0.25">
      <c r="G125" s="242">
        <v>75</v>
      </c>
      <c r="H125" s="550"/>
      <c r="I125" s="550"/>
      <c r="J125" s="259"/>
      <c r="K125" s="259"/>
      <c r="L125" s="259"/>
      <c r="M125" s="259"/>
      <c r="N125" s="259"/>
      <c r="O125" s="259"/>
    </row>
    <row r="126" spans="7:15" x14ac:dyDescent="0.25">
      <c r="G126" s="242">
        <v>76</v>
      </c>
      <c r="H126" s="550"/>
      <c r="I126" s="550"/>
      <c r="J126" s="259"/>
      <c r="K126" s="259"/>
      <c r="L126" s="259"/>
      <c r="M126" s="259"/>
      <c r="N126" s="259"/>
      <c r="O126" s="259"/>
    </row>
    <row r="127" spans="7:15" x14ac:dyDescent="0.25">
      <c r="G127" s="242">
        <v>77</v>
      </c>
      <c r="H127" s="550"/>
      <c r="I127" s="550"/>
      <c r="J127" s="259"/>
      <c r="K127" s="259"/>
      <c r="L127" s="259"/>
      <c r="M127" s="259"/>
      <c r="N127" s="259"/>
      <c r="O127" s="259"/>
    </row>
    <row r="128" spans="7:15" x14ac:dyDescent="0.25">
      <c r="G128" s="242">
        <v>78</v>
      </c>
      <c r="H128" s="550"/>
      <c r="I128" s="550"/>
      <c r="J128" s="259"/>
      <c r="K128" s="259"/>
      <c r="L128" s="259"/>
      <c r="M128" s="259"/>
      <c r="N128" s="259"/>
      <c r="O128" s="259"/>
    </row>
    <row r="129" spans="7:15" x14ac:dyDescent="0.25">
      <c r="G129" s="242">
        <v>79</v>
      </c>
      <c r="H129" s="550"/>
      <c r="I129" s="550"/>
      <c r="J129" s="259"/>
      <c r="K129" s="259"/>
      <c r="L129" s="259"/>
      <c r="M129" s="259"/>
      <c r="N129" s="259"/>
      <c r="O129" s="259"/>
    </row>
    <row r="130" spans="7:15" x14ac:dyDescent="0.25">
      <c r="G130" s="242">
        <v>80</v>
      </c>
      <c r="H130" s="550"/>
      <c r="I130" s="550"/>
      <c r="J130" s="259"/>
      <c r="K130" s="259"/>
      <c r="L130" s="259"/>
      <c r="M130" s="259"/>
      <c r="N130" s="259"/>
      <c r="O130" s="259"/>
    </row>
    <row r="131" spans="7:15" x14ac:dyDescent="0.25">
      <c r="G131" s="242">
        <v>81</v>
      </c>
      <c r="H131" s="550"/>
      <c r="I131" s="550"/>
      <c r="J131" s="259"/>
      <c r="K131" s="259"/>
      <c r="L131" s="259"/>
      <c r="M131" s="259"/>
      <c r="N131" s="259"/>
      <c r="O131" s="259"/>
    </row>
    <row r="132" spans="7:15" x14ac:dyDescent="0.25">
      <c r="G132" s="242">
        <v>82</v>
      </c>
      <c r="H132" s="550"/>
      <c r="I132" s="550"/>
      <c r="J132" s="259"/>
      <c r="K132" s="259"/>
      <c r="L132" s="259"/>
      <c r="M132" s="259"/>
      <c r="N132" s="259"/>
      <c r="O132" s="259"/>
    </row>
    <row r="133" spans="7:15" x14ac:dyDescent="0.25">
      <c r="G133" s="242">
        <v>83</v>
      </c>
      <c r="H133" s="550"/>
      <c r="I133" s="550"/>
      <c r="J133" s="259"/>
      <c r="K133" s="259"/>
      <c r="L133" s="259"/>
      <c r="M133" s="259"/>
      <c r="N133" s="259"/>
      <c r="O133" s="259"/>
    </row>
    <row r="134" spans="7:15" x14ac:dyDescent="0.25">
      <c r="G134" s="242">
        <v>84</v>
      </c>
      <c r="H134" s="550"/>
      <c r="I134" s="550"/>
      <c r="J134" s="259"/>
      <c r="K134" s="259"/>
      <c r="L134" s="259"/>
      <c r="M134" s="259"/>
      <c r="N134" s="259"/>
      <c r="O134" s="259"/>
    </row>
    <row r="135" spans="7:15" x14ac:dyDescent="0.25">
      <c r="G135" s="242">
        <v>85</v>
      </c>
      <c r="H135" s="550"/>
      <c r="I135" s="550"/>
      <c r="J135" s="259"/>
      <c r="K135" s="259"/>
      <c r="L135" s="259"/>
      <c r="M135" s="259"/>
      <c r="N135" s="259"/>
      <c r="O135" s="259"/>
    </row>
    <row r="136" spans="7:15" x14ac:dyDescent="0.25">
      <c r="G136" s="242">
        <v>86</v>
      </c>
      <c r="H136" s="550"/>
      <c r="I136" s="550"/>
      <c r="J136" s="259"/>
      <c r="K136" s="259"/>
      <c r="L136" s="259"/>
      <c r="M136" s="259"/>
      <c r="N136" s="259"/>
      <c r="O136" s="259"/>
    </row>
    <row r="137" spans="7:15" x14ac:dyDescent="0.25">
      <c r="G137" s="242">
        <v>87</v>
      </c>
      <c r="H137" s="550"/>
      <c r="I137" s="550"/>
      <c r="J137" s="259"/>
      <c r="K137" s="259"/>
      <c r="L137" s="259"/>
      <c r="M137" s="259"/>
      <c r="N137" s="259"/>
      <c r="O137" s="259"/>
    </row>
    <row r="138" spans="7:15" x14ac:dyDescent="0.25">
      <c r="G138" s="242">
        <v>88</v>
      </c>
      <c r="H138" s="550"/>
      <c r="I138" s="550"/>
      <c r="J138" s="259"/>
      <c r="K138" s="259"/>
      <c r="L138" s="259"/>
      <c r="M138" s="259"/>
      <c r="N138" s="259"/>
      <c r="O138" s="259"/>
    </row>
    <row r="139" spans="7:15" x14ac:dyDescent="0.25">
      <c r="G139" s="242">
        <v>89</v>
      </c>
      <c r="H139" s="550"/>
      <c r="I139" s="550"/>
      <c r="J139" s="259"/>
      <c r="K139" s="259"/>
      <c r="L139" s="259"/>
      <c r="M139" s="259"/>
      <c r="N139" s="259"/>
      <c r="O139" s="259"/>
    </row>
    <row r="140" spans="7:15" x14ac:dyDescent="0.25">
      <c r="G140" s="242">
        <v>90</v>
      </c>
      <c r="H140" s="550"/>
      <c r="I140" s="550"/>
      <c r="J140" s="259"/>
      <c r="K140" s="259"/>
      <c r="L140" s="259"/>
      <c r="M140" s="259"/>
      <c r="N140" s="259"/>
      <c r="O140" s="259"/>
    </row>
    <row r="141" spans="7:15" x14ac:dyDescent="0.25">
      <c r="G141" s="242">
        <v>91</v>
      </c>
      <c r="H141" s="550"/>
      <c r="I141" s="550"/>
      <c r="J141" s="259"/>
      <c r="K141" s="259"/>
      <c r="L141" s="259"/>
      <c r="M141" s="259"/>
      <c r="N141" s="259"/>
      <c r="O141" s="259"/>
    </row>
    <row r="142" spans="7:15" x14ac:dyDescent="0.25">
      <c r="G142" s="242">
        <v>92</v>
      </c>
      <c r="H142" s="550"/>
      <c r="I142" s="550"/>
      <c r="J142" s="259"/>
      <c r="K142" s="259"/>
      <c r="L142" s="259"/>
      <c r="M142" s="259"/>
      <c r="N142" s="259"/>
      <c r="O142" s="259"/>
    </row>
    <row r="143" spans="7:15" x14ac:dyDescent="0.25">
      <c r="G143" s="242">
        <v>93</v>
      </c>
      <c r="H143" s="550"/>
      <c r="I143" s="550"/>
      <c r="J143" s="259"/>
      <c r="K143" s="259"/>
      <c r="L143" s="259"/>
      <c r="M143" s="259"/>
      <c r="N143" s="259"/>
      <c r="O143" s="259"/>
    </row>
    <row r="144" spans="7:15" x14ac:dyDescent="0.25">
      <c r="G144" s="242">
        <v>94</v>
      </c>
      <c r="H144" s="550"/>
      <c r="I144" s="550"/>
      <c r="J144" s="259"/>
      <c r="K144" s="259"/>
      <c r="L144" s="259"/>
      <c r="M144" s="259"/>
      <c r="N144" s="259"/>
      <c r="O144" s="259"/>
    </row>
    <row r="145" spans="7:15" x14ac:dyDescent="0.25">
      <c r="G145" s="242">
        <v>95</v>
      </c>
      <c r="H145" s="550"/>
      <c r="I145" s="550"/>
      <c r="J145" s="259"/>
      <c r="K145" s="259"/>
      <c r="L145" s="259"/>
      <c r="M145" s="259"/>
      <c r="N145" s="259"/>
      <c r="O145" s="259"/>
    </row>
    <row r="146" spans="7:15" x14ac:dyDescent="0.25">
      <c r="G146" s="242">
        <v>96</v>
      </c>
      <c r="H146" s="550"/>
      <c r="I146" s="550"/>
      <c r="J146" s="259"/>
      <c r="K146" s="259"/>
      <c r="L146" s="259"/>
      <c r="M146" s="259"/>
      <c r="N146" s="259"/>
      <c r="O146" s="259"/>
    </row>
    <row r="147" spans="7:15" x14ac:dyDescent="0.25">
      <c r="G147" s="242">
        <v>97</v>
      </c>
      <c r="H147" s="550"/>
      <c r="I147" s="550"/>
      <c r="J147" s="259"/>
      <c r="K147" s="259"/>
      <c r="L147" s="259"/>
      <c r="M147" s="259"/>
      <c r="N147" s="259"/>
      <c r="O147" s="259"/>
    </row>
    <row r="148" spans="7:15" x14ac:dyDescent="0.25">
      <c r="G148" s="242">
        <v>98</v>
      </c>
      <c r="H148" s="550"/>
      <c r="I148" s="550"/>
      <c r="J148" s="259"/>
      <c r="K148" s="259"/>
      <c r="L148" s="259"/>
      <c r="M148" s="259"/>
      <c r="N148" s="259"/>
      <c r="O148" s="259"/>
    </row>
    <row r="149" spans="7:15" x14ac:dyDescent="0.25">
      <c r="G149" s="242">
        <v>99</v>
      </c>
      <c r="H149" s="550"/>
      <c r="I149" s="550"/>
      <c r="J149" s="259"/>
      <c r="K149" s="259"/>
      <c r="L149" s="259"/>
      <c r="M149" s="259"/>
      <c r="N149" s="259"/>
      <c r="O149" s="259"/>
    </row>
    <row r="150" spans="7:15" x14ac:dyDescent="0.25">
      <c r="G150" s="242">
        <v>100</v>
      </c>
      <c r="H150" s="550"/>
      <c r="I150" s="550"/>
      <c r="J150" s="259"/>
      <c r="K150" s="259"/>
      <c r="L150" s="259"/>
      <c r="M150" s="259"/>
      <c r="N150" s="259"/>
      <c r="O150" s="259"/>
    </row>
    <row r="151" spans="7:15" x14ac:dyDescent="0.25">
      <c r="G151" s="242">
        <v>101</v>
      </c>
      <c r="H151" s="550"/>
      <c r="I151" s="550"/>
      <c r="J151" s="259"/>
      <c r="K151" s="259"/>
      <c r="L151" s="259"/>
      <c r="M151" s="259"/>
      <c r="N151" s="259"/>
      <c r="O151" s="259"/>
    </row>
    <row r="152" spans="7:15" x14ac:dyDescent="0.25">
      <c r="G152" s="242">
        <v>102</v>
      </c>
      <c r="H152" s="550"/>
      <c r="I152" s="550"/>
      <c r="J152" s="259"/>
      <c r="K152" s="259"/>
      <c r="L152" s="259"/>
      <c r="M152" s="259"/>
      <c r="N152" s="259"/>
      <c r="O152" s="259"/>
    </row>
    <row r="153" spans="7:15" x14ac:dyDescent="0.25">
      <c r="G153" s="242">
        <v>103</v>
      </c>
      <c r="H153" s="550"/>
      <c r="I153" s="550"/>
      <c r="J153" s="259"/>
      <c r="K153" s="259"/>
      <c r="L153" s="259"/>
      <c r="M153" s="259"/>
      <c r="N153" s="259"/>
      <c r="O153" s="259"/>
    </row>
    <row r="154" spans="7:15" x14ac:dyDescent="0.25">
      <c r="G154" s="242">
        <v>104</v>
      </c>
      <c r="H154" s="550"/>
      <c r="I154" s="550"/>
      <c r="J154" s="259"/>
      <c r="K154" s="259"/>
      <c r="L154" s="259"/>
      <c r="M154" s="259"/>
      <c r="N154" s="259"/>
      <c r="O154" s="259"/>
    </row>
    <row r="155" spans="7:15" x14ac:dyDescent="0.25">
      <c r="G155" s="242">
        <v>105</v>
      </c>
      <c r="H155" s="550"/>
      <c r="I155" s="550"/>
      <c r="J155" s="259"/>
      <c r="K155" s="259"/>
      <c r="L155" s="259"/>
      <c r="M155" s="259"/>
      <c r="N155" s="259"/>
      <c r="O155" s="259"/>
    </row>
    <row r="156" spans="7:15" x14ac:dyDescent="0.25">
      <c r="G156" s="242">
        <v>106</v>
      </c>
      <c r="H156" s="550"/>
      <c r="I156" s="550"/>
      <c r="J156" s="259"/>
      <c r="K156" s="259"/>
      <c r="L156" s="259"/>
      <c r="M156" s="259"/>
      <c r="N156" s="259"/>
      <c r="O156" s="259"/>
    </row>
    <row r="157" spans="7:15" x14ac:dyDescent="0.25">
      <c r="G157" s="242">
        <v>107</v>
      </c>
      <c r="H157" s="550"/>
      <c r="I157" s="550"/>
      <c r="J157" s="259"/>
      <c r="K157" s="259"/>
      <c r="L157" s="259"/>
      <c r="M157" s="259"/>
      <c r="N157" s="259"/>
      <c r="O157" s="259"/>
    </row>
    <row r="158" spans="7:15" x14ac:dyDescent="0.25">
      <c r="G158" s="242">
        <v>108</v>
      </c>
      <c r="H158" s="550"/>
      <c r="I158" s="550"/>
      <c r="J158" s="259"/>
      <c r="K158" s="259"/>
      <c r="L158" s="259"/>
      <c r="M158" s="259"/>
      <c r="N158" s="259"/>
      <c r="O158" s="259"/>
    </row>
    <row r="159" spans="7:15" x14ac:dyDescent="0.25">
      <c r="G159" s="242">
        <v>109</v>
      </c>
      <c r="H159" s="550"/>
      <c r="I159" s="550"/>
      <c r="J159" s="259"/>
      <c r="K159" s="259"/>
      <c r="L159" s="259"/>
      <c r="M159" s="259"/>
      <c r="N159" s="259"/>
      <c r="O159" s="259"/>
    </row>
    <row r="160" spans="7:15" x14ac:dyDescent="0.25">
      <c r="G160" s="242">
        <v>110</v>
      </c>
      <c r="H160" s="550"/>
      <c r="I160" s="550"/>
      <c r="J160" s="259"/>
      <c r="K160" s="259"/>
      <c r="L160" s="259"/>
      <c r="M160" s="259"/>
      <c r="N160" s="259"/>
      <c r="O160" s="259"/>
    </row>
    <row r="161" spans="7:15" x14ac:dyDescent="0.25">
      <c r="G161" s="242">
        <v>111</v>
      </c>
      <c r="H161" s="550"/>
      <c r="I161" s="550"/>
      <c r="J161" s="259"/>
      <c r="K161" s="259"/>
      <c r="L161" s="259"/>
      <c r="M161" s="259"/>
      <c r="N161" s="259"/>
      <c r="O161" s="259"/>
    </row>
    <row r="162" spans="7:15" x14ac:dyDescent="0.25">
      <c r="G162" s="242">
        <v>112</v>
      </c>
      <c r="H162" s="550"/>
      <c r="I162" s="550"/>
      <c r="J162" s="259"/>
      <c r="K162" s="259"/>
      <c r="L162" s="259"/>
      <c r="M162" s="259"/>
      <c r="N162" s="259"/>
      <c r="O162" s="259"/>
    </row>
    <row r="163" spans="7:15" x14ac:dyDescent="0.25">
      <c r="G163" s="242">
        <v>113</v>
      </c>
      <c r="H163" s="550"/>
      <c r="I163" s="550"/>
      <c r="J163" s="259"/>
      <c r="K163" s="259"/>
      <c r="L163" s="259"/>
      <c r="M163" s="259"/>
      <c r="N163" s="259"/>
      <c r="O163" s="259"/>
    </row>
    <row r="164" spans="7:15" x14ac:dyDescent="0.25">
      <c r="G164" s="242">
        <v>114</v>
      </c>
      <c r="H164" s="550"/>
      <c r="I164" s="550"/>
      <c r="J164" s="259"/>
      <c r="K164" s="259"/>
      <c r="L164" s="259"/>
      <c r="M164" s="259"/>
      <c r="N164" s="259"/>
      <c r="O164" s="259"/>
    </row>
    <row r="165" spans="7:15" x14ac:dyDescent="0.25">
      <c r="G165" s="242">
        <v>115</v>
      </c>
      <c r="H165" s="550"/>
      <c r="I165" s="550"/>
      <c r="J165" s="259"/>
      <c r="K165" s="259"/>
      <c r="L165" s="259"/>
      <c r="M165" s="259"/>
      <c r="N165" s="259"/>
      <c r="O165" s="259"/>
    </row>
    <row r="166" spans="7:15" x14ac:dyDescent="0.25">
      <c r="G166" s="242">
        <v>116</v>
      </c>
      <c r="H166" s="550"/>
      <c r="I166" s="550"/>
      <c r="J166" s="259"/>
      <c r="K166" s="259"/>
      <c r="L166" s="259"/>
      <c r="M166" s="259"/>
      <c r="N166" s="259"/>
      <c r="O166" s="259"/>
    </row>
    <row r="167" spans="7:15" x14ac:dyDescent="0.25">
      <c r="G167" s="242">
        <v>117</v>
      </c>
      <c r="H167" s="550"/>
      <c r="I167" s="550"/>
      <c r="J167" s="259"/>
      <c r="K167" s="259"/>
      <c r="L167" s="259"/>
      <c r="M167" s="259"/>
      <c r="N167" s="259"/>
      <c r="O167" s="259"/>
    </row>
    <row r="168" spans="7:15" x14ac:dyDescent="0.25">
      <c r="G168" s="242">
        <v>118</v>
      </c>
      <c r="H168" s="550"/>
      <c r="I168" s="550"/>
      <c r="J168" s="259"/>
      <c r="K168" s="259"/>
      <c r="L168" s="259"/>
      <c r="M168" s="259"/>
      <c r="N168" s="259"/>
      <c r="O168" s="259"/>
    </row>
    <row r="169" spans="7:15" x14ac:dyDescent="0.25">
      <c r="G169" s="242">
        <v>119</v>
      </c>
      <c r="H169" s="550"/>
      <c r="I169" s="550"/>
      <c r="J169" s="259"/>
      <c r="K169" s="259"/>
      <c r="L169" s="259"/>
      <c r="M169" s="259"/>
      <c r="N169" s="259"/>
      <c r="O169" s="259"/>
    </row>
    <row r="170" spans="7:15" x14ac:dyDescent="0.25">
      <c r="G170" s="242">
        <v>120</v>
      </c>
      <c r="H170" s="550"/>
      <c r="I170" s="550"/>
      <c r="J170" s="259"/>
      <c r="K170" s="259"/>
      <c r="L170" s="259"/>
      <c r="M170" s="259"/>
      <c r="N170" s="259"/>
      <c r="O170" s="259"/>
    </row>
    <row r="171" spans="7:15" x14ac:dyDescent="0.25">
      <c r="G171" s="242">
        <v>121</v>
      </c>
      <c r="H171" s="550"/>
      <c r="I171" s="550"/>
      <c r="J171" s="259"/>
      <c r="K171" s="259"/>
      <c r="L171" s="259"/>
      <c r="M171" s="259"/>
      <c r="N171" s="259"/>
      <c r="O171" s="259"/>
    </row>
    <row r="172" spans="7:15" x14ac:dyDescent="0.25">
      <c r="G172" s="242">
        <v>122</v>
      </c>
      <c r="H172" s="550"/>
      <c r="I172" s="550"/>
      <c r="J172" s="259"/>
      <c r="K172" s="259"/>
      <c r="L172" s="259"/>
      <c r="M172" s="259"/>
      <c r="N172" s="259"/>
      <c r="O172" s="259"/>
    </row>
    <row r="173" spans="7:15" x14ac:dyDescent="0.25">
      <c r="G173" s="242">
        <v>123</v>
      </c>
      <c r="H173" s="550"/>
      <c r="I173" s="550"/>
      <c r="J173" s="259"/>
      <c r="K173" s="259"/>
      <c r="L173" s="259"/>
      <c r="M173" s="259"/>
      <c r="N173" s="259"/>
      <c r="O173" s="259"/>
    </row>
    <row r="174" spans="7:15" x14ac:dyDescent="0.25">
      <c r="G174" s="242">
        <v>124</v>
      </c>
      <c r="H174" s="550"/>
      <c r="I174" s="550"/>
      <c r="J174" s="259"/>
      <c r="K174" s="259"/>
      <c r="L174" s="259"/>
      <c r="M174" s="259"/>
      <c r="N174" s="259"/>
      <c r="O174" s="259"/>
    </row>
    <row r="175" spans="7:15" x14ac:dyDescent="0.25">
      <c r="G175" s="242">
        <v>125</v>
      </c>
      <c r="H175" s="550"/>
      <c r="I175" s="550"/>
      <c r="J175" s="259"/>
      <c r="K175" s="259"/>
      <c r="L175" s="259"/>
      <c r="M175" s="259"/>
      <c r="N175" s="259"/>
      <c r="O175" s="259"/>
    </row>
    <row r="176" spans="7:15" x14ac:dyDescent="0.25">
      <c r="G176" s="242">
        <v>126</v>
      </c>
      <c r="H176" s="550"/>
      <c r="I176" s="550"/>
      <c r="J176" s="259"/>
      <c r="K176" s="259"/>
      <c r="L176" s="259"/>
      <c r="M176" s="259"/>
      <c r="N176" s="259"/>
      <c r="O176" s="259"/>
    </row>
    <row r="177" spans="7:15" x14ac:dyDescent="0.25">
      <c r="G177" s="242">
        <v>127</v>
      </c>
      <c r="H177" s="550"/>
      <c r="I177" s="550"/>
      <c r="J177" s="259"/>
      <c r="K177" s="259"/>
      <c r="L177" s="259"/>
      <c r="M177" s="259"/>
      <c r="N177" s="259"/>
      <c r="O177" s="259"/>
    </row>
    <row r="178" spans="7:15" x14ac:dyDescent="0.25">
      <c r="G178" s="242">
        <v>128</v>
      </c>
      <c r="H178" s="550"/>
      <c r="I178" s="550"/>
      <c r="J178" s="259"/>
      <c r="K178" s="259"/>
      <c r="L178" s="259"/>
      <c r="M178" s="259"/>
      <c r="N178" s="259"/>
      <c r="O178" s="259"/>
    </row>
    <row r="179" spans="7:15" x14ac:dyDescent="0.25">
      <c r="G179" s="242">
        <v>129</v>
      </c>
      <c r="H179" s="550"/>
      <c r="I179" s="550"/>
      <c r="J179" s="259"/>
      <c r="K179" s="259"/>
      <c r="L179" s="259"/>
      <c r="M179" s="259"/>
      <c r="N179" s="259"/>
      <c r="O179" s="259"/>
    </row>
    <row r="180" spans="7:15" x14ac:dyDescent="0.25">
      <c r="G180" s="242">
        <v>130</v>
      </c>
      <c r="H180" s="550"/>
      <c r="I180" s="550"/>
      <c r="J180" s="259"/>
      <c r="K180" s="259"/>
      <c r="L180" s="259"/>
      <c r="M180" s="259"/>
      <c r="N180" s="259"/>
      <c r="O180" s="259"/>
    </row>
    <row r="181" spans="7:15" x14ac:dyDescent="0.25">
      <c r="G181" s="242">
        <v>131</v>
      </c>
      <c r="H181" s="550"/>
      <c r="I181" s="550"/>
      <c r="J181" s="259"/>
      <c r="K181" s="259"/>
      <c r="L181" s="259"/>
      <c r="M181" s="259"/>
      <c r="N181" s="259"/>
      <c r="O181" s="259"/>
    </row>
    <row r="182" spans="7:15" x14ac:dyDescent="0.25">
      <c r="G182" s="242">
        <v>132</v>
      </c>
      <c r="H182" s="550"/>
      <c r="I182" s="550"/>
      <c r="J182" s="259"/>
      <c r="K182" s="259"/>
      <c r="L182" s="259"/>
      <c r="M182" s="259"/>
      <c r="N182" s="259"/>
      <c r="O182" s="259"/>
    </row>
    <row r="183" spans="7:15" x14ac:dyDescent="0.25">
      <c r="G183" s="242">
        <v>133</v>
      </c>
      <c r="H183" s="550"/>
      <c r="I183" s="550"/>
      <c r="J183" s="259"/>
      <c r="K183" s="259"/>
      <c r="L183" s="259"/>
      <c r="M183" s="259"/>
      <c r="N183" s="259"/>
      <c r="O183" s="259"/>
    </row>
    <row r="184" spans="7:15" x14ac:dyDescent="0.25">
      <c r="G184" s="242">
        <v>134</v>
      </c>
      <c r="H184" s="550"/>
      <c r="I184" s="550"/>
      <c r="J184" s="259"/>
      <c r="K184" s="259"/>
      <c r="L184" s="259"/>
      <c r="M184" s="259"/>
      <c r="N184" s="259"/>
      <c r="O184" s="259"/>
    </row>
    <row r="185" spans="7:15" x14ac:dyDescent="0.25">
      <c r="G185" s="242">
        <v>135</v>
      </c>
      <c r="H185" s="550"/>
      <c r="I185" s="550"/>
      <c r="J185" s="259"/>
      <c r="K185" s="259"/>
      <c r="L185" s="259"/>
      <c r="M185" s="259"/>
      <c r="N185" s="259"/>
      <c r="O185" s="259"/>
    </row>
    <row r="186" spans="7:15" x14ac:dyDescent="0.25">
      <c r="G186" s="242">
        <v>136</v>
      </c>
      <c r="H186" s="550"/>
      <c r="I186" s="550"/>
      <c r="J186" s="259"/>
      <c r="K186" s="259"/>
      <c r="L186" s="259"/>
      <c r="M186" s="259"/>
      <c r="N186" s="259"/>
      <c r="O186" s="259"/>
    </row>
    <row r="187" spans="7:15" x14ac:dyDescent="0.25">
      <c r="G187" s="242">
        <v>137</v>
      </c>
      <c r="H187" s="550"/>
      <c r="I187" s="550"/>
      <c r="J187" s="259"/>
      <c r="K187" s="259"/>
      <c r="L187" s="259"/>
      <c r="M187" s="259"/>
      <c r="N187" s="259"/>
      <c r="O187" s="259"/>
    </row>
    <row r="188" spans="7:15" x14ac:dyDescent="0.25">
      <c r="G188" s="242">
        <v>138</v>
      </c>
      <c r="H188" s="550"/>
      <c r="I188" s="550"/>
      <c r="J188" s="259"/>
      <c r="K188" s="259"/>
      <c r="L188" s="259"/>
      <c r="M188" s="259"/>
      <c r="N188" s="259"/>
      <c r="O188" s="259"/>
    </row>
    <row r="189" spans="7:15" x14ac:dyDescent="0.25">
      <c r="G189" s="242">
        <v>139</v>
      </c>
      <c r="H189" s="550"/>
      <c r="I189" s="550"/>
      <c r="J189" s="259"/>
      <c r="K189" s="259"/>
      <c r="L189" s="259"/>
      <c r="M189" s="259"/>
      <c r="N189" s="259"/>
      <c r="O189" s="259"/>
    </row>
    <row r="190" spans="7:15" x14ac:dyDescent="0.25">
      <c r="G190" s="242">
        <v>140</v>
      </c>
      <c r="H190" s="550"/>
      <c r="I190" s="550"/>
      <c r="J190" s="259"/>
      <c r="K190" s="259"/>
      <c r="L190" s="259"/>
      <c r="M190" s="259"/>
      <c r="N190" s="259"/>
      <c r="O190" s="259"/>
    </row>
    <row r="191" spans="7:15" x14ac:dyDescent="0.25">
      <c r="G191" s="242">
        <v>141</v>
      </c>
      <c r="H191" s="550"/>
      <c r="I191" s="550"/>
      <c r="J191" s="259"/>
      <c r="K191" s="259"/>
      <c r="L191" s="259"/>
      <c r="M191" s="259"/>
      <c r="N191" s="259"/>
      <c r="O191" s="259"/>
    </row>
    <row r="192" spans="7:15" x14ac:dyDescent="0.25">
      <c r="G192" s="242">
        <v>142</v>
      </c>
      <c r="H192" s="550"/>
      <c r="I192" s="550"/>
      <c r="J192" s="259"/>
      <c r="K192" s="259"/>
      <c r="L192" s="259"/>
      <c r="M192" s="259"/>
      <c r="N192" s="259"/>
      <c r="O192" s="259"/>
    </row>
    <row r="193" spans="7:15" x14ac:dyDescent="0.25">
      <c r="G193" s="242">
        <v>143</v>
      </c>
      <c r="H193" s="550"/>
      <c r="I193" s="550"/>
      <c r="J193" s="259"/>
      <c r="K193" s="259"/>
      <c r="L193" s="259"/>
      <c r="M193" s="259"/>
      <c r="N193" s="259"/>
      <c r="O193" s="259"/>
    </row>
    <row r="194" spans="7:15" x14ac:dyDescent="0.25">
      <c r="G194" s="242">
        <v>144</v>
      </c>
      <c r="H194" s="550"/>
      <c r="I194" s="550"/>
      <c r="J194" s="259"/>
      <c r="K194" s="259"/>
      <c r="L194" s="259"/>
      <c r="M194" s="259"/>
      <c r="N194" s="259"/>
      <c r="O194" s="259"/>
    </row>
    <row r="195" spans="7:15" x14ac:dyDescent="0.25">
      <c r="G195" s="242">
        <v>145</v>
      </c>
      <c r="H195" s="550"/>
      <c r="I195" s="550"/>
      <c r="J195" s="259"/>
      <c r="K195" s="259"/>
      <c r="L195" s="259"/>
      <c r="M195" s="259"/>
      <c r="N195" s="259"/>
      <c r="O195" s="259"/>
    </row>
    <row r="196" spans="7:15" x14ac:dyDescent="0.25">
      <c r="G196" s="242">
        <v>146</v>
      </c>
      <c r="H196" s="550"/>
      <c r="I196" s="550"/>
      <c r="J196" s="259"/>
      <c r="K196" s="259"/>
      <c r="L196" s="259"/>
      <c r="M196" s="259"/>
      <c r="N196" s="259"/>
      <c r="O196" s="259"/>
    </row>
    <row r="197" spans="7:15" x14ac:dyDescent="0.25">
      <c r="G197" s="242">
        <v>147</v>
      </c>
      <c r="H197" s="550"/>
      <c r="I197" s="550"/>
      <c r="J197" s="259"/>
      <c r="K197" s="259"/>
      <c r="L197" s="259"/>
      <c r="M197" s="259"/>
      <c r="N197" s="259"/>
      <c r="O197" s="259"/>
    </row>
    <row r="198" spans="7:15" x14ac:dyDescent="0.25">
      <c r="G198" s="242">
        <v>148</v>
      </c>
      <c r="H198" s="550"/>
      <c r="I198" s="550"/>
      <c r="J198" s="259"/>
      <c r="K198" s="259"/>
      <c r="L198" s="259"/>
      <c r="M198" s="259"/>
      <c r="N198" s="259"/>
      <c r="O198" s="259"/>
    </row>
    <row r="199" spans="7:15" x14ac:dyDescent="0.25">
      <c r="G199" s="242">
        <v>149</v>
      </c>
      <c r="H199" s="550"/>
      <c r="I199" s="550"/>
      <c r="J199" s="259"/>
      <c r="K199" s="259"/>
      <c r="L199" s="259"/>
      <c r="M199" s="259"/>
      <c r="N199" s="259"/>
      <c r="O199" s="259"/>
    </row>
    <row r="200" spans="7:15" x14ac:dyDescent="0.25">
      <c r="G200" s="242">
        <v>150</v>
      </c>
      <c r="H200" s="550"/>
      <c r="I200" s="550"/>
      <c r="J200" s="259"/>
      <c r="K200" s="259"/>
      <c r="L200" s="259"/>
      <c r="M200" s="259"/>
      <c r="N200" s="259"/>
      <c r="O200" s="259"/>
    </row>
    <row r="201" spans="7:15" x14ac:dyDescent="0.25">
      <c r="G201" s="242">
        <v>151</v>
      </c>
      <c r="H201" s="550"/>
      <c r="I201" s="550"/>
      <c r="J201" s="259"/>
      <c r="K201" s="259"/>
      <c r="L201" s="259"/>
      <c r="M201" s="259"/>
      <c r="N201" s="259"/>
      <c r="O201" s="259"/>
    </row>
    <row r="202" spans="7:15" x14ac:dyDescent="0.25">
      <c r="G202" s="242">
        <v>152</v>
      </c>
      <c r="H202" s="550"/>
      <c r="I202" s="550"/>
      <c r="J202" s="259"/>
      <c r="K202" s="259"/>
      <c r="L202" s="259"/>
      <c r="M202" s="259"/>
      <c r="N202" s="259"/>
      <c r="O202" s="259"/>
    </row>
    <row r="203" spans="7:15" x14ac:dyDescent="0.25">
      <c r="G203" s="242">
        <v>153</v>
      </c>
      <c r="H203" s="550"/>
      <c r="I203" s="550"/>
      <c r="J203" s="259"/>
      <c r="K203" s="259"/>
      <c r="L203" s="259"/>
      <c r="M203" s="259"/>
      <c r="N203" s="259"/>
      <c r="O203" s="259"/>
    </row>
    <row r="204" spans="7:15" x14ac:dyDescent="0.25">
      <c r="G204" s="242">
        <v>154</v>
      </c>
      <c r="H204" s="550"/>
      <c r="I204" s="550"/>
      <c r="J204" s="259"/>
      <c r="K204" s="259"/>
      <c r="L204" s="259"/>
      <c r="M204" s="259"/>
      <c r="N204" s="259"/>
      <c r="O204" s="259"/>
    </row>
    <row r="205" spans="7:15" x14ac:dyDescent="0.25">
      <c r="G205" s="242">
        <v>155</v>
      </c>
      <c r="H205" s="550"/>
      <c r="I205" s="550"/>
      <c r="J205" s="259"/>
      <c r="K205" s="259"/>
      <c r="L205" s="259"/>
      <c r="M205" s="259"/>
      <c r="N205" s="259"/>
      <c r="O205" s="259"/>
    </row>
    <row r="206" spans="7:15" x14ac:dyDescent="0.25">
      <c r="G206" s="242">
        <v>156</v>
      </c>
      <c r="H206" s="550"/>
      <c r="I206" s="550"/>
      <c r="J206" s="259"/>
      <c r="K206" s="259"/>
      <c r="L206" s="259"/>
      <c r="M206" s="259"/>
      <c r="N206" s="259"/>
      <c r="O206" s="259"/>
    </row>
    <row r="207" spans="7:15" x14ac:dyDescent="0.25">
      <c r="G207" s="242">
        <v>157</v>
      </c>
      <c r="H207" s="550"/>
      <c r="I207" s="550"/>
      <c r="J207" s="259"/>
      <c r="K207" s="259"/>
      <c r="L207" s="259"/>
      <c r="M207" s="259"/>
      <c r="N207" s="259"/>
      <c r="O207" s="259"/>
    </row>
    <row r="208" spans="7:15" x14ac:dyDescent="0.25">
      <c r="G208" s="242">
        <v>158</v>
      </c>
      <c r="H208" s="550"/>
      <c r="I208" s="550"/>
      <c r="J208" s="259"/>
      <c r="K208" s="259"/>
      <c r="L208" s="259"/>
      <c r="M208" s="259"/>
      <c r="N208" s="259"/>
      <c r="O208" s="259"/>
    </row>
    <row r="209" spans="7:15" x14ac:dyDescent="0.25">
      <c r="G209" s="242">
        <v>159</v>
      </c>
      <c r="H209" s="550"/>
      <c r="I209" s="550"/>
      <c r="J209" s="259"/>
      <c r="K209" s="259"/>
      <c r="L209" s="259"/>
      <c r="M209" s="259"/>
      <c r="N209" s="259"/>
      <c r="O209" s="259"/>
    </row>
    <row r="210" spans="7:15" x14ac:dyDescent="0.25">
      <c r="G210" s="242">
        <v>160</v>
      </c>
      <c r="H210" s="550"/>
      <c r="I210" s="550"/>
      <c r="J210" s="259"/>
      <c r="K210" s="259"/>
      <c r="L210" s="259"/>
      <c r="M210" s="259"/>
      <c r="N210" s="259"/>
      <c r="O210" s="259"/>
    </row>
    <row r="211" spans="7:15" x14ac:dyDescent="0.25">
      <c r="G211" s="242">
        <v>161</v>
      </c>
      <c r="H211" s="550"/>
      <c r="I211" s="550"/>
      <c r="J211" s="259"/>
      <c r="K211" s="259"/>
      <c r="L211" s="259"/>
      <c r="M211" s="259"/>
      <c r="N211" s="259"/>
      <c r="O211" s="259"/>
    </row>
    <row r="212" spans="7:15" x14ac:dyDescent="0.25">
      <c r="G212" s="242">
        <v>162</v>
      </c>
      <c r="H212" s="550"/>
      <c r="I212" s="550"/>
      <c r="J212" s="259"/>
      <c r="K212" s="259"/>
      <c r="L212" s="259"/>
      <c r="M212" s="259"/>
      <c r="N212" s="259"/>
      <c r="O212" s="259"/>
    </row>
    <row r="213" spans="7:15" x14ac:dyDescent="0.25">
      <c r="G213" s="242">
        <v>163</v>
      </c>
      <c r="H213" s="550"/>
      <c r="I213" s="550"/>
      <c r="J213" s="259"/>
      <c r="K213" s="259"/>
      <c r="L213" s="259"/>
      <c r="M213" s="259"/>
      <c r="N213" s="259"/>
      <c r="O213" s="259"/>
    </row>
    <row r="214" spans="7:15" x14ac:dyDescent="0.25">
      <c r="G214" s="242">
        <v>164</v>
      </c>
      <c r="H214" s="550"/>
      <c r="I214" s="550"/>
      <c r="J214" s="259"/>
      <c r="K214" s="259"/>
      <c r="L214" s="259"/>
      <c r="M214" s="259"/>
      <c r="N214" s="259"/>
      <c r="O214" s="259"/>
    </row>
    <row r="215" spans="7:15" x14ac:dyDescent="0.25">
      <c r="G215" s="242">
        <v>165</v>
      </c>
      <c r="H215" s="550"/>
      <c r="I215" s="550"/>
      <c r="J215" s="259"/>
      <c r="K215" s="259"/>
      <c r="L215" s="259"/>
      <c r="M215" s="259"/>
      <c r="N215" s="259"/>
      <c r="O215" s="259"/>
    </row>
    <row r="216" spans="7:15" x14ac:dyDescent="0.25">
      <c r="G216" s="242">
        <v>166</v>
      </c>
      <c r="H216" s="550"/>
      <c r="I216" s="550"/>
      <c r="J216" s="259"/>
      <c r="K216" s="259"/>
      <c r="L216" s="259"/>
      <c r="M216" s="259"/>
      <c r="N216" s="259"/>
      <c r="O216" s="259"/>
    </row>
    <row r="217" spans="7:15" x14ac:dyDescent="0.25">
      <c r="G217" s="242">
        <v>167</v>
      </c>
      <c r="H217" s="550"/>
      <c r="I217" s="550"/>
      <c r="J217" s="259"/>
      <c r="K217" s="259"/>
      <c r="L217" s="259"/>
      <c r="M217" s="259"/>
      <c r="N217" s="259"/>
      <c r="O217" s="259"/>
    </row>
    <row r="218" spans="7:15" x14ac:dyDescent="0.25">
      <c r="G218" s="242">
        <v>168</v>
      </c>
      <c r="H218" s="550"/>
      <c r="I218" s="550"/>
      <c r="J218" s="259"/>
      <c r="K218" s="259"/>
      <c r="L218" s="259"/>
      <c r="M218" s="259"/>
      <c r="N218" s="259"/>
      <c r="O218" s="259"/>
    </row>
    <row r="219" spans="7:15" x14ac:dyDescent="0.25">
      <c r="G219" s="242">
        <v>169</v>
      </c>
      <c r="H219" s="550"/>
      <c r="I219" s="550"/>
      <c r="J219" s="259"/>
      <c r="K219" s="259"/>
      <c r="L219" s="259"/>
      <c r="M219" s="259"/>
      <c r="N219" s="259"/>
      <c r="O219" s="259"/>
    </row>
    <row r="220" spans="7:15" x14ac:dyDescent="0.25">
      <c r="G220" s="242">
        <v>170</v>
      </c>
      <c r="H220" s="550"/>
      <c r="I220" s="550"/>
      <c r="J220" s="259"/>
      <c r="K220" s="259"/>
      <c r="L220" s="259"/>
      <c r="M220" s="259"/>
      <c r="N220" s="259"/>
      <c r="O220" s="259"/>
    </row>
    <row r="221" spans="7:15" x14ac:dyDescent="0.25">
      <c r="G221" s="242">
        <v>171</v>
      </c>
      <c r="H221" s="550"/>
      <c r="I221" s="550"/>
      <c r="J221" s="259"/>
      <c r="K221" s="259"/>
      <c r="L221" s="259"/>
      <c r="M221" s="259"/>
      <c r="N221" s="259"/>
      <c r="O221" s="259"/>
    </row>
    <row r="222" spans="7:15" x14ac:dyDescent="0.25">
      <c r="G222" s="242">
        <v>172</v>
      </c>
      <c r="H222" s="550"/>
      <c r="I222" s="550"/>
      <c r="J222" s="259"/>
      <c r="K222" s="259"/>
      <c r="L222" s="259"/>
      <c r="M222" s="259"/>
      <c r="N222" s="259"/>
      <c r="O222" s="259"/>
    </row>
    <row r="223" spans="7:15" x14ac:dyDescent="0.25">
      <c r="G223" s="242">
        <v>173</v>
      </c>
      <c r="H223" s="550"/>
      <c r="I223" s="550"/>
      <c r="J223" s="259"/>
      <c r="K223" s="259"/>
      <c r="L223" s="259"/>
      <c r="M223" s="259"/>
      <c r="N223" s="259"/>
      <c r="O223" s="259"/>
    </row>
    <row r="224" spans="7:15" x14ac:dyDescent="0.25">
      <c r="G224" s="242">
        <v>174</v>
      </c>
      <c r="H224" s="550"/>
      <c r="I224" s="550"/>
      <c r="J224" s="259"/>
      <c r="K224" s="259"/>
      <c r="L224" s="259"/>
      <c r="M224" s="259"/>
      <c r="N224" s="259"/>
      <c r="O224" s="259"/>
    </row>
    <row r="225" spans="7:15" x14ac:dyDescent="0.25">
      <c r="G225" s="242">
        <v>175</v>
      </c>
      <c r="H225" s="550"/>
      <c r="I225" s="550"/>
      <c r="J225" s="259"/>
      <c r="K225" s="259"/>
      <c r="L225" s="259"/>
      <c r="M225" s="259"/>
      <c r="N225" s="259"/>
      <c r="O225" s="259"/>
    </row>
    <row r="226" spans="7:15" x14ac:dyDescent="0.25">
      <c r="G226" s="242">
        <v>176</v>
      </c>
      <c r="H226" s="550"/>
      <c r="I226" s="550"/>
      <c r="J226" s="259"/>
      <c r="K226" s="259"/>
      <c r="L226" s="259"/>
      <c r="M226" s="259"/>
      <c r="N226" s="259"/>
      <c r="O226" s="259"/>
    </row>
    <row r="227" spans="7:15" x14ac:dyDescent="0.25">
      <c r="G227" s="242">
        <v>177</v>
      </c>
      <c r="H227" s="550"/>
      <c r="I227" s="550"/>
      <c r="J227" s="259"/>
      <c r="K227" s="259"/>
      <c r="L227" s="259"/>
      <c r="M227" s="259"/>
      <c r="N227" s="259"/>
      <c r="O227" s="259"/>
    </row>
    <row r="228" spans="7:15" x14ac:dyDescent="0.25">
      <c r="G228" s="242">
        <v>178</v>
      </c>
      <c r="H228" s="550"/>
      <c r="I228" s="550"/>
      <c r="J228" s="259"/>
      <c r="K228" s="259"/>
      <c r="L228" s="259"/>
      <c r="M228" s="259"/>
      <c r="N228" s="259"/>
      <c r="O228" s="259"/>
    </row>
    <row r="229" spans="7:15" x14ac:dyDescent="0.25">
      <c r="G229" s="242">
        <v>179</v>
      </c>
      <c r="H229" s="550"/>
      <c r="I229" s="550"/>
      <c r="J229" s="259"/>
      <c r="K229" s="259"/>
      <c r="L229" s="259"/>
      <c r="M229" s="259"/>
      <c r="N229" s="259"/>
      <c r="O229" s="259"/>
    </row>
    <row r="230" spans="7:15" x14ac:dyDescent="0.25">
      <c r="G230" s="242">
        <v>180</v>
      </c>
      <c r="H230" s="550"/>
      <c r="I230" s="550"/>
      <c r="J230" s="259"/>
      <c r="K230" s="259"/>
      <c r="L230" s="259"/>
      <c r="M230" s="259"/>
      <c r="N230" s="259"/>
      <c r="O230" s="259"/>
    </row>
    <row r="231" spans="7:15" x14ac:dyDescent="0.25">
      <c r="G231" s="242">
        <v>181</v>
      </c>
      <c r="H231" s="550"/>
      <c r="I231" s="550"/>
      <c r="J231" s="259"/>
      <c r="K231" s="259"/>
      <c r="L231" s="259"/>
      <c r="M231" s="259"/>
      <c r="N231" s="259"/>
      <c r="O231" s="259"/>
    </row>
    <row r="232" spans="7:15" x14ac:dyDescent="0.25">
      <c r="G232" s="242">
        <v>182</v>
      </c>
      <c r="H232" s="550"/>
      <c r="I232" s="550"/>
      <c r="J232" s="259"/>
      <c r="K232" s="259"/>
      <c r="L232" s="259"/>
      <c r="M232" s="259"/>
      <c r="N232" s="259"/>
      <c r="O232" s="259"/>
    </row>
    <row r="233" spans="7:15" x14ac:dyDescent="0.25">
      <c r="G233" s="242">
        <v>183</v>
      </c>
      <c r="H233" s="550"/>
      <c r="I233" s="550"/>
      <c r="J233" s="259"/>
      <c r="K233" s="259"/>
      <c r="L233" s="259"/>
      <c r="M233" s="259"/>
      <c r="N233" s="259"/>
      <c r="O233" s="259"/>
    </row>
    <row r="234" spans="7:15" x14ac:dyDescent="0.25">
      <c r="G234" s="242">
        <v>184</v>
      </c>
      <c r="H234" s="550"/>
      <c r="I234" s="550"/>
      <c r="J234" s="259"/>
      <c r="K234" s="259"/>
      <c r="L234" s="259"/>
      <c r="M234" s="259"/>
      <c r="N234" s="259"/>
      <c r="O234" s="259"/>
    </row>
    <row r="235" spans="7:15" x14ac:dyDescent="0.25">
      <c r="G235" s="242">
        <v>185</v>
      </c>
      <c r="H235" s="550"/>
      <c r="I235" s="550"/>
      <c r="J235" s="259"/>
      <c r="K235" s="259"/>
      <c r="L235" s="259"/>
      <c r="M235" s="259"/>
      <c r="N235" s="259"/>
      <c r="O235" s="259"/>
    </row>
    <row r="236" spans="7:15" x14ac:dyDescent="0.25">
      <c r="G236" s="242">
        <v>186</v>
      </c>
      <c r="H236" s="550"/>
      <c r="I236" s="550"/>
      <c r="J236" s="259"/>
      <c r="K236" s="259"/>
      <c r="L236" s="259"/>
      <c r="M236" s="259"/>
      <c r="N236" s="259"/>
      <c r="O236" s="259"/>
    </row>
    <row r="237" spans="7:15" x14ac:dyDescent="0.25">
      <c r="G237" s="242">
        <v>187</v>
      </c>
      <c r="H237" s="550"/>
      <c r="I237" s="550"/>
      <c r="J237" s="259"/>
      <c r="K237" s="259"/>
      <c r="L237" s="259"/>
      <c r="M237" s="259"/>
      <c r="N237" s="259"/>
      <c r="O237" s="259"/>
    </row>
    <row r="238" spans="7:15" x14ac:dyDescent="0.25">
      <c r="G238" s="242">
        <v>188</v>
      </c>
      <c r="H238" s="550"/>
      <c r="I238" s="550"/>
      <c r="J238" s="259"/>
      <c r="K238" s="259"/>
      <c r="L238" s="259"/>
      <c r="M238" s="259"/>
      <c r="N238" s="259"/>
      <c r="O238" s="259"/>
    </row>
    <row r="239" spans="7:15" x14ac:dyDescent="0.25">
      <c r="G239" s="242">
        <v>189</v>
      </c>
      <c r="H239" s="550"/>
      <c r="I239" s="550"/>
      <c r="J239" s="259"/>
      <c r="K239" s="259"/>
      <c r="L239" s="259"/>
      <c r="M239" s="259"/>
      <c r="N239" s="259"/>
      <c r="O239" s="259"/>
    </row>
    <row r="240" spans="7:15" x14ac:dyDescent="0.25">
      <c r="G240" s="242">
        <v>190</v>
      </c>
      <c r="H240" s="550"/>
      <c r="I240" s="550"/>
      <c r="J240" s="259"/>
      <c r="K240" s="259"/>
      <c r="L240" s="259"/>
      <c r="M240" s="259"/>
      <c r="N240" s="259"/>
      <c r="O240" s="259"/>
    </row>
    <row r="241" spans="7:15" x14ac:dyDescent="0.25">
      <c r="G241" s="242">
        <v>191</v>
      </c>
      <c r="H241" s="550"/>
      <c r="I241" s="550"/>
      <c r="J241" s="259"/>
      <c r="K241" s="259"/>
      <c r="L241" s="259"/>
      <c r="M241" s="259"/>
      <c r="N241" s="259"/>
      <c r="O241" s="259"/>
    </row>
    <row r="242" spans="7:15" x14ac:dyDescent="0.25">
      <c r="G242" s="242">
        <v>192</v>
      </c>
      <c r="H242" s="550"/>
      <c r="I242" s="550"/>
      <c r="J242" s="259"/>
      <c r="K242" s="259"/>
      <c r="L242" s="259"/>
      <c r="M242" s="259"/>
      <c r="N242" s="259"/>
      <c r="O242" s="259"/>
    </row>
    <row r="243" spans="7:15" x14ac:dyDescent="0.25">
      <c r="G243" s="242">
        <v>193</v>
      </c>
      <c r="H243" s="550"/>
      <c r="I243" s="550"/>
      <c r="J243" s="259"/>
      <c r="K243" s="259"/>
      <c r="L243" s="259"/>
      <c r="M243" s="259"/>
      <c r="N243" s="259"/>
      <c r="O243" s="259"/>
    </row>
    <row r="244" spans="7:15" x14ac:dyDescent="0.25">
      <c r="G244" s="242">
        <v>194</v>
      </c>
      <c r="H244" s="550"/>
      <c r="I244" s="550"/>
      <c r="J244" s="259"/>
      <c r="K244" s="259"/>
      <c r="L244" s="259"/>
      <c r="M244" s="259"/>
      <c r="N244" s="259"/>
      <c r="O244" s="259"/>
    </row>
    <row r="245" spans="7:15" x14ac:dyDescent="0.25">
      <c r="G245" s="242">
        <v>195</v>
      </c>
      <c r="H245" s="550"/>
      <c r="I245" s="550"/>
      <c r="J245" s="259"/>
      <c r="K245" s="259"/>
      <c r="L245" s="259"/>
      <c r="M245" s="259"/>
      <c r="N245" s="259"/>
      <c r="O245" s="259"/>
    </row>
    <row r="246" spans="7:15" x14ac:dyDescent="0.25">
      <c r="G246" s="242">
        <v>196</v>
      </c>
      <c r="H246" s="550"/>
      <c r="I246" s="550"/>
      <c r="J246" s="259"/>
      <c r="K246" s="259"/>
      <c r="L246" s="259"/>
      <c r="M246" s="259"/>
      <c r="N246" s="259"/>
      <c r="O246" s="259"/>
    </row>
    <row r="247" spans="7:15" x14ac:dyDescent="0.25">
      <c r="G247" s="242">
        <v>197</v>
      </c>
      <c r="H247" s="550"/>
      <c r="I247" s="550"/>
      <c r="J247" s="259"/>
      <c r="K247" s="259"/>
      <c r="L247" s="259"/>
      <c r="M247" s="259"/>
      <c r="N247" s="259"/>
      <c r="O247" s="259"/>
    </row>
    <row r="248" spans="7:15" x14ac:dyDescent="0.25">
      <c r="G248" s="242">
        <v>198</v>
      </c>
      <c r="H248" s="550"/>
      <c r="I248" s="550"/>
      <c r="J248" s="259"/>
      <c r="K248" s="259"/>
      <c r="L248" s="259"/>
      <c r="M248" s="259"/>
      <c r="N248" s="259"/>
      <c r="O248" s="259"/>
    </row>
    <row r="249" spans="7:15" x14ac:dyDescent="0.25">
      <c r="G249" s="242">
        <v>199</v>
      </c>
      <c r="H249" s="550"/>
      <c r="I249" s="550"/>
      <c r="J249" s="259"/>
      <c r="K249" s="259"/>
      <c r="L249" s="259"/>
      <c r="M249" s="259"/>
      <c r="N249" s="259"/>
      <c r="O249" s="259"/>
    </row>
    <row r="250" spans="7:15" x14ac:dyDescent="0.25">
      <c r="G250" s="242">
        <v>200</v>
      </c>
      <c r="H250" s="550"/>
      <c r="I250" s="550"/>
      <c r="J250" s="259"/>
      <c r="K250" s="259"/>
      <c r="L250" s="259"/>
      <c r="M250" s="259"/>
      <c r="N250" s="259"/>
      <c r="O250" s="259"/>
    </row>
    <row r="251" spans="7:15" x14ac:dyDescent="0.25">
      <c r="G251" s="242">
        <v>201</v>
      </c>
      <c r="H251" s="550"/>
      <c r="I251" s="550"/>
      <c r="J251" s="259"/>
      <c r="K251" s="259"/>
      <c r="L251" s="259"/>
      <c r="M251" s="259"/>
      <c r="N251" s="259"/>
      <c r="O251" s="259"/>
    </row>
    <row r="252" spans="7:15" x14ac:dyDescent="0.25">
      <c r="G252" s="242">
        <v>202</v>
      </c>
      <c r="H252" s="550"/>
      <c r="I252" s="550"/>
      <c r="J252" s="259"/>
      <c r="K252" s="259"/>
      <c r="L252" s="259"/>
      <c r="M252" s="259"/>
      <c r="N252" s="259"/>
      <c r="O252" s="259"/>
    </row>
    <row r="253" spans="7:15" x14ac:dyDescent="0.25">
      <c r="G253" s="242">
        <v>203</v>
      </c>
      <c r="H253" s="550"/>
      <c r="I253" s="550"/>
      <c r="J253" s="259"/>
      <c r="K253" s="259"/>
      <c r="L253" s="259"/>
      <c r="M253" s="259"/>
      <c r="N253" s="259"/>
      <c r="O253" s="259"/>
    </row>
    <row r="254" spans="7:15" x14ac:dyDescent="0.25">
      <c r="G254" s="242">
        <v>204</v>
      </c>
      <c r="H254" s="550"/>
      <c r="I254" s="550"/>
      <c r="J254" s="259"/>
      <c r="K254" s="259"/>
      <c r="L254" s="259"/>
      <c r="M254" s="259"/>
      <c r="N254" s="259"/>
      <c r="O254" s="259"/>
    </row>
    <row r="255" spans="7:15" x14ac:dyDescent="0.25">
      <c r="G255" s="242">
        <v>205</v>
      </c>
      <c r="H255" s="550"/>
      <c r="I255" s="550"/>
      <c r="J255" s="259"/>
      <c r="K255" s="259"/>
      <c r="L255" s="259"/>
      <c r="M255" s="259"/>
      <c r="N255" s="259"/>
      <c r="O255" s="259"/>
    </row>
    <row r="256" spans="7:15" x14ac:dyDescent="0.25">
      <c r="G256" s="242">
        <v>206</v>
      </c>
      <c r="H256" s="550"/>
      <c r="I256" s="550"/>
      <c r="J256" s="259"/>
      <c r="K256" s="259"/>
      <c r="L256" s="259"/>
      <c r="M256" s="259"/>
      <c r="N256" s="259"/>
      <c r="O256" s="259"/>
    </row>
    <row r="257" spans="7:15" x14ac:dyDescent="0.25">
      <c r="G257" s="242">
        <v>207</v>
      </c>
      <c r="H257" s="550"/>
      <c r="I257" s="550"/>
      <c r="J257" s="259"/>
      <c r="K257" s="259"/>
      <c r="L257" s="259"/>
      <c r="M257" s="259"/>
      <c r="N257" s="259"/>
      <c r="O257" s="259"/>
    </row>
    <row r="258" spans="7:15" x14ac:dyDescent="0.25">
      <c r="G258" s="242">
        <v>208</v>
      </c>
      <c r="H258" s="550"/>
      <c r="I258" s="550"/>
      <c r="J258" s="259"/>
      <c r="K258" s="259"/>
      <c r="L258" s="259"/>
      <c r="M258" s="259"/>
      <c r="N258" s="259"/>
      <c r="O258" s="259"/>
    </row>
    <row r="259" spans="7:15" x14ac:dyDescent="0.25">
      <c r="G259" s="242">
        <v>209</v>
      </c>
      <c r="H259" s="550"/>
      <c r="I259" s="550"/>
      <c r="J259" s="259"/>
      <c r="K259" s="259"/>
      <c r="L259" s="259"/>
      <c r="M259" s="259"/>
      <c r="N259" s="259"/>
      <c r="O259" s="259"/>
    </row>
    <row r="260" spans="7:15" x14ac:dyDescent="0.25">
      <c r="G260" s="242">
        <v>210</v>
      </c>
      <c r="H260" s="550"/>
      <c r="I260" s="550"/>
      <c r="J260" s="259"/>
      <c r="K260" s="259"/>
      <c r="L260" s="259"/>
      <c r="M260" s="259"/>
      <c r="N260" s="259"/>
      <c r="O260" s="259"/>
    </row>
    <row r="261" spans="7:15" x14ac:dyDescent="0.25">
      <c r="G261" s="242">
        <v>211</v>
      </c>
      <c r="H261" s="550"/>
      <c r="I261" s="550"/>
      <c r="J261" s="259"/>
      <c r="K261" s="259"/>
      <c r="L261" s="259"/>
      <c r="M261" s="259"/>
      <c r="N261" s="259"/>
      <c r="O261" s="259"/>
    </row>
    <row r="262" spans="7:15" x14ac:dyDescent="0.25">
      <c r="G262" s="242">
        <v>212</v>
      </c>
      <c r="H262" s="550"/>
      <c r="I262" s="550"/>
      <c r="J262" s="259"/>
      <c r="K262" s="259"/>
      <c r="L262" s="259"/>
      <c r="M262" s="259"/>
      <c r="N262" s="259"/>
      <c r="O262" s="259"/>
    </row>
    <row r="263" spans="7:15" x14ac:dyDescent="0.25">
      <c r="G263" s="242">
        <v>213</v>
      </c>
      <c r="H263" s="550"/>
      <c r="I263" s="550"/>
      <c r="J263" s="259"/>
      <c r="K263" s="259"/>
      <c r="L263" s="259"/>
      <c r="M263" s="259"/>
      <c r="N263" s="259"/>
      <c r="O263" s="259"/>
    </row>
    <row r="264" spans="7:15" x14ac:dyDescent="0.25">
      <c r="G264" s="242">
        <v>214</v>
      </c>
      <c r="H264" s="550"/>
      <c r="I264" s="550"/>
      <c r="J264" s="259"/>
      <c r="K264" s="259"/>
      <c r="L264" s="259"/>
      <c r="M264" s="259"/>
      <c r="N264" s="259"/>
      <c r="O264" s="259"/>
    </row>
    <row r="265" spans="7:15" x14ac:dyDescent="0.25">
      <c r="G265" s="242">
        <v>215</v>
      </c>
      <c r="H265" s="550"/>
      <c r="I265" s="550"/>
      <c r="J265" s="259"/>
      <c r="K265" s="259"/>
      <c r="L265" s="259"/>
      <c r="M265" s="259"/>
      <c r="N265" s="259"/>
      <c r="O265" s="259"/>
    </row>
    <row r="266" spans="7:15" x14ac:dyDescent="0.25">
      <c r="G266" s="242">
        <v>216</v>
      </c>
      <c r="H266" s="550"/>
      <c r="I266" s="550"/>
      <c r="J266" s="259"/>
      <c r="K266" s="259"/>
      <c r="L266" s="259"/>
      <c r="M266" s="259"/>
      <c r="N266" s="259"/>
      <c r="O266" s="259"/>
    </row>
    <row r="267" spans="7:15" x14ac:dyDescent="0.25">
      <c r="G267" s="242">
        <v>217</v>
      </c>
      <c r="H267" s="550"/>
      <c r="I267" s="550"/>
      <c r="J267" s="259"/>
      <c r="K267" s="259"/>
      <c r="L267" s="259"/>
      <c r="M267" s="259"/>
      <c r="N267" s="259"/>
      <c r="O267" s="259"/>
    </row>
    <row r="268" spans="7:15" x14ac:dyDescent="0.25">
      <c r="G268" s="242">
        <v>218</v>
      </c>
      <c r="H268" s="550"/>
      <c r="I268" s="550"/>
      <c r="J268" s="259"/>
      <c r="K268" s="259"/>
      <c r="L268" s="259"/>
      <c r="M268" s="259"/>
      <c r="N268" s="259"/>
      <c r="O268" s="259"/>
    </row>
    <row r="269" spans="7:15" x14ac:dyDescent="0.25">
      <c r="G269" s="242">
        <v>219</v>
      </c>
      <c r="H269" s="550"/>
      <c r="I269" s="550"/>
      <c r="J269" s="259"/>
      <c r="K269" s="259"/>
      <c r="L269" s="259"/>
      <c r="M269" s="259"/>
      <c r="N269" s="259"/>
      <c r="O269" s="259"/>
    </row>
    <row r="270" spans="7:15" x14ac:dyDescent="0.25">
      <c r="G270" s="242">
        <v>220</v>
      </c>
      <c r="H270" s="550"/>
      <c r="I270" s="550"/>
      <c r="J270" s="259"/>
      <c r="K270" s="259"/>
      <c r="L270" s="259"/>
      <c r="M270" s="259"/>
      <c r="N270" s="259"/>
      <c r="O270" s="259"/>
    </row>
    <row r="271" spans="7:15" x14ac:dyDescent="0.25">
      <c r="G271" s="242">
        <v>221</v>
      </c>
      <c r="H271" s="550"/>
      <c r="I271" s="550"/>
      <c r="J271" s="259"/>
      <c r="K271" s="259"/>
      <c r="L271" s="259"/>
      <c r="M271" s="259"/>
      <c r="N271" s="259"/>
      <c r="O271" s="259"/>
    </row>
    <row r="272" spans="7:15" x14ac:dyDescent="0.25">
      <c r="G272" s="242">
        <v>222</v>
      </c>
      <c r="H272" s="550"/>
      <c r="I272" s="550"/>
      <c r="J272" s="259"/>
      <c r="K272" s="259"/>
      <c r="L272" s="259"/>
      <c r="M272" s="259"/>
      <c r="N272" s="259"/>
      <c r="O272" s="259"/>
    </row>
    <row r="273" spans="7:15" x14ac:dyDescent="0.25">
      <c r="G273" s="242">
        <v>223</v>
      </c>
      <c r="H273" s="550"/>
      <c r="I273" s="550"/>
      <c r="J273" s="259"/>
      <c r="K273" s="259"/>
      <c r="L273" s="259"/>
      <c r="M273" s="259"/>
      <c r="N273" s="259"/>
      <c r="O273" s="259"/>
    </row>
    <row r="274" spans="7:15" x14ac:dyDescent="0.25">
      <c r="G274" s="242">
        <v>224</v>
      </c>
      <c r="H274" s="550"/>
      <c r="I274" s="550"/>
      <c r="J274" s="259"/>
      <c r="K274" s="259"/>
      <c r="L274" s="259"/>
      <c r="M274" s="259"/>
      <c r="N274" s="259"/>
      <c r="O274" s="259"/>
    </row>
    <row r="275" spans="7:15" x14ac:dyDescent="0.25">
      <c r="G275" s="242">
        <v>225</v>
      </c>
      <c r="H275" s="550"/>
      <c r="I275" s="550"/>
      <c r="J275" s="259"/>
      <c r="K275" s="259"/>
      <c r="L275" s="259"/>
      <c r="M275" s="259"/>
      <c r="N275" s="259"/>
      <c r="O275" s="259"/>
    </row>
    <row r="276" spans="7:15" x14ac:dyDescent="0.25">
      <c r="G276" s="242">
        <v>226</v>
      </c>
      <c r="H276" s="550"/>
      <c r="I276" s="550"/>
      <c r="J276" s="259"/>
      <c r="K276" s="259"/>
      <c r="L276" s="259"/>
      <c r="M276" s="259"/>
      <c r="N276" s="259"/>
      <c r="O276" s="259"/>
    </row>
    <row r="277" spans="7:15" x14ac:dyDescent="0.25">
      <c r="G277" s="242">
        <v>227</v>
      </c>
      <c r="H277" s="550"/>
      <c r="I277" s="550"/>
      <c r="J277" s="259"/>
      <c r="K277" s="259"/>
      <c r="L277" s="259"/>
      <c r="M277" s="259"/>
      <c r="N277" s="259"/>
      <c r="O277" s="259"/>
    </row>
    <row r="278" spans="7:15" x14ac:dyDescent="0.25">
      <c r="G278" s="242">
        <v>228</v>
      </c>
      <c r="H278" s="550"/>
      <c r="I278" s="550"/>
      <c r="J278" s="259"/>
      <c r="K278" s="259"/>
      <c r="L278" s="259"/>
      <c r="M278" s="259"/>
      <c r="N278" s="259"/>
      <c r="O278" s="259"/>
    </row>
    <row r="279" spans="7:15" x14ac:dyDescent="0.25">
      <c r="G279" s="242">
        <v>229</v>
      </c>
      <c r="H279" s="550"/>
      <c r="I279" s="550"/>
      <c r="J279" s="259"/>
      <c r="K279" s="259"/>
      <c r="L279" s="259"/>
      <c r="M279" s="259"/>
      <c r="N279" s="259"/>
      <c r="O279" s="259"/>
    </row>
    <row r="280" spans="7:15" x14ac:dyDescent="0.25">
      <c r="G280" s="242">
        <v>230</v>
      </c>
      <c r="H280" s="550"/>
      <c r="I280" s="550"/>
      <c r="J280" s="259"/>
      <c r="K280" s="259"/>
      <c r="L280" s="259"/>
      <c r="M280" s="259"/>
      <c r="N280" s="259"/>
      <c r="O280" s="259"/>
    </row>
    <row r="281" spans="7:15" x14ac:dyDescent="0.25">
      <c r="G281" s="242">
        <v>231</v>
      </c>
      <c r="H281" s="550"/>
      <c r="I281" s="550"/>
      <c r="J281" s="259"/>
      <c r="K281" s="259"/>
      <c r="L281" s="259"/>
      <c r="M281" s="259"/>
      <c r="N281" s="259"/>
      <c r="O281" s="259"/>
    </row>
    <row r="282" spans="7:15" x14ac:dyDescent="0.25">
      <c r="G282" s="242">
        <v>232</v>
      </c>
      <c r="H282" s="550"/>
      <c r="I282" s="550"/>
      <c r="J282" s="259"/>
      <c r="K282" s="259"/>
      <c r="L282" s="259"/>
      <c r="M282" s="259"/>
      <c r="N282" s="259"/>
      <c r="O282" s="259"/>
    </row>
    <row r="283" spans="7:15" x14ac:dyDescent="0.25">
      <c r="G283" s="242">
        <v>233</v>
      </c>
      <c r="H283" s="550"/>
      <c r="I283" s="550"/>
      <c r="J283" s="259"/>
      <c r="K283" s="259"/>
      <c r="L283" s="259"/>
      <c r="M283" s="259"/>
      <c r="N283" s="259"/>
      <c r="O283" s="259"/>
    </row>
    <row r="284" spans="7:15" x14ac:dyDescent="0.25">
      <c r="G284" s="242">
        <v>234</v>
      </c>
      <c r="H284" s="550"/>
      <c r="I284" s="550"/>
      <c r="J284" s="259"/>
      <c r="K284" s="259"/>
      <c r="L284" s="259"/>
      <c r="M284" s="259"/>
      <c r="N284" s="259"/>
      <c r="O284" s="259"/>
    </row>
    <row r="285" spans="7:15" x14ac:dyDescent="0.25">
      <c r="G285" s="242">
        <v>235</v>
      </c>
      <c r="H285" s="550"/>
      <c r="I285" s="550"/>
      <c r="J285" s="259"/>
      <c r="K285" s="259"/>
      <c r="L285" s="259"/>
      <c r="M285" s="259"/>
      <c r="N285" s="259"/>
      <c r="O285" s="259"/>
    </row>
    <row r="286" spans="7:15" x14ac:dyDescent="0.25">
      <c r="G286" s="242">
        <v>236</v>
      </c>
      <c r="H286" s="550"/>
      <c r="I286" s="550"/>
      <c r="J286" s="259"/>
      <c r="K286" s="259"/>
      <c r="L286" s="259"/>
      <c r="M286" s="259"/>
      <c r="N286" s="259"/>
      <c r="O286" s="259"/>
    </row>
    <row r="287" spans="7:15" x14ac:dyDescent="0.25">
      <c r="G287" s="242">
        <v>237</v>
      </c>
      <c r="H287" s="550"/>
      <c r="I287" s="550"/>
      <c r="J287" s="259"/>
      <c r="K287" s="259"/>
      <c r="L287" s="259"/>
      <c r="M287" s="259"/>
      <c r="N287" s="259"/>
      <c r="O287" s="259"/>
    </row>
    <row r="288" spans="7:15" x14ac:dyDescent="0.25">
      <c r="G288" s="242">
        <v>238</v>
      </c>
      <c r="H288" s="550"/>
      <c r="I288" s="550"/>
      <c r="J288" s="259"/>
      <c r="K288" s="259"/>
      <c r="L288" s="259"/>
      <c r="M288" s="259"/>
      <c r="N288" s="259"/>
      <c r="O288" s="259"/>
    </row>
    <row r="289" spans="7:15" x14ac:dyDescent="0.25">
      <c r="G289" s="242">
        <v>239</v>
      </c>
      <c r="H289" s="550"/>
      <c r="I289" s="550"/>
      <c r="J289" s="259"/>
      <c r="K289" s="259"/>
      <c r="L289" s="259"/>
      <c r="M289" s="259"/>
      <c r="N289" s="259"/>
      <c r="O289" s="259"/>
    </row>
    <row r="290" spans="7:15" x14ac:dyDescent="0.25">
      <c r="G290" s="242">
        <v>240</v>
      </c>
      <c r="H290" s="550"/>
      <c r="I290" s="550"/>
      <c r="J290" s="259"/>
      <c r="K290" s="259"/>
      <c r="L290" s="259"/>
      <c r="M290" s="259"/>
      <c r="N290" s="259"/>
      <c r="O290" s="259"/>
    </row>
    <row r="291" spans="7:15" x14ac:dyDescent="0.25">
      <c r="G291" s="242">
        <v>241</v>
      </c>
      <c r="H291" s="550"/>
      <c r="I291" s="550"/>
      <c r="J291" s="259"/>
      <c r="K291" s="259"/>
      <c r="L291" s="259"/>
      <c r="M291" s="259"/>
      <c r="N291" s="259"/>
      <c r="O291" s="259"/>
    </row>
    <row r="292" spans="7:15" x14ac:dyDescent="0.25">
      <c r="G292" s="242">
        <v>242</v>
      </c>
      <c r="H292" s="550"/>
      <c r="I292" s="550"/>
      <c r="J292" s="259"/>
      <c r="K292" s="259"/>
      <c r="L292" s="259"/>
      <c r="M292" s="259"/>
      <c r="N292" s="259"/>
      <c r="O292" s="259"/>
    </row>
    <row r="293" spans="7:15" x14ac:dyDescent="0.25">
      <c r="G293" s="242">
        <v>243</v>
      </c>
      <c r="H293" s="550"/>
      <c r="I293" s="550"/>
      <c r="J293" s="259"/>
      <c r="K293" s="259"/>
      <c r="L293" s="259"/>
      <c r="M293" s="259"/>
      <c r="N293" s="259"/>
      <c r="O293" s="259"/>
    </row>
    <row r="294" spans="7:15" x14ac:dyDescent="0.25">
      <c r="G294" s="242">
        <v>244</v>
      </c>
      <c r="H294" s="550"/>
      <c r="I294" s="550"/>
      <c r="J294" s="259"/>
      <c r="K294" s="259"/>
      <c r="L294" s="259"/>
      <c r="M294" s="259"/>
      <c r="N294" s="259"/>
      <c r="O294" s="259"/>
    </row>
    <row r="295" spans="7:15" x14ac:dyDescent="0.25">
      <c r="G295" s="242">
        <v>245</v>
      </c>
      <c r="H295" s="550"/>
      <c r="I295" s="550"/>
      <c r="J295" s="259"/>
      <c r="K295" s="259"/>
      <c r="L295" s="259"/>
      <c r="M295" s="259"/>
      <c r="N295" s="259"/>
      <c r="O295" s="259"/>
    </row>
    <row r="296" spans="7:15" x14ac:dyDescent="0.25">
      <c r="G296" s="242">
        <v>246</v>
      </c>
      <c r="H296" s="550"/>
      <c r="I296" s="550"/>
      <c r="J296" s="259"/>
      <c r="K296" s="259"/>
      <c r="L296" s="259"/>
      <c r="M296" s="259"/>
      <c r="N296" s="259"/>
      <c r="O296" s="259"/>
    </row>
    <row r="297" spans="7:15" x14ac:dyDescent="0.25">
      <c r="G297" s="242">
        <v>247</v>
      </c>
      <c r="H297" s="550"/>
      <c r="I297" s="550"/>
      <c r="J297" s="259"/>
      <c r="K297" s="259"/>
      <c r="L297" s="259"/>
      <c r="M297" s="259"/>
      <c r="N297" s="259"/>
      <c r="O297" s="259"/>
    </row>
    <row r="298" spans="7:15" x14ac:dyDescent="0.25">
      <c r="G298" s="242">
        <v>248</v>
      </c>
      <c r="H298" s="550"/>
      <c r="I298" s="550"/>
      <c r="J298" s="259"/>
      <c r="K298" s="259"/>
      <c r="L298" s="259"/>
      <c r="M298" s="259"/>
      <c r="N298" s="259"/>
      <c r="O298" s="259"/>
    </row>
    <row r="299" spans="7:15" x14ac:dyDescent="0.25">
      <c r="G299" s="242">
        <v>249</v>
      </c>
      <c r="H299" s="550"/>
      <c r="I299" s="550"/>
      <c r="J299" s="259"/>
      <c r="K299" s="259"/>
      <c r="L299" s="259"/>
      <c r="M299" s="259"/>
      <c r="N299" s="259"/>
      <c r="O299" s="259"/>
    </row>
    <row r="300" spans="7:15" x14ac:dyDescent="0.25">
      <c r="G300" s="242">
        <v>250</v>
      </c>
      <c r="H300" s="550"/>
      <c r="I300" s="550"/>
      <c r="J300" s="259"/>
      <c r="K300" s="259"/>
      <c r="L300" s="259"/>
      <c r="M300" s="259"/>
      <c r="N300" s="259"/>
      <c r="O300" s="259"/>
    </row>
  </sheetData>
  <sheetProtection sheet="1" objects="1" scenarios="1"/>
  <dataConsolidate/>
  <mergeCells count="270">
    <mergeCell ref="H297:I297"/>
    <mergeCell ref="H298:I298"/>
    <mergeCell ref="H299:I299"/>
    <mergeCell ref="H300:I300"/>
    <mergeCell ref="H49:I49"/>
    <mergeCell ref="H50:I50"/>
    <mergeCell ref="H292:I292"/>
    <mergeCell ref="H293:I293"/>
    <mergeCell ref="H294:I294"/>
    <mergeCell ref="H295:I295"/>
    <mergeCell ref="H296:I296"/>
    <mergeCell ref="H287:I287"/>
    <mergeCell ref="H288:I288"/>
    <mergeCell ref="H289:I289"/>
    <mergeCell ref="H290:I290"/>
    <mergeCell ref="H291:I291"/>
    <mergeCell ref="H282:I282"/>
    <mergeCell ref="H283:I283"/>
    <mergeCell ref="H284:I284"/>
    <mergeCell ref="H285:I285"/>
    <mergeCell ref="H286:I286"/>
    <mergeCell ref="H277:I277"/>
    <mergeCell ref="H278:I278"/>
    <mergeCell ref="H279:I279"/>
    <mergeCell ref="H280:I280"/>
    <mergeCell ref="H281:I281"/>
    <mergeCell ref="H272:I272"/>
    <mergeCell ref="H273:I273"/>
    <mergeCell ref="H274:I274"/>
    <mergeCell ref="H275:I275"/>
    <mergeCell ref="H276:I276"/>
    <mergeCell ref="H267:I267"/>
    <mergeCell ref="H268:I268"/>
    <mergeCell ref="H269:I269"/>
    <mergeCell ref="H270:I270"/>
    <mergeCell ref="H271:I271"/>
    <mergeCell ref="H262:I262"/>
    <mergeCell ref="H263:I263"/>
    <mergeCell ref="H264:I264"/>
    <mergeCell ref="H265:I265"/>
    <mergeCell ref="H266:I266"/>
    <mergeCell ref="H257:I257"/>
    <mergeCell ref="H258:I258"/>
    <mergeCell ref="H259:I259"/>
    <mergeCell ref="H260:I260"/>
    <mergeCell ref="H261:I261"/>
    <mergeCell ref="H252:I252"/>
    <mergeCell ref="H253:I253"/>
    <mergeCell ref="H254:I254"/>
    <mergeCell ref="H255:I255"/>
    <mergeCell ref="H256:I256"/>
    <mergeCell ref="H247:I247"/>
    <mergeCell ref="H248:I248"/>
    <mergeCell ref="H249:I249"/>
    <mergeCell ref="H250:I250"/>
    <mergeCell ref="H251:I251"/>
    <mergeCell ref="H242:I242"/>
    <mergeCell ref="H243:I243"/>
    <mergeCell ref="H244:I244"/>
    <mergeCell ref="H245:I245"/>
    <mergeCell ref="H246:I246"/>
    <mergeCell ref="H237:I237"/>
    <mergeCell ref="H238:I238"/>
    <mergeCell ref="H239:I239"/>
    <mergeCell ref="H240:I240"/>
    <mergeCell ref="H241:I241"/>
    <mergeCell ref="H232:I232"/>
    <mergeCell ref="H233:I233"/>
    <mergeCell ref="H234:I234"/>
    <mergeCell ref="H235:I235"/>
    <mergeCell ref="H236:I236"/>
    <mergeCell ref="H227:I227"/>
    <mergeCell ref="H228:I228"/>
    <mergeCell ref="H229:I229"/>
    <mergeCell ref="H230:I230"/>
    <mergeCell ref="H231:I231"/>
    <mergeCell ref="H222:I222"/>
    <mergeCell ref="H223:I223"/>
    <mergeCell ref="H224:I224"/>
    <mergeCell ref="H225:I225"/>
    <mergeCell ref="H226:I226"/>
    <mergeCell ref="H217:I217"/>
    <mergeCell ref="H218:I218"/>
    <mergeCell ref="H219:I219"/>
    <mergeCell ref="H220:I220"/>
    <mergeCell ref="H221:I221"/>
    <mergeCell ref="H212:I212"/>
    <mergeCell ref="H213:I213"/>
    <mergeCell ref="H214:I214"/>
    <mergeCell ref="H215:I215"/>
    <mergeCell ref="H216:I216"/>
    <mergeCell ref="H207:I207"/>
    <mergeCell ref="H208:I208"/>
    <mergeCell ref="H209:I209"/>
    <mergeCell ref="H210:I210"/>
    <mergeCell ref="H211:I211"/>
    <mergeCell ref="H202:I202"/>
    <mergeCell ref="H203:I203"/>
    <mergeCell ref="H204:I204"/>
    <mergeCell ref="H205:I205"/>
    <mergeCell ref="H206:I206"/>
    <mergeCell ref="H197:I197"/>
    <mergeCell ref="H198:I198"/>
    <mergeCell ref="H199:I199"/>
    <mergeCell ref="H200:I200"/>
    <mergeCell ref="H201:I201"/>
    <mergeCell ref="H192:I192"/>
    <mergeCell ref="H193:I193"/>
    <mergeCell ref="H194:I194"/>
    <mergeCell ref="H195:I195"/>
    <mergeCell ref="H196:I196"/>
    <mergeCell ref="H187:I187"/>
    <mergeCell ref="H188:I188"/>
    <mergeCell ref="H189:I189"/>
    <mergeCell ref="H190:I190"/>
    <mergeCell ref="H191:I191"/>
    <mergeCell ref="H182:I182"/>
    <mergeCell ref="H183:I183"/>
    <mergeCell ref="H184:I184"/>
    <mergeCell ref="H185:I185"/>
    <mergeCell ref="H186:I186"/>
    <mergeCell ref="H177:I177"/>
    <mergeCell ref="H178:I178"/>
    <mergeCell ref="H179:I179"/>
    <mergeCell ref="H180:I180"/>
    <mergeCell ref="H181:I181"/>
    <mergeCell ref="H172:I172"/>
    <mergeCell ref="H173:I173"/>
    <mergeCell ref="H174:I174"/>
    <mergeCell ref="H175:I175"/>
    <mergeCell ref="H176:I176"/>
    <mergeCell ref="H167:I167"/>
    <mergeCell ref="H168:I168"/>
    <mergeCell ref="H169:I169"/>
    <mergeCell ref="H170:I170"/>
    <mergeCell ref="H171:I171"/>
    <mergeCell ref="H162:I162"/>
    <mergeCell ref="H163:I163"/>
    <mergeCell ref="H164:I164"/>
    <mergeCell ref="H165:I165"/>
    <mergeCell ref="H166:I166"/>
    <mergeCell ref="H157:I157"/>
    <mergeCell ref="H158:I158"/>
    <mergeCell ref="H159:I159"/>
    <mergeCell ref="H160:I160"/>
    <mergeCell ref="H161:I161"/>
    <mergeCell ref="H152:I152"/>
    <mergeCell ref="H153:I153"/>
    <mergeCell ref="H154:I154"/>
    <mergeCell ref="H155:I155"/>
    <mergeCell ref="H156:I156"/>
    <mergeCell ref="H147:I147"/>
    <mergeCell ref="H148:I148"/>
    <mergeCell ref="H149:I149"/>
    <mergeCell ref="H150:I150"/>
    <mergeCell ref="H151:I151"/>
    <mergeCell ref="H142:I142"/>
    <mergeCell ref="H143:I143"/>
    <mergeCell ref="H144:I144"/>
    <mergeCell ref="H145:I145"/>
    <mergeCell ref="H146:I146"/>
    <mergeCell ref="H137:I137"/>
    <mergeCell ref="H138:I138"/>
    <mergeCell ref="H139:I139"/>
    <mergeCell ref="H140:I140"/>
    <mergeCell ref="H141:I141"/>
    <mergeCell ref="H132:I132"/>
    <mergeCell ref="H133:I133"/>
    <mergeCell ref="H134:I134"/>
    <mergeCell ref="H135:I135"/>
    <mergeCell ref="H136:I136"/>
    <mergeCell ref="H127:I127"/>
    <mergeCell ref="H128:I128"/>
    <mergeCell ref="H129:I129"/>
    <mergeCell ref="H130:I130"/>
    <mergeCell ref="H131:I131"/>
    <mergeCell ref="H122:I122"/>
    <mergeCell ref="H123:I123"/>
    <mergeCell ref="H124:I124"/>
    <mergeCell ref="H125:I125"/>
    <mergeCell ref="H126:I126"/>
    <mergeCell ref="H117:I117"/>
    <mergeCell ref="H118:I118"/>
    <mergeCell ref="H119:I119"/>
    <mergeCell ref="H120:I120"/>
    <mergeCell ref="H121:I121"/>
    <mergeCell ref="H112:I112"/>
    <mergeCell ref="H113:I113"/>
    <mergeCell ref="H114:I114"/>
    <mergeCell ref="H115:I115"/>
    <mergeCell ref="H116:I116"/>
    <mergeCell ref="H107:I107"/>
    <mergeCell ref="H108:I108"/>
    <mergeCell ref="H109:I109"/>
    <mergeCell ref="H110:I110"/>
    <mergeCell ref="H111:I111"/>
    <mergeCell ref="H102:I102"/>
    <mergeCell ref="H103:I103"/>
    <mergeCell ref="H104:I104"/>
    <mergeCell ref="H105:I105"/>
    <mergeCell ref="H106:I106"/>
    <mergeCell ref="H97:I97"/>
    <mergeCell ref="H98:I98"/>
    <mergeCell ref="H99:I99"/>
    <mergeCell ref="H100:I100"/>
    <mergeCell ref="H101:I101"/>
    <mergeCell ref="H92:I92"/>
    <mergeCell ref="H93:I93"/>
    <mergeCell ref="H94:I94"/>
    <mergeCell ref="H95:I95"/>
    <mergeCell ref="H96:I96"/>
    <mergeCell ref="H87:I87"/>
    <mergeCell ref="H88:I88"/>
    <mergeCell ref="H89:I89"/>
    <mergeCell ref="H90:I90"/>
    <mergeCell ref="H91:I91"/>
    <mergeCell ref="H83:I83"/>
    <mergeCell ref="H84:I84"/>
    <mergeCell ref="H85:I85"/>
    <mergeCell ref="H86:I86"/>
    <mergeCell ref="H77:I77"/>
    <mergeCell ref="H78:I78"/>
    <mergeCell ref="H79:I79"/>
    <mergeCell ref="H80:I80"/>
    <mergeCell ref="H81:I81"/>
    <mergeCell ref="H74:I74"/>
    <mergeCell ref="H75:I75"/>
    <mergeCell ref="H76:I76"/>
    <mergeCell ref="H67:I67"/>
    <mergeCell ref="H68:I68"/>
    <mergeCell ref="H69:I69"/>
    <mergeCell ref="H70:I70"/>
    <mergeCell ref="H71:I71"/>
    <mergeCell ref="H82:I82"/>
    <mergeCell ref="H65:I65"/>
    <mergeCell ref="H66:I66"/>
    <mergeCell ref="H57:I57"/>
    <mergeCell ref="H58:I58"/>
    <mergeCell ref="H59:I59"/>
    <mergeCell ref="H60:I60"/>
    <mergeCell ref="H61:I61"/>
    <mergeCell ref="H72:I72"/>
    <mergeCell ref="H73:I73"/>
    <mergeCell ref="H62:I62"/>
    <mergeCell ref="H63:I63"/>
    <mergeCell ref="H64:I64"/>
    <mergeCell ref="C1:P1"/>
    <mergeCell ref="H55:I55"/>
    <mergeCell ref="H56:I56"/>
    <mergeCell ref="D45:N46"/>
    <mergeCell ref="H48:I48"/>
    <mergeCell ref="H51:I51"/>
    <mergeCell ref="D3:F3"/>
    <mergeCell ref="D5:I5"/>
    <mergeCell ref="K5:M5"/>
    <mergeCell ref="D6:I6"/>
    <mergeCell ref="K6:M6"/>
    <mergeCell ref="H52:I52"/>
    <mergeCell ref="H53:I53"/>
    <mergeCell ref="H54:I54"/>
    <mergeCell ref="I36:J36"/>
    <mergeCell ref="K36:L36"/>
    <mergeCell ref="I24:L24"/>
    <mergeCell ref="H24:H25"/>
    <mergeCell ref="D33:N34"/>
    <mergeCell ref="H36:H37"/>
    <mergeCell ref="D8:M8"/>
    <mergeCell ref="D9:M9"/>
    <mergeCell ref="D11:N13"/>
    <mergeCell ref="D21:N22"/>
  </mergeCells>
  <conditionalFormatting sqref="G52:G300">
    <cfRule type="expression" dxfId="54" priority="18">
      <formula>$H51&lt;&gt;""</formula>
    </cfRule>
  </conditionalFormatting>
  <conditionalFormatting sqref="H52:L300">
    <cfRule type="expression" dxfId="53" priority="17">
      <formula>$H51&lt;&gt;""</formula>
    </cfRule>
  </conditionalFormatting>
  <conditionalFormatting sqref="G51">
    <cfRule type="expression" dxfId="52" priority="1563">
      <formula>$H48&lt;&gt;""</formula>
    </cfRule>
  </conditionalFormatting>
  <conditionalFormatting sqref="H51:L51">
    <cfRule type="expression" dxfId="51" priority="1565">
      <formula>$H48&lt;&gt;""</formula>
    </cfRule>
  </conditionalFormatting>
  <conditionalFormatting sqref="M51:O51">
    <cfRule type="expression" dxfId="50" priority="11">
      <formula>AND($H48&lt;&gt;"",$K$6="Grup empresarial")</formula>
    </cfRule>
  </conditionalFormatting>
  <conditionalFormatting sqref="M48">
    <cfRule type="expression" dxfId="49" priority="5">
      <formula>$K$6&lt;&gt;"Grup empresarial"</formula>
    </cfRule>
  </conditionalFormatting>
  <conditionalFormatting sqref="N48:O48">
    <cfRule type="expression" dxfId="48" priority="4">
      <formula>$K$6&lt;&gt;"Grup empresarial"</formula>
    </cfRule>
  </conditionalFormatting>
  <conditionalFormatting sqref="M52:O300">
    <cfRule type="expression" dxfId="47" priority="2">
      <formula>AND($H51&lt;&gt;"",$K$6="Grup empresarial")</formula>
    </cfRule>
  </conditionalFormatting>
  <dataValidations count="12">
    <dataValidation type="list" operator="equal" allowBlank="1" showInputMessage="1" showErrorMessage="1" sqref="G3">
      <formula1>Año</formula1>
      <formula2>0</formula2>
    </dataValidation>
    <dataValidation type="textLength" operator="equal" allowBlank="1" showInputMessage="1" showErrorMessage="1" error="Introduir 9 caràcters sense guions ni punts." sqref="J6 O51:O300">
      <formula1>9</formula1>
    </dataValidation>
    <dataValidation type="list" operator="equal" allowBlank="1" showInputMessage="1" showErrorMessage="1" sqref="K6:M6">
      <formula1>TipoOrg</formula1>
      <formula2>0</formula2>
    </dataValidation>
    <dataValidation type="list" operator="equal" allowBlank="1" showInputMessage="1" showErrorMessage="1" sqref="D9">
      <formula1>Sector</formula1>
      <formula2>0</formula2>
    </dataValidation>
    <dataValidation type="whole" operator="lessThan" allowBlank="1" showInputMessage="1" showErrorMessage="1" error="L'any 1 ha de ser anterior a l'any de càlcul." sqref="H15">
      <formula1>G3</formula1>
    </dataValidation>
    <dataValidation type="decimal" operator="greaterThan" allowBlank="1" showInputMessage="1" showErrorMessage="1" error="Este dato ha de ser un valor numérico" sqref="K15:L15 K17:L17 K19:L19">
      <formula1>0</formula1>
      <formula2>0</formula2>
    </dataValidation>
    <dataValidation type="decimal" operator="greaterThan" allowBlank="1" showInputMessage="1" showErrorMessage="1" error="Este dato ha ser un valor numérico." sqref="J27">
      <formula1>0</formula1>
      <formula2>0</formula2>
    </dataValidation>
    <dataValidation type="decimal" operator="greaterThan" allowBlank="1" showInputMessage="1" showErrorMessage="1" error="Aquesta dada ha de ser un valor numèric" sqref="K51:L300">
      <formula1>0</formula1>
    </dataValidation>
    <dataValidation type="decimal" operator="greaterThan" allowBlank="1" showInputMessage="1" showErrorMessage="1" error="Aquesta dada ha de ser un valor numèric." sqref="I38:L38 I40:L42 J26:K26 J28:K30">
      <formula1>0</formula1>
    </dataValidation>
    <dataValidation operator="equal" allowBlank="1" showInputMessage="1" showErrorMessage="1" sqref="N301:N484"/>
    <dataValidation type="whole" allowBlank="1" showInputMessage="1" showErrorMessage="1" error="L'any 2 ha de ser posterior a l'any 1." sqref="H17">
      <formula1>H15+1</formula1>
      <formula2>$G$3-1</formula2>
    </dataValidation>
    <dataValidation type="whole" allowBlank="1" showInputMessage="1" showErrorMessage="1" error="L'any 3 ha de ser posterior a l'any 2 i anterior a l'any de càlcul." sqref="H19">
      <formula1>H17+1</formula1>
      <formula2>$G$3-1</formula2>
    </dataValidation>
  </dataValidations>
  <hyperlinks>
    <hyperlink ref="A4" location="'1_Instal·lacions fixes'!C1" display="1. PC Abast 1: Instal·lacions fixes"/>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 ref="A12" location="'7.2_Resultats Espanya'!C1" display="7.2 RESULTATS Registre estatal"/>
    <hyperlink ref="A5" location="'2_Vehicles i maquinària'!C1" display="2. PC Abast 1: Vehicles i maquinària"/>
  </hyperlinks>
  <pageMargins left="0.70833333333333304" right="0.70833333333333304" top="0.74791666666666701" bottom="0.74791666666666701" header="0.51180555555555496" footer="0.51180555555555496"/>
  <pageSetup paperSize="9"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Dades!$F$723:$F$725</xm:f>
          </x14:formula1>
          <xm:sqref>J51:J300</xm:sqref>
        </x14:dataValidation>
        <x14:dataValidation type="list" operator="equal" allowBlank="1" showInputMessage="1" showErrorMessage="1">
          <x14:formula1>
            <xm:f>Dades!$F$723:$F$725</xm:f>
          </x14:formula1>
          <xm:sqref>N51:N300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G118"/>
  <sheetViews>
    <sheetView showRowColHeaders="0" zoomScale="80" zoomScaleNormal="80" workbookViewId="0">
      <pane xSplit="1" topLeftCell="B1" activePane="topRight" state="frozen"/>
      <selection pane="topRight" activeCell="C1" sqref="C1:S1"/>
    </sheetView>
  </sheetViews>
  <sheetFormatPr baseColWidth="10" defaultColWidth="9.140625" defaultRowHeight="15" x14ac:dyDescent="0.25"/>
  <cols>
    <col min="1" max="1" width="31.5703125" style="36" customWidth="1"/>
    <col min="2" max="2" width="1.7109375" style="12" customWidth="1"/>
    <col min="3" max="3" width="1" style="12" customWidth="1"/>
    <col min="4" max="4" width="1.42578125" style="25" customWidth="1"/>
    <col min="5" max="5" width="21.85546875" style="25" customWidth="1"/>
    <col min="6" max="6" width="15.28515625" style="25" customWidth="1"/>
    <col min="7" max="7" width="39.28515625" style="25" customWidth="1"/>
    <col min="8" max="8" width="15.140625" style="25" customWidth="1"/>
    <col min="9" max="9" width="16.7109375" style="25" customWidth="1"/>
    <col min="10" max="10" width="16.85546875" style="25" customWidth="1"/>
    <col min="11" max="11" width="17.5703125" style="25" customWidth="1"/>
    <col min="12" max="14" width="17" style="25" customWidth="1"/>
    <col min="15" max="15" width="22.28515625" style="25" customWidth="1"/>
    <col min="16" max="17" width="20.140625" style="25" customWidth="1"/>
    <col min="18" max="18" width="22.42578125" style="25" customWidth="1"/>
    <col min="19" max="19" width="4.5703125" style="25" customWidth="1"/>
    <col min="20" max="1021" width="9.140625" style="25"/>
  </cols>
  <sheetData>
    <row r="1" spans="1:19" ht="40.700000000000003" customHeight="1" x14ac:dyDescent="0.25">
      <c r="B1" s="13"/>
      <c r="C1" s="549" t="s">
        <v>917</v>
      </c>
      <c r="D1" s="549"/>
      <c r="E1" s="549"/>
      <c r="F1" s="549"/>
      <c r="G1" s="549"/>
      <c r="H1" s="549"/>
      <c r="I1" s="549"/>
      <c r="J1" s="549"/>
      <c r="K1" s="549"/>
      <c r="L1" s="549"/>
      <c r="M1" s="549"/>
      <c r="N1" s="549"/>
      <c r="O1" s="549"/>
      <c r="P1" s="549"/>
      <c r="Q1" s="549"/>
      <c r="R1" s="549"/>
      <c r="S1" s="549"/>
    </row>
    <row r="2" spans="1:19" ht="40.700000000000003" customHeight="1" x14ac:dyDescent="0.25">
      <c r="B2" s="13"/>
    </row>
    <row r="3" spans="1:19" ht="16.5" customHeight="1" x14ac:dyDescent="0.25">
      <c r="A3" s="16" t="s">
        <v>605</v>
      </c>
      <c r="B3" s="15"/>
      <c r="E3" s="574" t="s">
        <v>918</v>
      </c>
      <c r="F3" s="574"/>
      <c r="G3" s="574"/>
      <c r="H3" s="574"/>
      <c r="I3" s="574"/>
      <c r="J3" s="574"/>
      <c r="K3" s="574"/>
      <c r="L3" s="574"/>
      <c r="M3" s="574"/>
      <c r="N3" s="574"/>
      <c r="O3" s="574"/>
      <c r="P3" s="574"/>
      <c r="Q3" s="574"/>
      <c r="R3" s="574"/>
    </row>
    <row r="4" spans="1:19" ht="14.25" customHeight="1" x14ac:dyDescent="0.25">
      <c r="A4" s="14" t="s">
        <v>1151</v>
      </c>
      <c r="B4" s="15"/>
      <c r="E4" s="574"/>
      <c r="F4" s="574"/>
      <c r="G4" s="574"/>
      <c r="H4" s="574"/>
      <c r="I4" s="574"/>
      <c r="J4" s="574"/>
      <c r="K4" s="574"/>
      <c r="L4" s="574"/>
      <c r="M4" s="574"/>
      <c r="N4" s="574"/>
      <c r="O4" s="574"/>
      <c r="P4" s="574"/>
      <c r="Q4" s="574"/>
      <c r="R4" s="574"/>
    </row>
    <row r="5" spans="1:19" ht="16.5" customHeight="1" x14ac:dyDescent="0.25">
      <c r="A5" s="16" t="s">
        <v>1152</v>
      </c>
      <c r="B5" s="15"/>
      <c r="E5" s="37" t="s">
        <v>921</v>
      </c>
      <c r="G5" s="38"/>
      <c r="H5" s="38"/>
      <c r="I5" s="38"/>
      <c r="J5" s="38"/>
      <c r="K5" s="38"/>
      <c r="L5" s="38"/>
      <c r="M5" s="38"/>
      <c r="N5" s="38"/>
      <c r="O5" s="38"/>
      <c r="P5" s="39"/>
      <c r="Q5" s="39"/>
      <c r="R5" s="38"/>
    </row>
    <row r="6" spans="1:19" ht="16.5" customHeight="1" x14ac:dyDescent="0.25">
      <c r="A6" s="16" t="s">
        <v>1153</v>
      </c>
      <c r="B6" s="15"/>
      <c r="C6" s="40"/>
      <c r="D6" s="12"/>
      <c r="E6" s="37" t="s">
        <v>922</v>
      </c>
    </row>
    <row r="7" spans="1:19" ht="16.5" customHeight="1" x14ac:dyDescent="0.25">
      <c r="A7" s="16" t="s">
        <v>1154</v>
      </c>
      <c r="B7" s="15"/>
      <c r="E7" s="575" t="s">
        <v>919</v>
      </c>
      <c r="F7" s="575"/>
      <c r="G7" s="575"/>
      <c r="H7" s="575"/>
      <c r="I7" s="575"/>
      <c r="J7" s="575"/>
      <c r="K7" s="575"/>
      <c r="L7" s="575"/>
      <c r="M7" s="575"/>
      <c r="N7" s="575"/>
      <c r="O7" s="575"/>
      <c r="P7" s="575"/>
      <c r="Q7" s="575"/>
      <c r="R7" s="575"/>
    </row>
    <row r="8" spans="1:19" ht="16.5" customHeight="1" x14ac:dyDescent="0.25">
      <c r="A8" s="16" t="s">
        <v>1155</v>
      </c>
      <c r="E8" s="575"/>
      <c r="F8" s="575"/>
      <c r="G8" s="575"/>
      <c r="H8" s="575"/>
      <c r="I8" s="575"/>
      <c r="J8" s="575"/>
      <c r="K8" s="575"/>
      <c r="L8" s="575"/>
      <c r="M8" s="575"/>
      <c r="N8" s="575"/>
      <c r="O8" s="575"/>
      <c r="P8" s="575"/>
      <c r="Q8" s="575"/>
      <c r="R8" s="575"/>
    </row>
    <row r="9" spans="1:19" ht="16.5" customHeight="1" x14ac:dyDescent="0.25">
      <c r="A9" s="16" t="s">
        <v>1156</v>
      </c>
      <c r="E9" s="576"/>
      <c r="F9" s="576"/>
      <c r="G9" s="576"/>
      <c r="H9" s="576"/>
      <c r="I9" s="576"/>
      <c r="J9" s="576"/>
      <c r="K9" s="576"/>
      <c r="L9" s="576"/>
      <c r="M9" s="576"/>
      <c r="N9" s="576"/>
      <c r="O9" s="576"/>
      <c r="P9" s="576"/>
      <c r="Q9" s="576"/>
      <c r="R9" s="576"/>
    </row>
    <row r="10" spans="1:19" s="36" customFormat="1" ht="20.100000000000001" customHeight="1" x14ac:dyDescent="0.25">
      <c r="A10" s="16" t="s">
        <v>1157</v>
      </c>
      <c r="B10" s="12"/>
      <c r="C10" s="12"/>
      <c r="D10" s="566" t="s">
        <v>920</v>
      </c>
      <c r="E10" s="566"/>
      <c r="F10" s="566"/>
      <c r="G10" s="566"/>
      <c r="H10" s="566"/>
      <c r="I10" s="566"/>
      <c r="J10" s="566"/>
      <c r="K10" s="566"/>
      <c r="L10" s="566"/>
      <c r="M10" s="566"/>
      <c r="N10" s="566"/>
      <c r="O10" s="566"/>
      <c r="P10" s="566"/>
      <c r="Q10" s="566"/>
      <c r="R10" s="566"/>
    </row>
    <row r="11" spans="1:19" ht="17.25" customHeight="1" x14ac:dyDescent="0.3">
      <c r="A11" s="16" t="s">
        <v>1158</v>
      </c>
      <c r="E11" s="43"/>
      <c r="F11" s="26"/>
      <c r="G11" s="26"/>
      <c r="H11" s="26"/>
      <c r="I11" s="26"/>
      <c r="J11" s="26"/>
      <c r="K11" s="26"/>
      <c r="L11" s="26"/>
      <c r="M11" s="26"/>
      <c r="N11" s="26"/>
      <c r="O11" s="26"/>
      <c r="P11" s="42"/>
      <c r="Q11" s="42"/>
      <c r="R11" s="26"/>
    </row>
    <row r="12" spans="1:19" ht="16.5" customHeight="1" x14ac:dyDescent="0.25">
      <c r="A12" s="16" t="s">
        <v>1159</v>
      </c>
      <c r="E12" s="571" t="s">
        <v>607</v>
      </c>
      <c r="F12" s="571" t="s">
        <v>693</v>
      </c>
      <c r="G12" s="571" t="s">
        <v>608</v>
      </c>
      <c r="H12" s="571" t="s">
        <v>609</v>
      </c>
      <c r="I12" s="567" t="s">
        <v>1004</v>
      </c>
      <c r="J12" s="568"/>
      <c r="K12" s="569"/>
      <c r="L12" s="567" t="s">
        <v>1005</v>
      </c>
      <c r="M12" s="568"/>
      <c r="N12" s="569"/>
      <c r="O12" s="572" t="s">
        <v>1134</v>
      </c>
      <c r="P12" s="572" t="s">
        <v>1135</v>
      </c>
      <c r="Q12" s="572" t="s">
        <v>1136</v>
      </c>
      <c r="R12" s="572" t="s">
        <v>925</v>
      </c>
    </row>
    <row r="13" spans="1:19" ht="30.75" customHeight="1" x14ac:dyDescent="0.25">
      <c r="A13" s="16"/>
      <c r="E13" s="571"/>
      <c r="F13" s="571"/>
      <c r="G13" s="571"/>
      <c r="H13" s="571"/>
      <c r="I13" s="277" t="s">
        <v>1037</v>
      </c>
      <c r="J13" s="277" t="s">
        <v>1038</v>
      </c>
      <c r="K13" s="277" t="s">
        <v>1039</v>
      </c>
      <c r="L13" s="277" t="s">
        <v>1037</v>
      </c>
      <c r="M13" s="277" t="s">
        <v>1038</v>
      </c>
      <c r="N13" s="277" t="s">
        <v>1039</v>
      </c>
      <c r="O13" s="573"/>
      <c r="P13" s="573"/>
      <c r="Q13" s="573"/>
      <c r="R13" s="573"/>
    </row>
    <row r="14" spans="1:19" s="44" customFormat="1" ht="15.75" hidden="1" customHeight="1" x14ac:dyDescent="0.25">
      <c r="A14" s="36"/>
      <c r="B14" s="12"/>
      <c r="C14" s="12"/>
      <c r="D14" s="36"/>
      <c r="E14" s="46" t="s">
        <v>607</v>
      </c>
      <c r="F14" s="487" t="s">
        <v>1167</v>
      </c>
      <c r="G14" s="47"/>
      <c r="H14" s="48"/>
      <c r="I14" s="48"/>
      <c r="J14" s="48"/>
      <c r="K14" s="48"/>
      <c r="L14" s="48"/>
      <c r="M14" s="48"/>
      <c r="N14" s="48"/>
      <c r="O14" s="46" t="s">
        <v>991</v>
      </c>
      <c r="P14" s="46" t="s">
        <v>992</v>
      </c>
      <c r="Q14" s="46" t="s">
        <v>993</v>
      </c>
      <c r="R14" s="46" t="s">
        <v>12</v>
      </c>
    </row>
    <row r="15" spans="1:19" x14ac:dyDescent="0.25">
      <c r="A15" s="41"/>
      <c r="E15" s="260"/>
      <c r="F15" s="330" t="str">
        <f>IF(E15="","",IF(VLOOKUP(E15,'0_Dades generals organització'!$H$51:$L$298,3,FALSE)="","Sí",VLOOKUP(E15,'0_Dades generals organització'!$H$51:$L$298,3,FALSE)))</f>
        <v/>
      </c>
      <c r="G15" s="261"/>
      <c r="H15" s="262"/>
      <c r="I15" s="50" t="str">
        <f>IFERROR(INDEX(Dades!$F$40:$AX$55,MATCH($G15,Dades!$E$40:$E$55,0),MATCH(Dades!$F$2&amp;I$13,Dades!$F$39:$AX$39,0)),"")</f>
        <v/>
      </c>
      <c r="J15" s="50" t="str">
        <f>IFERROR(INDEX(Dades!$F$40:$AX$55,MATCH($G15,Dades!$E$40:$E$55,0),MATCH(Dades!$F$2&amp;J$13,Dades!$F$39:$AX$39,0)),"")</f>
        <v/>
      </c>
      <c r="K15" s="50" t="str">
        <f>IFERROR(INDEX(Dades!$F$40:$AX$55,MATCH($G15,Dades!$E$40:$E$55,0),MATCH(Dades!$F$2&amp;K$13,Dades!$F$39:$AX$39,0)),"")</f>
        <v/>
      </c>
      <c r="L15" s="263"/>
      <c r="M15" s="263"/>
      <c r="N15" s="263"/>
      <c r="O15" s="51" t="str">
        <f>IF(AND($G15&lt;&gt;"",$H15&lt;&gt;""),$H15*IF(ISNUMBER(I15),I15,L15),"")</f>
        <v/>
      </c>
      <c r="P15" s="51" t="str">
        <f t="shared" ref="P15:Q15" si="0">IF(AND($G15&lt;&gt;"",$H15&lt;&gt;""),$H15*IF(ISNUMBER(J15),J15,M15),"")</f>
        <v/>
      </c>
      <c r="Q15" s="51" t="str">
        <f t="shared" si="0"/>
        <v/>
      </c>
      <c r="R15" s="51" t="str">
        <f>IF(OR(ISNUMBER(O15),ISNUMBER(P15),ISNUMBER(Q15)),IF(ISNUMBER(O15),O15,0)+IF(ISNUMBER(P15),P15,0)*(Dades!$H$335/1000)+IF(ISNUMBER(Q15),Q15,0)*(Dades!$H$336/1000),"")</f>
        <v/>
      </c>
    </row>
    <row r="16" spans="1:19" ht="15.75" customHeight="1" x14ac:dyDescent="0.25">
      <c r="A16" s="41"/>
      <c r="E16" s="260"/>
      <c r="F16" s="330" t="str">
        <f>IF(E16="","",IF(VLOOKUP(E16,'0_Dades generals organització'!$H$51:$L$298,3,FALSE)="","Sí",VLOOKUP(E16,'0_Dades generals organització'!$H$51:$L$298,3,FALSE)))</f>
        <v/>
      </c>
      <c r="G16" s="261"/>
      <c r="H16" s="262"/>
      <c r="I16" s="50" t="str">
        <f>IFERROR(INDEX(Dades!$F$40:$AX$55,MATCH($G16,Dades!$E$40:$E$55,0),MATCH(Dades!$F$2&amp;I$13,Dades!$F$39:$AX$39,0)),"")</f>
        <v/>
      </c>
      <c r="J16" s="50" t="str">
        <f>IFERROR(INDEX(Dades!$F$40:$AX$55,MATCH($G16,Dades!$E$40:$E$55,0),MATCH(Dades!$F$2&amp;J$13,Dades!$F$39:$AX$39,0)),"")</f>
        <v/>
      </c>
      <c r="K16" s="50" t="str">
        <f>IFERROR(INDEX(Dades!$F$40:$AX$55,MATCH($G16,Dades!$E$40:$E$55,0),MATCH(Dades!$F$2&amp;K$13,Dades!$F$39:$AX$39,0)),"")</f>
        <v/>
      </c>
      <c r="L16" s="263"/>
      <c r="M16" s="263"/>
      <c r="N16" s="263"/>
      <c r="O16" s="51" t="str">
        <f t="shared" ref="O16:O36" si="1">IF(AND($G16&lt;&gt;"",$H16&lt;&gt;""),$H16*IF(ISNUMBER(I16),I16,L16),"")</f>
        <v/>
      </c>
      <c r="P16" s="51" t="str">
        <f t="shared" ref="P16:P36" si="2">IF(AND($G16&lt;&gt;"",$H16&lt;&gt;""),$H16*IF(ISNUMBER(J16),J16,M16),"")</f>
        <v/>
      </c>
      <c r="Q16" s="51" t="str">
        <f t="shared" ref="Q16:Q36" si="3">IF(AND($G16&lt;&gt;"",$H16&lt;&gt;""),$H16*IF(ISNUMBER(K16),K16,N16),"")</f>
        <v/>
      </c>
      <c r="R16" s="51" t="str">
        <f>IF(OR(ISNUMBER(O16),ISNUMBER(P16),ISNUMBER(Q16)),IF(ISNUMBER(O16),O16,0)+IF(ISNUMBER(P16),P16,0)*(Dades!$H$335/1000)+IF(ISNUMBER(Q16),Q16,0)*(Dades!$H$336/1000),"")</f>
        <v/>
      </c>
    </row>
    <row r="17" spans="1:20" ht="15.75" customHeight="1" x14ac:dyDescent="0.25">
      <c r="A17" s="41"/>
      <c r="E17" s="260"/>
      <c r="F17" s="330" t="str">
        <f>IF(E17="","",IF(VLOOKUP(E17,'0_Dades generals organització'!$H$51:$L$298,3,FALSE)="","Sí",VLOOKUP(E17,'0_Dades generals organització'!$H$51:$L$298,3,FALSE)))</f>
        <v/>
      </c>
      <c r="G17" s="261"/>
      <c r="H17" s="262"/>
      <c r="I17" s="50" t="str">
        <f>IFERROR(INDEX(Dades!$F$40:$AX$55,MATCH($G17,Dades!$E$40:$E$55,0),MATCH(Dades!$F$2&amp;I$13,Dades!$F$39:$AX$39,0)),"")</f>
        <v/>
      </c>
      <c r="J17" s="50" t="str">
        <f>IFERROR(INDEX(Dades!$F$40:$AX$55,MATCH($G17,Dades!$E$40:$E$55,0),MATCH(Dades!$F$2&amp;J$13,Dades!$F$39:$AX$39,0)),"")</f>
        <v/>
      </c>
      <c r="K17" s="50" t="str">
        <f>IFERROR(INDEX(Dades!$F$40:$AX$55,MATCH($G17,Dades!$E$40:$E$55,0),MATCH(Dades!$F$2&amp;K$13,Dades!$F$39:$AX$39,0)),"")</f>
        <v/>
      </c>
      <c r="L17" s="263"/>
      <c r="M17" s="263"/>
      <c r="N17" s="263"/>
      <c r="O17" s="51" t="str">
        <f t="shared" si="1"/>
        <v/>
      </c>
      <c r="P17" s="51" t="str">
        <f t="shared" si="2"/>
        <v/>
      </c>
      <c r="Q17" s="51" t="str">
        <f t="shared" si="3"/>
        <v/>
      </c>
      <c r="R17" s="51" t="str">
        <f>IF(OR(ISNUMBER(O17),ISNUMBER(P17),ISNUMBER(Q17)),IF(ISNUMBER(O17),O17,0)+IF(ISNUMBER(P17),P17,0)*(Dades!$H$335/1000)+IF(ISNUMBER(Q17),Q17,0)*(Dades!$H$336/1000),"")</f>
        <v/>
      </c>
    </row>
    <row r="18" spans="1:20" ht="15.75" customHeight="1" x14ac:dyDescent="0.25">
      <c r="A18" s="41"/>
      <c r="E18" s="260"/>
      <c r="F18" s="330" t="str">
        <f>IF(E18="","",IF(VLOOKUP(E18,'0_Dades generals organització'!$H$51:$L$298,3,FALSE)="","Sí",VLOOKUP(E18,'0_Dades generals organització'!$H$51:$L$298,3,FALSE)))</f>
        <v/>
      </c>
      <c r="G18" s="261"/>
      <c r="H18" s="262"/>
      <c r="I18" s="50" t="str">
        <f>IFERROR(INDEX(Dades!$F$40:$AX$55,MATCH($G18,Dades!$E$40:$E$55,0),MATCH(Dades!$F$2&amp;I$13,Dades!$F$39:$AX$39,0)),"")</f>
        <v/>
      </c>
      <c r="J18" s="50" t="str">
        <f>IFERROR(INDEX(Dades!$F$40:$AX$55,MATCH($G18,Dades!$E$40:$E$55,0),MATCH(Dades!$F$2&amp;J$13,Dades!$F$39:$AX$39,0)),"")</f>
        <v/>
      </c>
      <c r="K18" s="50" t="str">
        <f>IFERROR(INDEX(Dades!$F$40:$AX$55,MATCH($G18,Dades!$E$40:$E$55,0),MATCH(Dades!$F$2&amp;K$13,Dades!$F$39:$AX$39,0)),"")</f>
        <v/>
      </c>
      <c r="L18" s="263"/>
      <c r="M18" s="263"/>
      <c r="N18" s="263"/>
      <c r="O18" s="51" t="str">
        <f t="shared" si="1"/>
        <v/>
      </c>
      <c r="P18" s="51" t="str">
        <f t="shared" si="2"/>
        <v/>
      </c>
      <c r="Q18" s="51" t="str">
        <f t="shared" si="3"/>
        <v/>
      </c>
      <c r="R18" s="51" t="str">
        <f>IF(OR(ISNUMBER(O18),ISNUMBER(P18),ISNUMBER(Q18)),IF(ISNUMBER(O18),O18,0)+IF(ISNUMBER(P18),P18,0)*(Dades!$H$335/1000)+IF(ISNUMBER(Q18),Q18,0)*(Dades!$H$336/1000),"")</f>
        <v/>
      </c>
    </row>
    <row r="19" spans="1:20" ht="15.75" customHeight="1" x14ac:dyDescent="0.25">
      <c r="A19" s="41"/>
      <c r="E19" s="260"/>
      <c r="F19" s="330" t="str">
        <f>IF(E19="","",IF(VLOOKUP(E19,'0_Dades generals organització'!$H$51:$L$298,3,FALSE)="","Sí",VLOOKUP(E19,'0_Dades generals organització'!$H$51:$L$298,3,FALSE)))</f>
        <v/>
      </c>
      <c r="G19" s="261"/>
      <c r="H19" s="262"/>
      <c r="I19" s="50" t="str">
        <f>IFERROR(INDEX(Dades!$F$40:$AX$55,MATCH($G19,Dades!$E$40:$E$55,0),MATCH(Dades!$F$2&amp;I$13,Dades!$F$39:$AX$39,0)),"")</f>
        <v/>
      </c>
      <c r="J19" s="50" t="str">
        <f>IFERROR(INDEX(Dades!$F$40:$AX$55,MATCH($G19,Dades!$E$40:$E$55,0),MATCH(Dades!$F$2&amp;J$13,Dades!$F$39:$AX$39,0)),"")</f>
        <v/>
      </c>
      <c r="K19" s="50" t="str">
        <f>IFERROR(INDEX(Dades!$F$40:$AX$55,MATCH($G19,Dades!$E$40:$E$55,0),MATCH(Dades!$F$2&amp;K$13,Dades!$F$39:$AX$39,0)),"")</f>
        <v/>
      </c>
      <c r="L19" s="263"/>
      <c r="M19" s="263"/>
      <c r="N19" s="263"/>
      <c r="O19" s="51" t="str">
        <f t="shared" si="1"/>
        <v/>
      </c>
      <c r="P19" s="51" t="str">
        <f t="shared" si="2"/>
        <v/>
      </c>
      <c r="Q19" s="51" t="str">
        <f t="shared" si="3"/>
        <v/>
      </c>
      <c r="R19" s="51" t="str">
        <f>IF(OR(ISNUMBER(O19),ISNUMBER(P19),ISNUMBER(Q19)),IF(ISNUMBER(O19),O19,0)+IF(ISNUMBER(P19),P19,0)*(Dades!$H$335/1000)+IF(ISNUMBER(Q19),Q19,0)*(Dades!$H$336/1000),"")</f>
        <v/>
      </c>
    </row>
    <row r="20" spans="1:20" ht="15.75" customHeight="1" x14ac:dyDescent="0.25">
      <c r="A20" s="41"/>
      <c r="E20" s="260"/>
      <c r="F20" s="330" t="str">
        <f>IF(E20="","",IF(VLOOKUP(E20,'0_Dades generals organització'!$H$51:$L$298,3,FALSE)="","Sí",VLOOKUP(E20,'0_Dades generals organització'!$H$51:$L$298,3,FALSE)))</f>
        <v/>
      </c>
      <c r="G20" s="261"/>
      <c r="H20" s="262"/>
      <c r="I20" s="50" t="str">
        <f>IFERROR(INDEX(Dades!$F$40:$AX$55,MATCH($G20,Dades!$E$40:$E$55,0),MATCH(Dades!$F$2&amp;I$13,Dades!$F$39:$AX$39,0)),"")</f>
        <v/>
      </c>
      <c r="J20" s="50" t="str">
        <f>IFERROR(INDEX(Dades!$F$40:$AX$55,MATCH($G20,Dades!$E$40:$E$55,0),MATCH(Dades!$F$2&amp;J$13,Dades!$F$39:$AX$39,0)),"")</f>
        <v/>
      </c>
      <c r="K20" s="50" t="str">
        <f>IFERROR(INDEX(Dades!$F$40:$AX$55,MATCH($G20,Dades!$E$40:$E$55,0),MATCH(Dades!$F$2&amp;K$13,Dades!$F$39:$AX$39,0)),"")</f>
        <v/>
      </c>
      <c r="L20" s="263"/>
      <c r="M20" s="263"/>
      <c r="N20" s="263"/>
      <c r="O20" s="51" t="str">
        <f t="shared" si="1"/>
        <v/>
      </c>
      <c r="P20" s="51" t="str">
        <f t="shared" si="2"/>
        <v/>
      </c>
      <c r="Q20" s="51" t="str">
        <f t="shared" si="3"/>
        <v/>
      </c>
      <c r="R20" s="51" t="str">
        <f>IF(OR(ISNUMBER(O20),ISNUMBER(P20),ISNUMBER(Q20)),IF(ISNUMBER(O20),O20,0)+IF(ISNUMBER(P20),P20,0)*(Dades!$H$335/1000)+IF(ISNUMBER(Q20),Q20,0)*(Dades!$H$336/1000),"")</f>
        <v/>
      </c>
    </row>
    <row r="21" spans="1:20" ht="15.75" customHeight="1" x14ac:dyDescent="0.25">
      <c r="A21" s="41"/>
      <c r="E21" s="260"/>
      <c r="F21" s="330" t="str">
        <f>IF(E21="","",IF(VLOOKUP(E21,'0_Dades generals organització'!$H$51:$L$298,3,FALSE)="","Sí",VLOOKUP(E21,'0_Dades generals organització'!$H$51:$L$298,3,FALSE)))</f>
        <v/>
      </c>
      <c r="G21" s="261"/>
      <c r="H21" s="262"/>
      <c r="I21" s="50" t="str">
        <f>IFERROR(INDEX(Dades!$F$40:$AX$55,MATCH($G21,Dades!$E$40:$E$55,0),MATCH(Dades!$F$2&amp;I$13,Dades!$F$39:$AX$39,0)),"")</f>
        <v/>
      </c>
      <c r="J21" s="50" t="str">
        <f>IFERROR(INDEX(Dades!$F$40:$AX$55,MATCH($G21,Dades!$E$40:$E$55,0),MATCH(Dades!$F$2&amp;J$13,Dades!$F$39:$AX$39,0)),"")</f>
        <v/>
      </c>
      <c r="K21" s="50" t="str">
        <f>IFERROR(INDEX(Dades!$F$40:$AX$55,MATCH($G21,Dades!$E$40:$E$55,0),MATCH(Dades!$F$2&amp;K$13,Dades!$F$39:$AX$39,0)),"")</f>
        <v/>
      </c>
      <c r="L21" s="263"/>
      <c r="M21" s="263"/>
      <c r="N21" s="263"/>
      <c r="O21" s="51" t="str">
        <f t="shared" si="1"/>
        <v/>
      </c>
      <c r="P21" s="51" t="str">
        <f t="shared" si="2"/>
        <v/>
      </c>
      <c r="Q21" s="51" t="str">
        <f t="shared" si="3"/>
        <v/>
      </c>
      <c r="R21" s="51" t="str">
        <f>IF(OR(ISNUMBER(O21),ISNUMBER(P21),ISNUMBER(Q21)),IF(ISNUMBER(O21),O21,0)+IF(ISNUMBER(P21),P21,0)*(Dades!$H$335/1000)+IF(ISNUMBER(Q21),Q21,0)*(Dades!$H$336/1000),"")</f>
        <v/>
      </c>
    </row>
    <row r="22" spans="1:20" ht="15.75" customHeight="1" x14ac:dyDescent="0.25">
      <c r="A22" s="41"/>
      <c r="E22" s="260"/>
      <c r="F22" s="330" t="str">
        <f>IF(E22="","",IF(VLOOKUP(E22,'0_Dades generals organització'!$H$51:$L$298,3,FALSE)="","Sí",VLOOKUP(E22,'0_Dades generals organització'!$H$51:$L$298,3,FALSE)))</f>
        <v/>
      </c>
      <c r="G22" s="261"/>
      <c r="H22" s="262"/>
      <c r="I22" s="50" t="str">
        <f>IFERROR(INDEX(Dades!$F$40:$AX$55,MATCH($G22,Dades!$E$40:$E$55,0),MATCH(Dades!$F$2&amp;I$13,Dades!$F$39:$AX$39,0)),"")</f>
        <v/>
      </c>
      <c r="J22" s="50" t="str">
        <f>IFERROR(INDEX(Dades!$F$40:$AX$55,MATCH($G22,Dades!$E$40:$E$55,0),MATCH(Dades!$F$2&amp;J$13,Dades!$F$39:$AX$39,0)),"")</f>
        <v/>
      </c>
      <c r="K22" s="50" t="str">
        <f>IFERROR(INDEX(Dades!$F$40:$AX$55,MATCH($G22,Dades!$E$40:$E$55,0),MATCH(Dades!$F$2&amp;K$13,Dades!$F$39:$AX$39,0)),"")</f>
        <v/>
      </c>
      <c r="L22" s="263"/>
      <c r="M22" s="263"/>
      <c r="N22" s="263"/>
      <c r="O22" s="51" t="str">
        <f t="shared" si="1"/>
        <v/>
      </c>
      <c r="P22" s="51" t="str">
        <f t="shared" si="2"/>
        <v/>
      </c>
      <c r="Q22" s="51" t="str">
        <f t="shared" si="3"/>
        <v/>
      </c>
      <c r="R22" s="51" t="str">
        <f>IF(OR(ISNUMBER(O22),ISNUMBER(P22),ISNUMBER(Q22)),IF(ISNUMBER(O22),O22,0)+IF(ISNUMBER(P22),P22,0)*(Dades!$H$335/1000)+IF(ISNUMBER(Q22),Q22,0)*(Dades!$H$336/1000),"")</f>
        <v/>
      </c>
    </row>
    <row r="23" spans="1:20" ht="15.75" customHeight="1" x14ac:dyDescent="0.25">
      <c r="A23" s="41"/>
      <c r="E23" s="260"/>
      <c r="F23" s="330" t="str">
        <f>IF(E23="","",IF(VLOOKUP(E23,'0_Dades generals organització'!$H$51:$L$298,3,FALSE)="","Sí",VLOOKUP(E23,'0_Dades generals organització'!$H$51:$L$298,3,FALSE)))</f>
        <v/>
      </c>
      <c r="G23" s="261"/>
      <c r="H23" s="262"/>
      <c r="I23" s="50" t="str">
        <f>IFERROR(INDEX(Dades!$F$40:$AX$55,MATCH($G23,Dades!$E$40:$E$55,0),MATCH(Dades!$F$2&amp;I$13,Dades!$F$39:$AX$39,0)),"")</f>
        <v/>
      </c>
      <c r="J23" s="50" t="str">
        <f>IFERROR(INDEX(Dades!$F$40:$AX$55,MATCH($G23,Dades!$E$40:$E$55,0),MATCH(Dades!$F$2&amp;J$13,Dades!$F$39:$AX$39,0)),"")</f>
        <v/>
      </c>
      <c r="K23" s="50" t="str">
        <f>IFERROR(INDEX(Dades!$F$40:$AX$55,MATCH($G23,Dades!$E$40:$E$55,0),MATCH(Dades!$F$2&amp;K$13,Dades!$F$39:$AX$39,0)),"")</f>
        <v/>
      </c>
      <c r="L23" s="263"/>
      <c r="M23" s="263"/>
      <c r="N23" s="263"/>
      <c r="O23" s="51" t="str">
        <f t="shared" si="1"/>
        <v/>
      </c>
      <c r="P23" s="51" t="str">
        <f t="shared" si="2"/>
        <v/>
      </c>
      <c r="Q23" s="51" t="str">
        <f t="shared" si="3"/>
        <v/>
      </c>
      <c r="R23" s="51" t="str">
        <f>IF(OR(ISNUMBER(O23),ISNUMBER(P23),ISNUMBER(Q23)),IF(ISNUMBER(O23),O23,0)+IF(ISNUMBER(P23),P23,0)*(Dades!$H$335/1000)+IF(ISNUMBER(Q23),Q23,0)*(Dades!$H$336/1000),"")</f>
        <v/>
      </c>
    </row>
    <row r="24" spans="1:20" ht="15.75" customHeight="1" x14ac:dyDescent="0.25">
      <c r="A24" s="41"/>
      <c r="E24" s="260"/>
      <c r="F24" s="330" t="str">
        <f>IF(E24="","",IF(VLOOKUP(E24,'0_Dades generals organització'!$H$51:$L$298,3,FALSE)="","Sí",VLOOKUP(E24,'0_Dades generals organització'!$H$51:$L$298,3,FALSE)))</f>
        <v/>
      </c>
      <c r="G24" s="261"/>
      <c r="H24" s="262"/>
      <c r="I24" s="50" t="str">
        <f>IFERROR(INDEX(Dades!$F$40:$AX$55,MATCH($G24,Dades!$E$40:$E$55,0),MATCH(Dades!$F$2&amp;I$13,Dades!$F$39:$AX$39,0)),"")</f>
        <v/>
      </c>
      <c r="J24" s="50" t="str">
        <f>IFERROR(INDEX(Dades!$F$40:$AX$55,MATCH($G24,Dades!$E$40:$E$55,0),MATCH(Dades!$F$2&amp;J$13,Dades!$F$39:$AX$39,0)),"")</f>
        <v/>
      </c>
      <c r="K24" s="50" t="str">
        <f>IFERROR(INDEX(Dades!$F$40:$AX$55,MATCH($G24,Dades!$E$40:$E$55,0),MATCH(Dades!$F$2&amp;K$13,Dades!$F$39:$AX$39,0)),"")</f>
        <v/>
      </c>
      <c r="L24" s="263"/>
      <c r="M24" s="263"/>
      <c r="N24" s="263"/>
      <c r="O24" s="51" t="str">
        <f t="shared" si="1"/>
        <v/>
      </c>
      <c r="P24" s="51" t="str">
        <f t="shared" si="2"/>
        <v/>
      </c>
      <c r="Q24" s="51" t="str">
        <f t="shared" si="3"/>
        <v/>
      </c>
      <c r="R24" s="51" t="str">
        <f>IF(OR(ISNUMBER(O24),ISNUMBER(P24),ISNUMBER(Q24)),IF(ISNUMBER(O24),O24,0)+IF(ISNUMBER(P24),P24,0)*(Dades!$H$335/1000)+IF(ISNUMBER(Q24),Q24,0)*(Dades!$H$336/1000),"")</f>
        <v/>
      </c>
    </row>
    <row r="25" spans="1:20" ht="15.75" customHeight="1" x14ac:dyDescent="0.25">
      <c r="A25" s="41"/>
      <c r="E25" s="260"/>
      <c r="F25" s="330" t="str">
        <f>IF(E25="","",IF(VLOOKUP(E25,'0_Dades generals organització'!$H$51:$L$298,3,FALSE)="","Sí",VLOOKUP(E25,'0_Dades generals organització'!$H$51:$L$298,3,FALSE)))</f>
        <v/>
      </c>
      <c r="G25" s="261"/>
      <c r="H25" s="262"/>
      <c r="I25" s="50" t="str">
        <f>IFERROR(INDEX(Dades!$F$40:$AX$55,MATCH($G25,Dades!$E$40:$E$55,0),MATCH(Dades!$F$2&amp;I$13,Dades!$F$39:$AX$39,0)),"")</f>
        <v/>
      </c>
      <c r="J25" s="50" t="str">
        <f>IFERROR(INDEX(Dades!$F$40:$AX$55,MATCH($G25,Dades!$E$40:$E$55,0),MATCH(Dades!$F$2&amp;J$13,Dades!$F$39:$AX$39,0)),"")</f>
        <v/>
      </c>
      <c r="K25" s="50" t="str">
        <f>IFERROR(INDEX(Dades!$F$40:$AX$55,MATCH($G25,Dades!$E$40:$E$55,0),MATCH(Dades!$F$2&amp;K$13,Dades!$F$39:$AX$39,0)),"")</f>
        <v/>
      </c>
      <c r="L25" s="263"/>
      <c r="M25" s="263"/>
      <c r="N25" s="263"/>
      <c r="O25" s="51" t="str">
        <f t="shared" si="1"/>
        <v/>
      </c>
      <c r="P25" s="51" t="str">
        <f t="shared" si="2"/>
        <v/>
      </c>
      <c r="Q25" s="51" t="str">
        <f t="shared" si="3"/>
        <v/>
      </c>
      <c r="R25" s="51" t="str">
        <f>IF(OR(ISNUMBER(O25),ISNUMBER(P25),ISNUMBER(Q25)),IF(ISNUMBER(O25),O25,0)+IF(ISNUMBER(P25),P25,0)*(Dades!$H$335/1000)+IF(ISNUMBER(Q25),Q25,0)*(Dades!$H$336/1000),"")</f>
        <v/>
      </c>
    </row>
    <row r="26" spans="1:20" ht="15.75" customHeight="1" x14ac:dyDescent="0.25">
      <c r="A26" s="41"/>
      <c r="E26" s="260"/>
      <c r="F26" s="330" t="str">
        <f>IF(E26="","",IF(VLOOKUP(E26,'0_Dades generals organització'!$H$51:$L$298,3,FALSE)="","Sí",VLOOKUP(E26,'0_Dades generals organització'!$H$51:$L$298,3,FALSE)))</f>
        <v/>
      </c>
      <c r="G26" s="261"/>
      <c r="H26" s="262"/>
      <c r="I26" s="50" t="str">
        <f>IFERROR(INDEX(Dades!$F$40:$AX$55,MATCH($G26,Dades!$E$40:$E$55,0),MATCH(Dades!$F$2&amp;I$13,Dades!$F$39:$AX$39,0)),"")</f>
        <v/>
      </c>
      <c r="J26" s="50" t="str">
        <f>IFERROR(INDEX(Dades!$F$40:$AX$55,MATCH($G26,Dades!$E$40:$E$55,0),MATCH(Dades!$F$2&amp;J$13,Dades!$F$39:$AX$39,0)),"")</f>
        <v/>
      </c>
      <c r="K26" s="50" t="str">
        <f>IFERROR(INDEX(Dades!$F$40:$AX$55,MATCH($G26,Dades!$E$40:$E$55,0),MATCH(Dades!$F$2&amp;K$13,Dades!$F$39:$AX$39,0)),"")</f>
        <v/>
      </c>
      <c r="L26" s="263"/>
      <c r="M26" s="263"/>
      <c r="N26" s="263"/>
      <c r="O26" s="51" t="str">
        <f t="shared" si="1"/>
        <v/>
      </c>
      <c r="P26" s="51" t="str">
        <f t="shared" si="2"/>
        <v/>
      </c>
      <c r="Q26" s="51" t="str">
        <f t="shared" si="3"/>
        <v/>
      </c>
      <c r="R26" s="51" t="str">
        <f>IF(OR(ISNUMBER(O26),ISNUMBER(P26),ISNUMBER(Q26)),IF(ISNUMBER(O26),O26,0)+IF(ISNUMBER(P26),P26,0)*(Dades!$H$335/1000)+IF(ISNUMBER(Q26),Q26,0)*(Dades!$H$336/1000),"")</f>
        <v/>
      </c>
    </row>
    <row r="27" spans="1:20" ht="15.75" customHeight="1" x14ac:dyDescent="0.25">
      <c r="A27" s="41"/>
      <c r="E27" s="260"/>
      <c r="F27" s="330" t="str">
        <f>IF(E27="","",IF(VLOOKUP(E27,'0_Dades generals organització'!$H$51:$L$298,3,FALSE)="","Sí",VLOOKUP(E27,'0_Dades generals organització'!$H$51:$L$298,3,FALSE)))</f>
        <v/>
      </c>
      <c r="G27" s="261"/>
      <c r="H27" s="262"/>
      <c r="I27" s="50" t="str">
        <f>IFERROR(INDEX(Dades!$F$40:$AX$55,MATCH($G27,Dades!$E$40:$E$55,0),MATCH(Dades!$F$2&amp;I$13,Dades!$F$39:$AX$39,0)),"")</f>
        <v/>
      </c>
      <c r="J27" s="50" t="str">
        <f>IFERROR(INDEX(Dades!$F$40:$AX$55,MATCH($G27,Dades!$E$40:$E$55,0),MATCH(Dades!$F$2&amp;J$13,Dades!$F$39:$AX$39,0)),"")</f>
        <v/>
      </c>
      <c r="K27" s="50" t="str">
        <f>IFERROR(INDEX(Dades!$F$40:$AX$55,MATCH($G27,Dades!$E$40:$E$55,0),MATCH(Dades!$F$2&amp;K$13,Dades!$F$39:$AX$39,0)),"")</f>
        <v/>
      </c>
      <c r="L27" s="263"/>
      <c r="M27" s="263"/>
      <c r="N27" s="263"/>
      <c r="O27" s="51" t="str">
        <f t="shared" si="1"/>
        <v/>
      </c>
      <c r="P27" s="51" t="str">
        <f t="shared" si="2"/>
        <v/>
      </c>
      <c r="Q27" s="51" t="str">
        <f t="shared" si="3"/>
        <v/>
      </c>
      <c r="R27" s="51" t="str">
        <f>IF(OR(ISNUMBER(O27),ISNUMBER(P27),ISNUMBER(Q27)),IF(ISNUMBER(O27),O27,0)+IF(ISNUMBER(P27),P27,0)*(Dades!$H$335/1000)+IF(ISNUMBER(Q27),Q27,0)*(Dades!$H$336/1000),"")</f>
        <v/>
      </c>
    </row>
    <row r="28" spans="1:20" ht="15.75" customHeight="1" x14ac:dyDescent="0.25">
      <c r="A28" s="41"/>
      <c r="E28" s="260"/>
      <c r="F28" s="330" t="str">
        <f>IF(E28="","",IF(VLOOKUP(E28,'0_Dades generals organització'!$H$51:$L$298,3,FALSE)="","Sí",VLOOKUP(E28,'0_Dades generals organització'!$H$51:$L$298,3,FALSE)))</f>
        <v/>
      </c>
      <c r="G28" s="261"/>
      <c r="H28" s="262"/>
      <c r="I28" s="50" t="str">
        <f>IFERROR(INDEX(Dades!$F$40:$AX$55,MATCH($G28,Dades!$E$40:$E$55,0),MATCH(Dades!$F$2&amp;I$13,Dades!$F$39:$AX$39,0)),"")</f>
        <v/>
      </c>
      <c r="J28" s="50" t="str">
        <f>IFERROR(INDEX(Dades!$F$40:$AX$55,MATCH($G28,Dades!$E$40:$E$55,0),MATCH(Dades!$F$2&amp;J$13,Dades!$F$39:$AX$39,0)),"")</f>
        <v/>
      </c>
      <c r="K28" s="50" t="str">
        <f>IFERROR(INDEX(Dades!$F$40:$AX$55,MATCH($G28,Dades!$E$40:$E$55,0),MATCH(Dades!$F$2&amp;K$13,Dades!$F$39:$AX$39,0)),"")</f>
        <v/>
      </c>
      <c r="L28" s="263"/>
      <c r="M28" s="263"/>
      <c r="N28" s="263"/>
      <c r="O28" s="51" t="str">
        <f t="shared" si="1"/>
        <v/>
      </c>
      <c r="P28" s="51" t="str">
        <f t="shared" si="2"/>
        <v/>
      </c>
      <c r="Q28" s="51" t="str">
        <f t="shared" si="3"/>
        <v/>
      </c>
      <c r="R28" s="51" t="str">
        <f>IF(OR(ISNUMBER(O28),ISNUMBER(P28),ISNUMBER(Q28)),IF(ISNUMBER(O28),O28,0)+IF(ISNUMBER(P28),P28,0)*(Dades!$H$335/1000)+IF(ISNUMBER(Q28),Q28,0)*(Dades!$H$336/1000),"")</f>
        <v/>
      </c>
    </row>
    <row r="29" spans="1:20" ht="15.75" customHeight="1" x14ac:dyDescent="0.25">
      <c r="A29" s="41"/>
      <c r="E29" s="260"/>
      <c r="F29" s="330" t="str">
        <f>IF(E29="","",IF(VLOOKUP(E29,'0_Dades generals organització'!$H$51:$L$298,3,FALSE)="","Sí",VLOOKUP(E29,'0_Dades generals organització'!$H$51:$L$298,3,FALSE)))</f>
        <v/>
      </c>
      <c r="G29" s="261"/>
      <c r="H29" s="262"/>
      <c r="I29" s="50" t="str">
        <f>IFERROR(INDEX(Dades!$F$40:$AX$55,MATCH($G29,Dades!$E$40:$E$55,0),MATCH(Dades!$F$2&amp;I$13,Dades!$F$39:$AX$39,0)),"")</f>
        <v/>
      </c>
      <c r="J29" s="50" t="str">
        <f>IFERROR(INDEX(Dades!$F$40:$AX$55,MATCH($G29,Dades!$E$40:$E$55,0),MATCH(Dades!$F$2&amp;J$13,Dades!$F$39:$AX$39,0)),"")</f>
        <v/>
      </c>
      <c r="K29" s="50" t="str">
        <f>IFERROR(INDEX(Dades!$F$40:$AX$55,MATCH($G29,Dades!$E$40:$E$55,0),MATCH(Dades!$F$2&amp;K$13,Dades!$F$39:$AX$39,0)),"")</f>
        <v/>
      </c>
      <c r="L29" s="263"/>
      <c r="M29" s="263"/>
      <c r="N29" s="263"/>
      <c r="O29" s="51" t="str">
        <f t="shared" si="1"/>
        <v/>
      </c>
      <c r="P29" s="51" t="str">
        <f t="shared" si="2"/>
        <v/>
      </c>
      <c r="Q29" s="51" t="str">
        <f t="shared" si="3"/>
        <v/>
      </c>
      <c r="R29" s="51" t="str">
        <f>IF(OR(ISNUMBER(O29),ISNUMBER(P29),ISNUMBER(Q29)),IF(ISNUMBER(O29),O29,0)+IF(ISNUMBER(P29),P29,0)*(Dades!$H$335/1000)+IF(ISNUMBER(Q29),Q29,0)*(Dades!$H$336/1000),"")</f>
        <v/>
      </c>
    </row>
    <row r="30" spans="1:20" ht="15.75" customHeight="1" x14ac:dyDescent="0.25">
      <c r="A30" s="41"/>
      <c r="E30" s="260"/>
      <c r="F30" s="330" t="str">
        <f>IF(E30="","",IF(VLOOKUP(E30,'0_Dades generals organització'!$H$51:$L$298,3,FALSE)="","Sí",VLOOKUP(E30,'0_Dades generals organització'!$H$51:$L$298,3,FALSE)))</f>
        <v/>
      </c>
      <c r="G30" s="261"/>
      <c r="H30" s="262"/>
      <c r="I30" s="50" t="str">
        <f>IFERROR(INDEX(Dades!$F$40:$AX$55,MATCH($G30,Dades!$E$40:$E$55,0),MATCH(Dades!$F$2&amp;I$13,Dades!$F$39:$AX$39,0)),"")</f>
        <v/>
      </c>
      <c r="J30" s="50" t="str">
        <f>IFERROR(INDEX(Dades!$F$40:$AX$55,MATCH($G30,Dades!$E$40:$E$55,0),MATCH(Dades!$F$2&amp;J$13,Dades!$F$39:$AX$39,0)),"")</f>
        <v/>
      </c>
      <c r="K30" s="50" t="str">
        <f>IFERROR(INDEX(Dades!$F$40:$AX$55,MATCH($G30,Dades!$E$40:$E$55,0),MATCH(Dades!$F$2&amp;K$13,Dades!$F$39:$AX$39,0)),"")</f>
        <v/>
      </c>
      <c r="L30" s="263"/>
      <c r="M30" s="263"/>
      <c r="N30" s="263"/>
      <c r="O30" s="51" t="str">
        <f t="shared" si="1"/>
        <v/>
      </c>
      <c r="P30" s="51" t="str">
        <f t="shared" si="2"/>
        <v/>
      </c>
      <c r="Q30" s="51" t="str">
        <f t="shared" si="3"/>
        <v/>
      </c>
      <c r="R30" s="51" t="str">
        <f>IF(OR(ISNUMBER(O30),ISNUMBER(P30),ISNUMBER(Q30)),IF(ISNUMBER(O30),O30,0)+IF(ISNUMBER(P30),P30,0)*(Dades!$H$335/1000)+IF(ISNUMBER(Q30),Q30,0)*(Dades!$H$336/1000),"")</f>
        <v/>
      </c>
      <c r="T30" s="511"/>
    </row>
    <row r="31" spans="1:20" ht="15.75" customHeight="1" x14ac:dyDescent="0.25">
      <c r="A31" s="41"/>
      <c r="E31" s="260"/>
      <c r="F31" s="330" t="str">
        <f>IF(E31="","",IF(VLOOKUP(E31,'0_Dades generals organització'!$H$51:$L$298,3,FALSE)="","Sí",VLOOKUP(E31,'0_Dades generals organització'!$H$51:$L$298,3,FALSE)))</f>
        <v/>
      </c>
      <c r="G31" s="261"/>
      <c r="H31" s="262"/>
      <c r="I31" s="50" t="str">
        <f>IFERROR(INDEX(Dades!$F$40:$AX$55,MATCH($G31,Dades!$E$40:$E$55,0),MATCH(Dades!$F$2&amp;I$13,Dades!$F$39:$AX$39,0)),"")</f>
        <v/>
      </c>
      <c r="J31" s="50" t="str">
        <f>IFERROR(INDEX(Dades!$F$40:$AX$55,MATCH($G31,Dades!$E$40:$E$55,0),MATCH(Dades!$F$2&amp;J$13,Dades!$F$39:$AX$39,0)),"")</f>
        <v/>
      </c>
      <c r="K31" s="50" t="str">
        <f>IFERROR(INDEX(Dades!$F$40:$AX$55,MATCH($G31,Dades!$E$40:$E$55,0),MATCH(Dades!$F$2&amp;K$13,Dades!$F$39:$AX$39,0)),"")</f>
        <v/>
      </c>
      <c r="L31" s="263"/>
      <c r="M31" s="263"/>
      <c r="N31" s="263"/>
      <c r="O31" s="51" t="str">
        <f t="shared" si="1"/>
        <v/>
      </c>
      <c r="P31" s="51" t="str">
        <f t="shared" si="2"/>
        <v/>
      </c>
      <c r="Q31" s="51" t="str">
        <f t="shared" si="3"/>
        <v/>
      </c>
      <c r="R31" s="51" t="str">
        <f>IF(OR(ISNUMBER(O31),ISNUMBER(P31),ISNUMBER(Q31)),IF(ISNUMBER(O31),O31,0)+IF(ISNUMBER(P31),P31,0)*(Dades!$H$335/1000)+IF(ISNUMBER(Q31),Q31,0)*(Dades!$H$336/1000),"")</f>
        <v/>
      </c>
    </row>
    <row r="32" spans="1:20" ht="15.75" customHeight="1" x14ac:dyDescent="0.25">
      <c r="A32" s="41"/>
      <c r="E32" s="260"/>
      <c r="F32" s="330" t="str">
        <f>IF(E32="","",IF(VLOOKUP(E32,'0_Dades generals organització'!$H$51:$L$298,3,FALSE)="","Sí",VLOOKUP(E32,'0_Dades generals organització'!$H$51:$L$298,3,FALSE)))</f>
        <v/>
      </c>
      <c r="G32" s="261"/>
      <c r="H32" s="262"/>
      <c r="I32" s="50" t="str">
        <f>IFERROR(INDEX(Dades!$F$40:$AX$55,MATCH($G32,Dades!$E$40:$E$55,0),MATCH(Dades!$F$2&amp;I$13,Dades!$F$39:$AX$39,0)),"")</f>
        <v/>
      </c>
      <c r="J32" s="50" t="str">
        <f>IFERROR(INDEX(Dades!$F$40:$AX$55,MATCH($G32,Dades!$E$40:$E$55,0),MATCH(Dades!$F$2&amp;J$13,Dades!$F$39:$AX$39,0)),"")</f>
        <v/>
      </c>
      <c r="K32" s="50" t="str">
        <f>IFERROR(INDEX(Dades!$F$40:$AX$55,MATCH($G32,Dades!$E$40:$E$55,0),MATCH(Dades!$F$2&amp;K$13,Dades!$F$39:$AX$39,0)),"")</f>
        <v/>
      </c>
      <c r="L32" s="263"/>
      <c r="M32" s="263"/>
      <c r="N32" s="263"/>
      <c r="O32" s="51" t="str">
        <f t="shared" si="1"/>
        <v/>
      </c>
      <c r="P32" s="51" t="str">
        <f t="shared" si="2"/>
        <v/>
      </c>
      <c r="Q32" s="51" t="str">
        <f t="shared" si="3"/>
        <v/>
      </c>
      <c r="R32" s="51" t="str">
        <f>IF(OR(ISNUMBER(O32),ISNUMBER(P32),ISNUMBER(Q32)),IF(ISNUMBER(O32),O32,0)+IF(ISNUMBER(P32),P32,0)*(Dades!$H$335/1000)+IF(ISNUMBER(Q32),Q32,0)*(Dades!$H$336/1000),"")</f>
        <v/>
      </c>
    </row>
    <row r="33" spans="1:18" ht="15.75" customHeight="1" x14ac:dyDescent="0.25">
      <c r="A33" s="41"/>
      <c r="E33" s="260"/>
      <c r="F33" s="330" t="str">
        <f>IF(E33="","",IF(VLOOKUP(E33,'0_Dades generals organització'!$H$51:$L$298,3,FALSE)="","Sí",VLOOKUP(E33,'0_Dades generals organització'!$H$51:$L$298,3,FALSE)))</f>
        <v/>
      </c>
      <c r="G33" s="261"/>
      <c r="H33" s="262"/>
      <c r="I33" s="50" t="str">
        <f>IFERROR(INDEX(Dades!$F$40:$AX$55,MATCH($G33,Dades!$E$40:$E$55,0),MATCH(Dades!$F$2&amp;I$13,Dades!$F$39:$AX$39,0)),"")</f>
        <v/>
      </c>
      <c r="J33" s="50" t="str">
        <f>IFERROR(INDEX(Dades!$F$40:$AX$55,MATCH($G33,Dades!$E$40:$E$55,0),MATCH(Dades!$F$2&amp;J$13,Dades!$F$39:$AX$39,0)),"")</f>
        <v/>
      </c>
      <c r="K33" s="50" t="str">
        <f>IFERROR(INDEX(Dades!$F$40:$AX$55,MATCH($G33,Dades!$E$40:$E$55,0),MATCH(Dades!$F$2&amp;K$13,Dades!$F$39:$AX$39,0)),"")</f>
        <v/>
      </c>
      <c r="L33" s="263"/>
      <c r="M33" s="263"/>
      <c r="N33" s="263"/>
      <c r="O33" s="51" t="str">
        <f t="shared" si="1"/>
        <v/>
      </c>
      <c r="P33" s="51" t="str">
        <f t="shared" si="2"/>
        <v/>
      </c>
      <c r="Q33" s="51" t="str">
        <f t="shared" si="3"/>
        <v/>
      </c>
      <c r="R33" s="51" t="str">
        <f>IF(OR(ISNUMBER(O33),ISNUMBER(P33),ISNUMBER(Q33)),IF(ISNUMBER(O33),O33,0)+IF(ISNUMBER(P33),P33,0)*(Dades!$H$335/1000)+IF(ISNUMBER(Q33),Q33,0)*(Dades!$H$336/1000),"")</f>
        <v/>
      </c>
    </row>
    <row r="34" spans="1:18" ht="15.75" customHeight="1" x14ac:dyDescent="0.25">
      <c r="A34" s="41"/>
      <c r="E34" s="260"/>
      <c r="F34" s="330" t="str">
        <f>IF(E34="","",IF(VLOOKUP(E34,'0_Dades generals organització'!$H$51:$L$298,3,FALSE)="","Sí",VLOOKUP(E34,'0_Dades generals organització'!$H$51:$L$298,3,FALSE)))</f>
        <v/>
      </c>
      <c r="G34" s="261"/>
      <c r="H34" s="262"/>
      <c r="I34" s="50" t="str">
        <f>IFERROR(INDEX(Dades!$F$40:$AX$55,MATCH($G34,Dades!$E$40:$E$55,0),MATCH(Dades!$F$2&amp;I$13,Dades!$F$39:$AX$39,0)),"")</f>
        <v/>
      </c>
      <c r="J34" s="50" t="str">
        <f>IFERROR(INDEX(Dades!$F$40:$AX$55,MATCH($G34,Dades!$E$40:$E$55,0),MATCH(Dades!$F$2&amp;J$13,Dades!$F$39:$AX$39,0)),"")</f>
        <v/>
      </c>
      <c r="K34" s="50" t="str">
        <f>IFERROR(INDEX(Dades!$F$40:$AX$55,MATCH($G34,Dades!$E$40:$E$55,0),MATCH(Dades!$F$2&amp;K$13,Dades!$F$39:$AX$39,0)),"")</f>
        <v/>
      </c>
      <c r="L34" s="263"/>
      <c r="M34" s="263"/>
      <c r="N34" s="263"/>
      <c r="O34" s="51" t="str">
        <f t="shared" si="1"/>
        <v/>
      </c>
      <c r="P34" s="51" t="str">
        <f t="shared" si="2"/>
        <v/>
      </c>
      <c r="Q34" s="51" t="str">
        <f t="shared" si="3"/>
        <v/>
      </c>
      <c r="R34" s="51" t="str">
        <f>IF(OR(ISNUMBER(O34),ISNUMBER(P34),ISNUMBER(Q34)),IF(ISNUMBER(O34),O34,0)+IF(ISNUMBER(P34),P34,0)*(Dades!$H$335/1000)+IF(ISNUMBER(Q34),Q34,0)*(Dades!$H$336/1000),"")</f>
        <v/>
      </c>
    </row>
    <row r="35" spans="1:18" ht="15.75" customHeight="1" x14ac:dyDescent="0.25">
      <c r="A35" s="41"/>
      <c r="E35" s="260"/>
      <c r="F35" s="330" t="str">
        <f>IF(E35="","",IF(VLOOKUP(E35,'0_Dades generals organització'!$H$51:$L$298,3,FALSE)="","Sí",VLOOKUP(E35,'0_Dades generals organització'!$H$51:$L$298,3,FALSE)))</f>
        <v/>
      </c>
      <c r="G35" s="261"/>
      <c r="H35" s="262"/>
      <c r="I35" s="50" t="str">
        <f>IFERROR(INDEX(Dades!$F$40:$AX$55,MATCH($G35,Dades!$E$40:$E$55,0),MATCH(Dades!$F$2&amp;I$13,Dades!$F$39:$AX$39,0)),"")</f>
        <v/>
      </c>
      <c r="J35" s="50" t="str">
        <f>IFERROR(INDEX(Dades!$F$40:$AX$55,MATCH($G35,Dades!$E$40:$E$55,0),MATCH(Dades!$F$2&amp;J$13,Dades!$F$39:$AX$39,0)),"")</f>
        <v/>
      </c>
      <c r="K35" s="50" t="str">
        <f>IFERROR(INDEX(Dades!$F$40:$AX$55,MATCH($G35,Dades!$E$40:$E$55,0),MATCH(Dades!$F$2&amp;K$13,Dades!$F$39:$AX$39,0)),"")</f>
        <v/>
      </c>
      <c r="L35" s="263"/>
      <c r="M35" s="263"/>
      <c r="N35" s="263"/>
      <c r="O35" s="51" t="str">
        <f t="shared" si="1"/>
        <v/>
      </c>
      <c r="P35" s="51" t="str">
        <f t="shared" si="2"/>
        <v/>
      </c>
      <c r="Q35" s="51" t="str">
        <f t="shared" si="3"/>
        <v/>
      </c>
      <c r="R35" s="51" t="str">
        <f>IF(OR(ISNUMBER(O35),ISNUMBER(P35),ISNUMBER(Q35)),IF(ISNUMBER(O35),O35,0)+IF(ISNUMBER(P35),P35,0)*(Dades!$H$335/1000)+IF(ISNUMBER(Q35),Q35,0)*(Dades!$H$336/1000),"")</f>
        <v/>
      </c>
    </row>
    <row r="36" spans="1:18" x14ac:dyDescent="0.25">
      <c r="A36" s="41"/>
      <c r="E36" s="260"/>
      <c r="F36" s="330" t="str">
        <f>IF(E36="","",IF(VLOOKUP(E36,'0_Dades generals organització'!$H$51:$L$298,3,FALSE)="","Sí",VLOOKUP(E36,'0_Dades generals organització'!$H$51:$L$298,3,FALSE)))</f>
        <v/>
      </c>
      <c r="G36" s="261"/>
      <c r="H36" s="262"/>
      <c r="I36" s="50" t="str">
        <f>IFERROR(INDEX(Dades!$F$40:$AX$55,MATCH($G36,Dades!$E$40:$E$55,0),MATCH(Dades!$F$2&amp;I$13,Dades!$F$39:$AX$39,0)),"")</f>
        <v/>
      </c>
      <c r="J36" s="50" t="str">
        <f>IFERROR(INDEX(Dades!$F$40:$AX$55,MATCH($G36,Dades!$E$40:$E$55,0),MATCH(Dades!$F$2&amp;J$13,Dades!$F$39:$AX$39,0)),"")</f>
        <v/>
      </c>
      <c r="K36" s="50" t="str">
        <f>IFERROR(INDEX(Dades!$F$40:$AX$55,MATCH($G36,Dades!$E$40:$E$55,0),MATCH(Dades!$F$2&amp;K$13,Dades!$F$39:$AX$39,0)),"")</f>
        <v/>
      </c>
      <c r="L36" s="263"/>
      <c r="M36" s="263"/>
      <c r="N36" s="263"/>
      <c r="O36" s="51" t="str">
        <f t="shared" si="1"/>
        <v/>
      </c>
      <c r="P36" s="51" t="str">
        <f t="shared" si="2"/>
        <v/>
      </c>
      <c r="Q36" s="51" t="str">
        <f t="shared" si="3"/>
        <v/>
      </c>
      <c r="R36" s="51" t="str">
        <f>IF(OR(ISNUMBER(O36),ISNUMBER(P36),ISNUMBER(Q36)),IF(ISNUMBER(O36),O36,0)+IF(ISNUMBER(P36),P36,0)*(Dades!$H$335/1000)+IF(ISNUMBER(Q36),Q36,0)*(Dades!$H$336/1000),"")</f>
        <v/>
      </c>
    </row>
    <row r="37" spans="1:18" ht="18" customHeight="1" x14ac:dyDescent="0.25">
      <c r="A37" s="41"/>
      <c r="C37" s="25"/>
      <c r="E37" s="570" t="s">
        <v>610</v>
      </c>
      <c r="F37" s="570"/>
      <c r="G37" s="570"/>
      <c r="H37" s="570"/>
      <c r="I37" s="329"/>
      <c r="J37" s="329"/>
      <c r="K37" s="329"/>
      <c r="L37" s="329"/>
      <c r="M37" s="329"/>
      <c r="P37" s="329"/>
      <c r="Q37" s="329"/>
      <c r="R37" s="52">
        <f>SUM(R15:R36)</f>
        <v>0</v>
      </c>
    </row>
    <row r="38" spans="1:18" ht="30.75" customHeight="1" x14ac:dyDescent="0.25">
      <c r="A38" s="41"/>
      <c r="C38" s="25"/>
      <c r="E38" s="278"/>
      <c r="F38" s="278"/>
      <c r="G38" s="278"/>
      <c r="H38" s="278"/>
      <c r="I38" s="278"/>
      <c r="J38" s="278"/>
      <c r="K38" s="278"/>
      <c r="L38" s="278"/>
      <c r="M38" s="278"/>
      <c r="N38" s="278"/>
      <c r="O38" s="278"/>
      <c r="P38" s="278"/>
      <c r="Q38" s="278"/>
      <c r="R38" s="278"/>
    </row>
    <row r="39" spans="1:18" s="36" customFormat="1" ht="18.75" customHeight="1" x14ac:dyDescent="0.25">
      <c r="B39" s="12"/>
      <c r="C39" s="12"/>
      <c r="D39" s="566" t="s">
        <v>1081</v>
      </c>
      <c r="E39" s="566"/>
      <c r="F39" s="566"/>
      <c r="G39" s="566"/>
      <c r="H39" s="566"/>
      <c r="I39" s="566"/>
      <c r="J39" s="566"/>
      <c r="K39" s="566"/>
      <c r="L39" s="566"/>
      <c r="M39" s="566"/>
      <c r="N39" s="566"/>
      <c r="O39" s="566"/>
      <c r="P39" s="566"/>
      <c r="Q39" s="566"/>
      <c r="R39" s="566"/>
    </row>
    <row r="40" spans="1:18" ht="13.5" customHeight="1" x14ac:dyDescent="0.3">
      <c r="D40" s="53"/>
      <c r="E40" s="53"/>
      <c r="F40" s="53"/>
      <c r="G40" s="53"/>
      <c r="H40" s="53"/>
      <c r="I40" s="53"/>
      <c r="J40" s="53"/>
      <c r="K40" s="53"/>
      <c r="L40" s="53"/>
      <c r="M40" s="53"/>
      <c r="N40" s="53"/>
      <c r="O40" s="53"/>
      <c r="P40" s="53"/>
      <c r="Q40" s="53"/>
      <c r="R40" s="53"/>
    </row>
    <row r="41" spans="1:18" ht="15" customHeight="1" x14ac:dyDescent="0.25">
      <c r="E41" s="571" t="s">
        <v>607</v>
      </c>
      <c r="F41" s="571" t="s">
        <v>693</v>
      </c>
      <c r="G41" s="571" t="s">
        <v>926</v>
      </c>
      <c r="H41" s="571" t="s">
        <v>923</v>
      </c>
      <c r="I41" s="567" t="s">
        <v>924</v>
      </c>
      <c r="J41" s="568"/>
      <c r="K41" s="569"/>
      <c r="L41" s="572" t="s">
        <v>925</v>
      </c>
    </row>
    <row r="42" spans="1:18" ht="42" customHeight="1" x14ac:dyDescent="0.25">
      <c r="E42" s="571"/>
      <c r="F42" s="571"/>
      <c r="G42" s="571"/>
      <c r="H42" s="571"/>
      <c r="I42" s="277" t="s">
        <v>1134</v>
      </c>
      <c r="J42" s="277" t="s">
        <v>1135</v>
      </c>
      <c r="K42" s="277" t="s">
        <v>1136</v>
      </c>
      <c r="L42" s="573"/>
    </row>
    <row r="43" spans="1:18" ht="18" hidden="1" customHeight="1" x14ac:dyDescent="0.25">
      <c r="E43" s="46" t="s">
        <v>607</v>
      </c>
      <c r="F43" s="487" t="s">
        <v>1167</v>
      </c>
      <c r="G43" s="47"/>
      <c r="H43" s="47"/>
      <c r="I43" s="46" t="s">
        <v>991</v>
      </c>
      <c r="J43" s="46" t="s">
        <v>992</v>
      </c>
      <c r="K43" s="46" t="s">
        <v>993</v>
      </c>
      <c r="L43" s="46" t="s">
        <v>12</v>
      </c>
    </row>
    <row r="44" spans="1:18" ht="15" customHeight="1" x14ac:dyDescent="0.25">
      <c r="E44" s="260"/>
      <c r="F44" s="330" t="str">
        <f>IF(E44="","",IF(VLOOKUP(E44,'0_Dades generals organització'!$H$51:$L$298,3,FALSE)="","Sí",VLOOKUP(E44,'0_Dades generals organització'!$H$51:$L$298,3,FALSE)))</f>
        <v/>
      </c>
      <c r="G44" s="261"/>
      <c r="H44" s="261"/>
      <c r="I44" s="529"/>
      <c r="J44" s="529"/>
      <c r="K44" s="529"/>
      <c r="L44" s="51" t="str">
        <f>IF(OR(ISNUMBER(I44),ISNUMBER(J44),ISNUMBER(K44)),IF(ISNUMBER(I44),I44,0)+IF(ISNUMBER(J44),J44,0)*(Dades!$H$335/1000)+IF(ISNUMBER(K44),K44,0)*(Dades!$H$336/1000),"")</f>
        <v/>
      </c>
      <c r="M44" s="511"/>
    </row>
    <row r="45" spans="1:18" x14ac:dyDescent="0.25">
      <c r="E45" s="260"/>
      <c r="F45" s="330" t="str">
        <f>IF(E45="","",IF(VLOOKUP(E45,'0_Dades generals organització'!$H$51:$L$298,3,FALSE)="","Sí",VLOOKUP(E45,'0_Dades generals organització'!$H$51:$L$298,3,FALSE)))</f>
        <v/>
      </c>
      <c r="G45" s="261"/>
      <c r="H45" s="261"/>
      <c r="I45" s="529"/>
      <c r="J45" s="529"/>
      <c r="K45" s="529"/>
      <c r="L45" s="51" t="str">
        <f>IF(OR(ISNUMBER(I45),ISNUMBER(J45),ISNUMBER(K45)),IF(ISNUMBER(I45),I45,0)+IF(ISNUMBER(J45),J45,0)*(Dades!$H$335/1000)+IF(ISNUMBER(K45),K45,0)*(Dades!$H$336/1000),"")</f>
        <v/>
      </c>
    </row>
    <row r="46" spans="1:18" x14ac:dyDescent="0.25">
      <c r="E46" s="260"/>
      <c r="F46" s="330" t="str">
        <f>IF(E46="","",IF(VLOOKUP(E46,'0_Dades generals organització'!$H$51:$L$298,3,FALSE)="","Sí",VLOOKUP(E46,'0_Dades generals organització'!$H$51:$L$298,3,FALSE)))</f>
        <v/>
      </c>
      <c r="G46" s="261"/>
      <c r="H46" s="261"/>
      <c r="I46" s="529"/>
      <c r="J46" s="529"/>
      <c r="K46" s="529"/>
      <c r="L46" s="51" t="str">
        <f>IF(OR(ISNUMBER(I46),ISNUMBER(J46),ISNUMBER(K46)),IF(ISNUMBER(I46),I46,0)+IF(ISNUMBER(J46),J46,0)*(Dades!$H$335/1000)+IF(ISNUMBER(K46),K46,0)*(Dades!$H$336/1000),"")</f>
        <v/>
      </c>
    </row>
    <row r="47" spans="1:18" ht="16.5" customHeight="1" x14ac:dyDescent="0.25">
      <c r="E47" s="260"/>
      <c r="F47" s="330" t="str">
        <f>IF(E47="","",IF(VLOOKUP(E47,'0_Dades generals organització'!$H$51:$L$298,3,FALSE)="","Sí",VLOOKUP(E47,'0_Dades generals organització'!$H$51:$L$298,3,FALSE)))</f>
        <v/>
      </c>
      <c r="G47" s="261"/>
      <c r="H47" s="261"/>
      <c r="I47" s="529"/>
      <c r="J47" s="529"/>
      <c r="K47" s="529"/>
      <c r="L47" s="51" t="str">
        <f>IF(OR(ISNUMBER(I47),ISNUMBER(J47),ISNUMBER(K47)),IF(ISNUMBER(I47),I47,0)+IF(ISNUMBER(J47),J47,0)*(Dades!$H$335/1000)+IF(ISNUMBER(K47),K47,0)*(Dades!$H$336/1000),"")</f>
        <v/>
      </c>
    </row>
    <row r="48" spans="1:18" x14ac:dyDescent="0.25">
      <c r="E48" s="260"/>
      <c r="F48" s="330" t="str">
        <f>IF(E48="","",IF(VLOOKUP(E48,'0_Dades generals organització'!$H$51:$L$298,3,FALSE)="","Sí",VLOOKUP(E48,'0_Dades generals organització'!$H$51:$L$298,3,FALSE)))</f>
        <v/>
      </c>
      <c r="G48" s="261"/>
      <c r="H48" s="261"/>
      <c r="I48" s="529"/>
      <c r="J48" s="529"/>
      <c r="K48" s="529"/>
      <c r="L48" s="51" t="str">
        <f>IF(OR(ISNUMBER(I48),ISNUMBER(J48),ISNUMBER(K48)),IF(ISNUMBER(I48),I48,0)+IF(ISNUMBER(J48),J48,0)*(Dades!$H$335/1000)+IF(ISNUMBER(K48),K48,0)*(Dades!$H$336/1000),"")</f>
        <v/>
      </c>
    </row>
    <row r="49" spans="5:12" x14ac:dyDescent="0.25">
      <c r="E49" s="260"/>
      <c r="F49" s="330" t="str">
        <f>IF(E49="","",IF(VLOOKUP(E49,'0_Dades generals organització'!$H$51:$L$298,3,FALSE)="","Sí",VLOOKUP(E49,'0_Dades generals organització'!$H$51:$L$298,3,FALSE)))</f>
        <v/>
      </c>
      <c r="G49" s="261"/>
      <c r="H49" s="261"/>
      <c r="I49" s="529"/>
      <c r="J49" s="529"/>
      <c r="K49" s="529"/>
      <c r="L49" s="51" t="str">
        <f>IF(OR(ISNUMBER(I49),ISNUMBER(J49),ISNUMBER(K49)),IF(ISNUMBER(I49),I49,0)+IF(ISNUMBER(J49),J49,0)*(Dades!$H$335/1000)+IF(ISNUMBER(K49),K49,0)*(Dades!$H$336/1000),"")</f>
        <v/>
      </c>
    </row>
    <row r="50" spans="5:12" x14ac:dyDescent="0.25">
      <c r="E50" s="260"/>
      <c r="F50" s="330" t="str">
        <f>IF(E50="","",IF(VLOOKUP(E50,'0_Dades generals organització'!$H$51:$L$298,3,FALSE)="","Sí",VLOOKUP(E50,'0_Dades generals organització'!$H$51:$L$298,3,FALSE)))</f>
        <v/>
      </c>
      <c r="G50" s="261"/>
      <c r="H50" s="261"/>
      <c r="I50" s="529"/>
      <c r="J50" s="529"/>
      <c r="K50" s="529"/>
      <c r="L50" s="51" t="str">
        <f>IF(OR(ISNUMBER(I50),ISNUMBER(J50),ISNUMBER(K50)),IF(ISNUMBER(I50),I50,0)+IF(ISNUMBER(J50),J50,0)*(Dades!$H$335/1000)+IF(ISNUMBER(K50),K50,0)*(Dades!$H$336/1000),"")</f>
        <v/>
      </c>
    </row>
    <row r="51" spans="5:12" x14ac:dyDescent="0.25">
      <c r="E51" s="260"/>
      <c r="F51" s="330" t="str">
        <f>IF(E51="","",IF(VLOOKUP(E51,'0_Dades generals organització'!$H$51:$L$298,3,FALSE)="","Sí",VLOOKUP(E51,'0_Dades generals organització'!$H$51:$L$298,3,FALSE)))</f>
        <v/>
      </c>
      <c r="G51" s="261"/>
      <c r="H51" s="261"/>
      <c r="I51" s="529"/>
      <c r="J51" s="529"/>
      <c r="K51" s="529"/>
      <c r="L51" s="51" t="str">
        <f>IF(OR(ISNUMBER(I51),ISNUMBER(J51),ISNUMBER(K51)),IF(ISNUMBER(I51),I51,0)+IF(ISNUMBER(J51),J51,0)*(Dades!$H$335/1000)+IF(ISNUMBER(K51),K51,0)*(Dades!$H$336/1000),"")</f>
        <v/>
      </c>
    </row>
    <row r="52" spans="5:12" ht="15" customHeight="1" x14ac:dyDescent="0.25">
      <c r="E52" s="260"/>
      <c r="F52" s="330" t="str">
        <f>IF(E52="","",IF(VLOOKUP(E52,'0_Dades generals organització'!$H$51:$L$298,3,FALSE)="","Sí",VLOOKUP(E52,'0_Dades generals organització'!$H$51:$L$298,3,FALSE)))</f>
        <v/>
      </c>
      <c r="G52" s="261"/>
      <c r="H52" s="261"/>
      <c r="I52" s="529"/>
      <c r="J52" s="529"/>
      <c r="K52" s="529"/>
      <c r="L52" s="51" t="str">
        <f>IF(OR(ISNUMBER(I52),ISNUMBER(J52),ISNUMBER(K52)),IF(ISNUMBER(I52),I52,0)+IF(ISNUMBER(J52),J52,0)*(Dades!$H$335/1000)+IF(ISNUMBER(K52),K52,0)*(Dades!$H$336/1000),"")</f>
        <v/>
      </c>
    </row>
    <row r="53" spans="5:12" x14ac:dyDescent="0.25">
      <c r="E53" s="260"/>
      <c r="F53" s="330" t="str">
        <f>IF(E53="","",IF(VLOOKUP(E53,'0_Dades generals organització'!$H$51:$L$298,3,FALSE)="","Sí",VLOOKUP(E53,'0_Dades generals organització'!$H$51:$L$298,3,FALSE)))</f>
        <v/>
      </c>
      <c r="G53" s="261"/>
      <c r="H53" s="261"/>
      <c r="I53" s="529"/>
      <c r="J53" s="529"/>
      <c r="K53" s="529"/>
      <c r="L53" s="51" t="str">
        <f>IF(OR(ISNUMBER(I53),ISNUMBER(J53),ISNUMBER(K53)),IF(ISNUMBER(I53),I53,0)+IF(ISNUMBER(J53),J53,0)*(Dades!$H$335/1000)+IF(ISNUMBER(K53),K53,0)*(Dades!$H$336/1000),"")</f>
        <v/>
      </c>
    </row>
    <row r="54" spans="5:12" ht="15" customHeight="1" x14ac:dyDescent="0.25">
      <c r="E54" s="260"/>
      <c r="F54" s="330" t="str">
        <f>IF(E54="","",IF(VLOOKUP(E54,'0_Dades generals organització'!$H$51:$L$298,3,FALSE)="","Sí",VLOOKUP(E54,'0_Dades generals organització'!$H$51:$L$298,3,FALSE)))</f>
        <v/>
      </c>
      <c r="G54" s="261"/>
      <c r="H54" s="261"/>
      <c r="I54" s="529"/>
      <c r="J54" s="529"/>
      <c r="K54" s="529"/>
      <c r="L54" s="51" t="str">
        <f>IF(OR(ISNUMBER(I54),ISNUMBER(J54),ISNUMBER(K54)),IF(ISNUMBER(I54),I54,0)+IF(ISNUMBER(J54),J54,0)*(Dades!$H$335/1000)+IF(ISNUMBER(K54),K54,0)*(Dades!$H$336/1000),"")</f>
        <v/>
      </c>
    </row>
    <row r="55" spans="5:12" x14ac:dyDescent="0.25">
      <c r="E55" s="260"/>
      <c r="F55" s="330" t="str">
        <f>IF(E55="","",IF(VLOOKUP(E55,'0_Dades generals organització'!$H$51:$L$298,3,FALSE)="","Sí",VLOOKUP(E55,'0_Dades generals organització'!$H$51:$L$298,3,FALSE)))</f>
        <v/>
      </c>
      <c r="G55" s="261"/>
      <c r="H55" s="261"/>
      <c r="I55" s="529"/>
      <c r="J55" s="529"/>
      <c r="K55" s="529"/>
      <c r="L55" s="51" t="str">
        <f>IF(OR(ISNUMBER(I55),ISNUMBER(J55),ISNUMBER(K55)),IF(ISNUMBER(I55),I55,0)+IF(ISNUMBER(J55),J55,0)*(Dades!$H$335/1000)+IF(ISNUMBER(K55),K55,0)*(Dades!$H$336/1000),"")</f>
        <v/>
      </c>
    </row>
    <row r="56" spans="5:12" x14ac:dyDescent="0.25">
      <c r="E56" s="260"/>
      <c r="F56" s="330" t="str">
        <f>IF(E56="","",IF(VLOOKUP(E56,'0_Dades generals organització'!$H$51:$L$298,3,FALSE)="","Sí",VLOOKUP(E56,'0_Dades generals organització'!$H$51:$L$298,3,FALSE)))</f>
        <v/>
      </c>
      <c r="G56" s="261"/>
      <c r="H56" s="261"/>
      <c r="I56" s="529"/>
      <c r="J56" s="529"/>
      <c r="K56" s="529"/>
      <c r="L56" s="51" t="str">
        <f>IF(OR(ISNUMBER(I56),ISNUMBER(J56),ISNUMBER(K56)),IF(ISNUMBER(I56),I56,0)+IF(ISNUMBER(J56),J56,0)*(Dades!$H$335/1000)+IF(ISNUMBER(K56),K56,0)*(Dades!$H$336/1000),"")</f>
        <v/>
      </c>
    </row>
    <row r="57" spans="5:12" ht="15" customHeight="1" x14ac:dyDescent="0.25">
      <c r="E57" s="260"/>
      <c r="F57" s="330" t="str">
        <f>IF(E57="","",IF(VLOOKUP(E57,'0_Dades generals organització'!$H$51:$L$298,3,FALSE)="","Sí",VLOOKUP(E57,'0_Dades generals organització'!$H$51:$L$298,3,FALSE)))</f>
        <v/>
      </c>
      <c r="G57" s="261"/>
      <c r="H57" s="261"/>
      <c r="I57" s="529"/>
      <c r="J57" s="529"/>
      <c r="K57" s="529"/>
      <c r="L57" s="51" t="str">
        <f>IF(OR(ISNUMBER(I57),ISNUMBER(J57),ISNUMBER(K57)),IF(ISNUMBER(I57),I57,0)+IF(ISNUMBER(J57),J57,0)*(Dades!$H$335/1000)+IF(ISNUMBER(K57),K57,0)*(Dades!$H$336/1000),"")</f>
        <v/>
      </c>
    </row>
    <row r="58" spans="5:12" x14ac:dyDescent="0.25">
      <c r="E58" s="260"/>
      <c r="F58" s="330" t="str">
        <f>IF(E58="","",IF(VLOOKUP(E58,'0_Dades generals organització'!$H$51:$L$298,3,FALSE)="","Sí",VLOOKUP(E58,'0_Dades generals organització'!$H$51:$L$298,3,FALSE)))</f>
        <v/>
      </c>
      <c r="G58" s="261"/>
      <c r="H58" s="261"/>
      <c r="I58" s="529"/>
      <c r="J58" s="529"/>
      <c r="K58" s="529"/>
      <c r="L58" s="51" t="str">
        <f>IF(OR(ISNUMBER(I58),ISNUMBER(J58),ISNUMBER(K58)),IF(ISNUMBER(I58),I58,0)+IF(ISNUMBER(J58),J58,0)*(Dades!$H$335/1000)+IF(ISNUMBER(K58),K58,0)*(Dades!$H$336/1000),"")</f>
        <v/>
      </c>
    </row>
    <row r="59" spans="5:12" x14ac:dyDescent="0.25">
      <c r="L59" s="52">
        <f>SUM(L44:L58)</f>
        <v>0</v>
      </c>
    </row>
    <row r="115" spans="6:18" ht="15" customHeight="1" x14ac:dyDescent="0.25"/>
    <row r="117" spans="6:18" ht="16.5" x14ac:dyDescent="0.25">
      <c r="F117" s="55"/>
      <c r="G117" s="55"/>
      <c r="H117" s="55"/>
      <c r="I117" s="55"/>
      <c r="J117" s="55"/>
      <c r="K117" s="55"/>
      <c r="L117" s="55"/>
      <c r="M117" s="55"/>
      <c r="N117" s="55"/>
      <c r="O117" s="55"/>
      <c r="P117" s="55"/>
      <c r="Q117" s="55"/>
      <c r="R117" s="55"/>
    </row>
    <row r="118" spans="6:18" ht="16.5" x14ac:dyDescent="0.25">
      <c r="F118" s="55"/>
      <c r="G118" s="55"/>
      <c r="H118" s="55"/>
      <c r="I118" s="55"/>
      <c r="J118" s="55"/>
      <c r="K118" s="55"/>
      <c r="L118" s="55"/>
      <c r="M118" s="55"/>
      <c r="N118" s="55"/>
      <c r="O118" s="55"/>
      <c r="P118" s="55"/>
      <c r="Q118" s="55"/>
      <c r="R118" s="55"/>
    </row>
  </sheetData>
  <sheetProtection sheet="1" objects="1" scenarios="1"/>
  <mergeCells count="23">
    <mergeCell ref="C1:S1"/>
    <mergeCell ref="E3:R4"/>
    <mergeCell ref="E7:R8"/>
    <mergeCell ref="E9:R9"/>
    <mergeCell ref="E12:E13"/>
    <mergeCell ref="F12:F13"/>
    <mergeCell ref="G12:G13"/>
    <mergeCell ref="H12:H13"/>
    <mergeCell ref="R12:R13"/>
    <mergeCell ref="O12:O13"/>
    <mergeCell ref="D10:R10"/>
    <mergeCell ref="D39:R39"/>
    <mergeCell ref="I12:K12"/>
    <mergeCell ref="I41:K41"/>
    <mergeCell ref="E37:H37"/>
    <mergeCell ref="L12:N12"/>
    <mergeCell ref="E41:E42"/>
    <mergeCell ref="F41:F42"/>
    <mergeCell ref="G41:G42"/>
    <mergeCell ref="H41:H42"/>
    <mergeCell ref="L41:L42"/>
    <mergeCell ref="Q12:Q13"/>
    <mergeCell ref="P12:P13"/>
  </mergeCells>
  <dataValidations count="4">
    <dataValidation type="decimal" allowBlank="1" showInputMessage="1" showErrorMessage="1" sqref="L15:N36">
      <formula1>0</formula1>
      <formula2>10</formula2>
    </dataValidation>
    <dataValidation type="decimal" operator="greaterThan" allowBlank="1" showInputMessage="1" showErrorMessage="1" sqref="H15:H36">
      <formula1>0</formula1>
      <formula2>0</formula2>
    </dataValidation>
    <dataValidation operator="equal" allowBlank="1" showInputMessage="1" showErrorMessage="1" sqref="H44:H58"/>
    <dataValidation type="decimal" operator="greaterThan" allowBlank="1" showInputMessage="1" showErrorMessage="1" sqref="I44:K58">
      <formula1>0</formula1>
    </dataValidation>
  </dataValidations>
  <hyperlinks>
    <hyperlink ref="A3" location="'0_Dades generals organització'!C1" display="0. Dades de l'organització"/>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 ref="A12" location="'7.2_Resultats Espanya'!C1" display="7.2 RESULTATS Registre estatal"/>
    <hyperlink ref="A5" location="'2_Vehicles i maquinària'!C1" display="2. PC Abast 1: Vehicles i maquinària"/>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showInputMessage="1" showErrorMessage="1">
          <x14:formula1>
            <xm:f>'0_Dades generals organització'!$H$50:$H$300</xm:f>
          </x14:formula1>
          <xm:sqref>E15:E36 E44:E58</xm:sqref>
        </x14:dataValidation>
        <x14:dataValidation type="list" operator="equal" allowBlank="1" showInputMessage="1" showErrorMessage="1">
          <x14:formula1>
            <xm:f>Dades!$C$71:$C$87</xm:f>
          </x14:formula1>
          <xm:sqref>G15:G36</xm:sqref>
        </x14:dataValidation>
        <x14:dataValidation type="list" operator="equal" allowBlank="1" showInputMessage="1" showErrorMessage="1">
          <x14:formula1>
            <xm:f>Dades!$C$95:$C$124</xm:f>
          </x14:formula1>
          <xm:sqref>G44:G58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H142"/>
  <sheetViews>
    <sheetView showRowColHeaders="0" zoomScale="80" zoomScaleNormal="80" workbookViewId="0">
      <pane xSplit="1" topLeftCell="B1" activePane="topRight" state="frozen"/>
      <selection pane="topRight" activeCell="C1" sqref="C1:T1"/>
    </sheetView>
  </sheetViews>
  <sheetFormatPr baseColWidth="10" defaultColWidth="9.140625" defaultRowHeight="15" x14ac:dyDescent="0.25"/>
  <cols>
    <col min="1" max="1" width="31.5703125" style="36" customWidth="1"/>
    <col min="2" max="2" width="1.7109375" style="12" customWidth="1"/>
    <col min="3" max="3" width="1" style="12" customWidth="1"/>
    <col min="4" max="4" width="1.42578125" style="25" customWidth="1"/>
    <col min="5" max="5" width="24.7109375" style="25" customWidth="1"/>
    <col min="6" max="6" width="22.28515625" style="25" customWidth="1"/>
    <col min="7" max="7" width="28.7109375" style="25" customWidth="1"/>
    <col min="8" max="8" width="14.85546875" style="25" customWidth="1"/>
    <col min="9" max="9" width="13.7109375" style="25" customWidth="1"/>
    <col min="10" max="10" width="14.85546875" style="25" customWidth="1"/>
    <col min="11" max="12" width="15.42578125" style="25" customWidth="1"/>
    <col min="13" max="15" width="15.85546875" style="25" customWidth="1"/>
    <col min="16" max="16" width="22.28515625" style="25" customWidth="1"/>
    <col min="17" max="17" width="16" style="25" customWidth="1"/>
    <col min="18" max="18" width="16.5703125" style="25" customWidth="1"/>
    <col min="19" max="19" width="15.5703125" style="25" customWidth="1"/>
    <col min="20" max="20" width="3.85546875" style="25" customWidth="1"/>
    <col min="21" max="1022" width="9.140625" style="25"/>
  </cols>
  <sheetData>
    <row r="1" spans="1:20" ht="40.700000000000003" customHeight="1" x14ac:dyDescent="0.25">
      <c r="B1" s="13"/>
      <c r="C1" s="549" t="s">
        <v>1041</v>
      </c>
      <c r="D1" s="549"/>
      <c r="E1" s="549"/>
      <c r="F1" s="549"/>
      <c r="G1" s="549"/>
      <c r="H1" s="549"/>
      <c r="I1" s="549"/>
      <c r="J1" s="549"/>
      <c r="K1" s="549"/>
      <c r="L1" s="549"/>
      <c r="M1" s="549"/>
      <c r="N1" s="549"/>
      <c r="O1" s="549"/>
      <c r="P1" s="549"/>
      <c r="Q1" s="549"/>
      <c r="R1" s="549"/>
      <c r="S1" s="549"/>
      <c r="T1" s="549"/>
    </row>
    <row r="2" spans="1:20" ht="40.700000000000003" customHeight="1" x14ac:dyDescent="0.25">
      <c r="B2" s="13"/>
    </row>
    <row r="3" spans="1:20" ht="16.5" customHeight="1" x14ac:dyDescent="0.25">
      <c r="A3" s="16" t="s">
        <v>605</v>
      </c>
      <c r="B3" s="15"/>
      <c r="E3" s="574" t="s">
        <v>1071</v>
      </c>
      <c r="F3" s="574"/>
      <c r="G3" s="574"/>
      <c r="H3" s="574"/>
      <c r="I3" s="574"/>
      <c r="J3" s="574"/>
      <c r="K3" s="574"/>
      <c r="L3" s="574"/>
      <c r="M3" s="574"/>
      <c r="N3" s="574"/>
      <c r="O3" s="574"/>
      <c r="P3" s="574"/>
      <c r="Q3" s="574"/>
      <c r="R3" s="574"/>
      <c r="S3" s="574"/>
    </row>
    <row r="4" spans="1:20" ht="14.25" customHeight="1" x14ac:dyDescent="0.25">
      <c r="A4" s="16" t="s">
        <v>1151</v>
      </c>
      <c r="B4" s="15"/>
      <c r="E4" s="574"/>
      <c r="F4" s="574"/>
      <c r="G4" s="574"/>
      <c r="H4" s="574"/>
      <c r="I4" s="574"/>
      <c r="J4" s="574"/>
      <c r="K4" s="574"/>
      <c r="L4" s="574"/>
      <c r="M4" s="574"/>
      <c r="N4" s="574"/>
      <c r="O4" s="574"/>
      <c r="P4" s="574"/>
      <c r="Q4" s="574"/>
      <c r="R4" s="574"/>
      <c r="S4" s="574"/>
    </row>
    <row r="5" spans="1:20" ht="16.5" customHeight="1" x14ac:dyDescent="0.25">
      <c r="A5" s="14" t="s">
        <v>1152</v>
      </c>
      <c r="B5" s="15"/>
      <c r="E5" s="37" t="s">
        <v>1072</v>
      </c>
      <c r="H5" s="38"/>
      <c r="I5" s="38"/>
      <c r="J5" s="38"/>
      <c r="K5" s="38"/>
      <c r="L5" s="38"/>
      <c r="M5" s="38"/>
      <c r="N5" s="38"/>
      <c r="O5" s="38"/>
      <c r="P5" s="38"/>
      <c r="Q5" s="39"/>
      <c r="R5" s="39"/>
      <c r="S5" s="38"/>
    </row>
    <row r="6" spans="1:20" ht="16.5" customHeight="1" x14ac:dyDescent="0.25">
      <c r="A6" s="16" t="s">
        <v>1153</v>
      </c>
      <c r="B6" s="15"/>
      <c r="C6" s="40"/>
      <c r="D6" s="12"/>
      <c r="E6" s="37" t="s">
        <v>1073</v>
      </c>
    </row>
    <row r="7" spans="1:20" ht="16.5" customHeight="1" x14ac:dyDescent="0.25">
      <c r="A7" s="16" t="s">
        <v>1154</v>
      </c>
      <c r="B7" s="15"/>
      <c r="E7" s="378" t="s">
        <v>1074</v>
      </c>
      <c r="F7" s="377"/>
      <c r="G7" s="377"/>
      <c r="H7" s="377"/>
      <c r="I7" s="377"/>
      <c r="J7" s="377"/>
      <c r="K7" s="377"/>
      <c r="L7" s="377"/>
      <c r="M7" s="377"/>
      <c r="N7" s="377"/>
      <c r="O7" s="377"/>
      <c r="P7" s="377"/>
      <c r="Q7" s="377"/>
      <c r="R7" s="377"/>
      <c r="S7" s="377"/>
    </row>
    <row r="8" spans="1:20" ht="16.5" customHeight="1" x14ac:dyDescent="0.25">
      <c r="A8" s="16" t="s">
        <v>1155</v>
      </c>
      <c r="E8" s="584"/>
      <c r="F8" s="584"/>
      <c r="G8" s="584"/>
      <c r="H8" s="584"/>
      <c r="I8" s="584"/>
      <c r="J8" s="584"/>
      <c r="K8" s="584"/>
      <c r="L8" s="584"/>
      <c r="M8" s="584"/>
      <c r="N8" s="584"/>
      <c r="O8" s="584"/>
      <c r="P8" s="584"/>
      <c r="Q8" s="584"/>
      <c r="R8" s="584"/>
      <c r="S8" s="584"/>
    </row>
    <row r="9" spans="1:20" ht="16.5" customHeight="1" x14ac:dyDescent="0.25">
      <c r="A9" s="16" t="s">
        <v>1156</v>
      </c>
      <c r="E9" s="576"/>
      <c r="F9" s="576"/>
      <c r="G9" s="576"/>
      <c r="H9" s="576"/>
      <c r="I9" s="576"/>
      <c r="J9" s="576"/>
      <c r="K9" s="576"/>
      <c r="L9" s="576"/>
      <c r="M9" s="576"/>
      <c r="N9" s="576"/>
      <c r="O9" s="576"/>
      <c r="P9" s="576"/>
      <c r="Q9" s="576"/>
      <c r="R9" s="576"/>
      <c r="S9" s="576"/>
    </row>
    <row r="10" spans="1:20" s="36" customFormat="1" ht="20.100000000000001" customHeight="1" x14ac:dyDescent="0.25">
      <c r="A10" s="16" t="s">
        <v>1157</v>
      </c>
      <c r="B10" s="12"/>
      <c r="C10" s="12"/>
      <c r="D10" s="566" t="s">
        <v>1076</v>
      </c>
      <c r="E10" s="566"/>
      <c r="F10" s="566"/>
      <c r="G10" s="566"/>
      <c r="H10" s="566"/>
      <c r="I10" s="566"/>
      <c r="J10" s="566"/>
      <c r="K10" s="566"/>
      <c r="L10" s="566"/>
      <c r="M10" s="566"/>
      <c r="N10" s="566"/>
      <c r="O10" s="566"/>
      <c r="P10" s="566"/>
      <c r="Q10" s="566"/>
      <c r="R10" s="566"/>
      <c r="S10" s="566"/>
    </row>
    <row r="11" spans="1:20" ht="17.25" customHeight="1" x14ac:dyDescent="0.3">
      <c r="A11" s="16" t="s">
        <v>1158</v>
      </c>
      <c r="E11" s="43"/>
      <c r="F11" s="26"/>
      <c r="G11" s="26"/>
      <c r="H11" s="26"/>
      <c r="I11" s="26"/>
      <c r="J11" s="26"/>
      <c r="K11" s="26"/>
      <c r="L11" s="26"/>
      <c r="M11" s="26"/>
      <c r="N11" s="26"/>
      <c r="O11" s="26"/>
      <c r="P11" s="26"/>
      <c r="Q11" s="42"/>
      <c r="R11" s="42"/>
      <c r="S11" s="26"/>
    </row>
    <row r="12" spans="1:20" ht="17.25" customHeight="1" x14ac:dyDescent="0.25">
      <c r="A12" s="16" t="s">
        <v>1159</v>
      </c>
      <c r="E12" s="582" t="s">
        <v>1082</v>
      </c>
      <c r="F12" s="574"/>
      <c r="G12" s="574"/>
      <c r="H12" s="574"/>
      <c r="I12" s="574"/>
      <c r="J12" s="574"/>
      <c r="K12" s="574"/>
      <c r="L12" s="574"/>
      <c r="M12" s="574"/>
      <c r="N12" s="574"/>
      <c r="O12" s="574"/>
      <c r="P12" s="574"/>
      <c r="Q12" s="574"/>
      <c r="R12" s="574"/>
      <c r="S12" s="574"/>
    </row>
    <row r="13" spans="1:20" ht="17.25" customHeight="1" x14ac:dyDescent="0.25">
      <c r="A13" s="16"/>
      <c r="E13" s="574"/>
      <c r="F13" s="574"/>
      <c r="G13" s="574"/>
      <c r="H13" s="574"/>
      <c r="I13" s="574"/>
      <c r="J13" s="574"/>
      <c r="K13" s="574"/>
      <c r="L13" s="574"/>
      <c r="M13" s="574"/>
      <c r="N13" s="574"/>
      <c r="O13" s="574"/>
      <c r="P13" s="574"/>
      <c r="Q13" s="574"/>
      <c r="R13" s="574"/>
      <c r="S13" s="574"/>
    </row>
    <row r="14" spans="1:20" ht="17.25" customHeight="1" x14ac:dyDescent="0.25">
      <c r="A14" s="16"/>
      <c r="E14" s="583" t="s">
        <v>1141</v>
      </c>
      <c r="F14" s="574"/>
      <c r="G14" s="574"/>
      <c r="H14" s="574"/>
      <c r="I14" s="574"/>
      <c r="J14" s="574"/>
      <c r="K14" s="574"/>
      <c r="L14" s="574"/>
      <c r="M14" s="574"/>
      <c r="N14" s="574"/>
      <c r="O14" s="574"/>
      <c r="P14" s="574"/>
      <c r="Q14" s="574"/>
      <c r="R14" s="574"/>
      <c r="S14" s="574"/>
    </row>
    <row r="15" spans="1:20" ht="17.25" customHeight="1" x14ac:dyDescent="0.25">
      <c r="A15" s="16"/>
      <c r="E15" s="574"/>
      <c r="F15" s="574"/>
      <c r="G15" s="574"/>
      <c r="H15" s="574"/>
      <c r="I15" s="574"/>
      <c r="J15" s="574"/>
      <c r="K15" s="574"/>
      <c r="L15" s="574"/>
      <c r="M15" s="574"/>
      <c r="N15" s="574"/>
      <c r="O15" s="574"/>
      <c r="P15" s="574"/>
      <c r="Q15" s="574"/>
      <c r="R15" s="574"/>
      <c r="S15" s="574"/>
    </row>
    <row r="16" spans="1:20" ht="17.25" customHeight="1" x14ac:dyDescent="0.25">
      <c r="A16" s="16"/>
      <c r="E16" s="583" t="s">
        <v>1083</v>
      </c>
      <c r="F16" s="574"/>
      <c r="G16" s="574"/>
      <c r="H16" s="574"/>
      <c r="I16" s="574"/>
      <c r="J16" s="574"/>
      <c r="K16" s="574"/>
      <c r="L16" s="574"/>
      <c r="M16" s="574"/>
      <c r="N16" s="574"/>
      <c r="O16" s="574"/>
      <c r="P16" s="574"/>
      <c r="Q16" s="574"/>
      <c r="R16" s="574"/>
      <c r="S16" s="574"/>
    </row>
    <row r="17" spans="1:19" ht="17.25" customHeight="1" x14ac:dyDescent="0.25">
      <c r="A17" s="16"/>
      <c r="E17" s="574"/>
      <c r="F17" s="574"/>
      <c r="G17" s="574"/>
      <c r="H17" s="574"/>
      <c r="I17" s="574"/>
      <c r="J17" s="574"/>
      <c r="K17" s="574"/>
      <c r="L17" s="574"/>
      <c r="M17" s="574"/>
      <c r="N17" s="574"/>
      <c r="O17" s="574"/>
      <c r="P17" s="574"/>
      <c r="Q17" s="574"/>
      <c r="R17" s="574"/>
      <c r="S17" s="574"/>
    </row>
    <row r="18" spans="1:19" ht="17.25" customHeight="1" x14ac:dyDescent="0.25">
      <c r="A18" s="16"/>
      <c r="E18" s="577" t="s">
        <v>1075</v>
      </c>
      <c r="F18" s="577"/>
      <c r="G18" s="577"/>
      <c r="H18" s="577"/>
      <c r="I18" s="577"/>
      <c r="J18" s="577"/>
      <c r="K18" s="577"/>
      <c r="L18" s="577"/>
      <c r="M18" s="577"/>
      <c r="N18" s="577"/>
      <c r="O18" s="577"/>
      <c r="P18" s="577"/>
      <c r="Q18" s="577"/>
      <c r="R18" s="577"/>
      <c r="S18" s="577"/>
    </row>
    <row r="19" spans="1:19" ht="17.25" customHeight="1" x14ac:dyDescent="0.25">
      <c r="A19" s="16"/>
      <c r="E19" s="577"/>
      <c r="F19" s="577"/>
      <c r="G19" s="577"/>
      <c r="H19" s="577"/>
      <c r="I19" s="577"/>
      <c r="J19" s="577"/>
      <c r="K19" s="577"/>
      <c r="L19" s="577"/>
      <c r="M19" s="577"/>
      <c r="N19" s="577"/>
      <c r="O19" s="577"/>
      <c r="P19" s="577"/>
      <c r="Q19" s="577"/>
      <c r="R19" s="577"/>
      <c r="S19" s="577"/>
    </row>
    <row r="20" spans="1:19" ht="18" customHeight="1" x14ac:dyDescent="0.25">
      <c r="A20" s="16"/>
      <c r="E20" s="571" t="s">
        <v>688</v>
      </c>
      <c r="F20" s="571" t="s">
        <v>693</v>
      </c>
      <c r="G20" s="572" t="s">
        <v>1077</v>
      </c>
      <c r="H20" s="571" t="s">
        <v>608</v>
      </c>
      <c r="I20" s="571" t="s">
        <v>609</v>
      </c>
      <c r="J20" s="567" t="s">
        <v>1004</v>
      </c>
      <c r="K20" s="568"/>
      <c r="L20" s="569"/>
      <c r="M20" s="567" t="s">
        <v>1005</v>
      </c>
      <c r="N20" s="568"/>
      <c r="O20" s="569"/>
      <c r="P20" s="572" t="s">
        <v>1134</v>
      </c>
      <c r="Q20" s="572" t="s">
        <v>1135</v>
      </c>
      <c r="R20" s="572" t="s">
        <v>1136</v>
      </c>
      <c r="S20" s="572" t="s">
        <v>1145</v>
      </c>
    </row>
    <row r="21" spans="1:19" ht="30.75" customHeight="1" x14ac:dyDescent="0.25">
      <c r="A21" s="16"/>
      <c r="E21" s="571"/>
      <c r="F21" s="571"/>
      <c r="G21" s="573"/>
      <c r="H21" s="571"/>
      <c r="I21" s="571"/>
      <c r="J21" s="277" t="s">
        <v>1037</v>
      </c>
      <c r="K21" s="277" t="s">
        <v>1038</v>
      </c>
      <c r="L21" s="277" t="s">
        <v>1039</v>
      </c>
      <c r="M21" s="277" t="s">
        <v>1037</v>
      </c>
      <c r="N21" s="277" t="s">
        <v>1038</v>
      </c>
      <c r="O21" s="277" t="s">
        <v>1039</v>
      </c>
      <c r="P21" s="573"/>
      <c r="Q21" s="573"/>
      <c r="R21" s="573"/>
      <c r="S21" s="573"/>
    </row>
    <row r="22" spans="1:19" s="44" customFormat="1" ht="17.25" hidden="1" customHeight="1" x14ac:dyDescent="0.25">
      <c r="A22" s="36"/>
      <c r="B22" s="12"/>
      <c r="C22" s="12"/>
      <c r="D22" s="36"/>
      <c r="E22" s="46" t="s">
        <v>607</v>
      </c>
      <c r="F22" s="487" t="s">
        <v>1167</v>
      </c>
      <c r="G22" s="48"/>
      <c r="H22" s="47"/>
      <c r="I22" s="48"/>
      <c r="J22" s="48"/>
      <c r="K22" s="48"/>
      <c r="L22" s="48"/>
      <c r="M22" s="48"/>
      <c r="N22" s="48"/>
      <c r="O22" s="48"/>
      <c r="P22" s="46" t="s">
        <v>991</v>
      </c>
      <c r="Q22" s="46" t="s">
        <v>992</v>
      </c>
      <c r="R22" s="46" t="s">
        <v>993</v>
      </c>
      <c r="S22" s="46" t="s">
        <v>12</v>
      </c>
    </row>
    <row r="23" spans="1:19" x14ac:dyDescent="0.25">
      <c r="A23" s="41"/>
      <c r="E23" s="260"/>
      <c r="F23" s="330" t="str">
        <f>IF(E23="","",IF(VLOOKUP(E23,'0_Dades generals organització'!$H$51:$L$298,3,FALSE)="","Sí",VLOOKUP(E23,'0_Dades generals organització'!$H$51:$L$298,3,FALSE)))</f>
        <v/>
      </c>
      <c r="G23" s="261"/>
      <c r="H23" s="261"/>
      <c r="I23" s="262"/>
      <c r="J23" s="50" t="str">
        <f>IF($H23="Altres (ud)","-",IFERROR(INDEX(Dades!$F$143:$AX$182,MATCH($H23&amp;$G23,Dades!$E$143:$E$182,0),MATCH(Dades!$F$2&amp;J$21,Dades!$F$39:$AX$39,0)),""))</f>
        <v/>
      </c>
      <c r="K23" s="50" t="str">
        <f>IF($H23="Altres (ud)","-",IFERROR(INDEX(Dades!$F$143:$AX$182,MATCH($H23&amp;$G23,Dades!$E$143:$E$182,0),MATCH(Dades!$F$2&amp;K$21,Dades!$F$39:$AX$39,0)),""))</f>
        <v/>
      </c>
      <c r="L23" s="50" t="str">
        <f>IF($H23="Altres (ud)","-",IFERROR(INDEX(Dades!$F$143:$AX$182,MATCH($H23&amp;$G23,Dades!$E$143:$E$182,0),MATCH(Dades!$F$2&amp;L$21,Dades!$F$39:$AX$39,0)),""))</f>
        <v/>
      </c>
      <c r="M23" s="263"/>
      <c r="N23" s="263"/>
      <c r="O23" s="263"/>
      <c r="P23" s="51" t="str">
        <f>IF(AND($G23&lt;&gt;"",$H23&lt;&gt;"",$I23&lt;&gt;""),$I23*IF(ISNUMBER(J23),J23,M23),"")</f>
        <v/>
      </c>
      <c r="Q23" s="51" t="str">
        <f t="shared" ref="Q23:R23" si="0">IF(AND($G23&lt;&gt;"",$H23&lt;&gt;"",$I23&lt;&gt;""),$I23*IF(ISNUMBER(K23),K23,N23),"")</f>
        <v/>
      </c>
      <c r="R23" s="51" t="str">
        <f t="shared" si="0"/>
        <v/>
      </c>
      <c r="S23" s="51" t="str">
        <f>IF(OR(ISNUMBER(P23),ISNUMBER(Q23),ISNUMBER(R23)),IF(ISNUMBER(P23),P23,0)+IF(ISNUMBER(Q23),Q23,0)*(Dades!$H$335/1000)+IF(ISNUMBER(R23),R23,0)*(Dades!$H$336/1000),"")</f>
        <v/>
      </c>
    </row>
    <row r="24" spans="1:19" ht="15.75" customHeight="1" x14ac:dyDescent="0.25">
      <c r="A24" s="41"/>
      <c r="E24" s="260"/>
      <c r="F24" s="330" t="str">
        <f>IF(E24="","",IF(VLOOKUP(E24,'0_Dades generals organització'!$H$51:$L$298,3,FALSE)="","Sí",VLOOKUP(E24,'0_Dades generals organització'!$H$51:$L$298,3,FALSE)))</f>
        <v/>
      </c>
      <c r="G24" s="261"/>
      <c r="H24" s="261"/>
      <c r="I24" s="262"/>
      <c r="J24" s="50" t="str">
        <f>IF($H24="Altres (ud)","-",IFERROR(INDEX(Dades!$F$143:$AX$182,MATCH($H24&amp;$G24,Dades!$E$143:$E$182,0),MATCH(Dades!$F$2&amp;J$21,Dades!$F$39:$AX$39,0)),""))</f>
        <v/>
      </c>
      <c r="K24" s="50" t="str">
        <f>IF($H24="Altres (ud)","-",IFERROR(INDEX(Dades!$F$143:$AX$182,MATCH($H24&amp;$G24,Dades!$E$143:$E$182,0),MATCH(Dades!$F$2&amp;K$21,Dades!$F$39:$AX$39,0)),""))</f>
        <v/>
      </c>
      <c r="L24" s="50" t="str">
        <f>IF($H24="Altres (ud)","-",IFERROR(INDEX(Dades!$F$143:$AX$182,MATCH($H24&amp;$G24,Dades!$E$143:$E$182,0),MATCH(Dades!$F$2&amp;L$21,Dades!$F$39:$AX$39,0)),""))</f>
        <v/>
      </c>
      <c r="M24" s="263"/>
      <c r="N24" s="263"/>
      <c r="O24" s="263"/>
      <c r="P24" s="51" t="str">
        <f t="shared" ref="P24:P44" si="1">IF(AND($G24&lt;&gt;"",$H24&lt;&gt;"",$I24&lt;&gt;""),$I24*IF(ISNUMBER(J24),J24,M24),"")</f>
        <v/>
      </c>
      <c r="Q24" s="51" t="str">
        <f t="shared" ref="Q24:Q44" si="2">IF(AND($G24&lt;&gt;"",$H24&lt;&gt;"",$I24&lt;&gt;""),$I24*IF(ISNUMBER(K24),K24,N24),"")</f>
        <v/>
      </c>
      <c r="R24" s="51" t="str">
        <f t="shared" ref="R24:R44" si="3">IF(AND($G24&lt;&gt;"",$H24&lt;&gt;"",$I24&lt;&gt;""),$I24*IF(ISNUMBER(L24),L24,O24),"")</f>
        <v/>
      </c>
      <c r="S24" s="51" t="str">
        <f>IF(OR(ISNUMBER(P24),ISNUMBER(Q24),ISNUMBER(R24)),IF(ISNUMBER(P24),P24,0)+IF(ISNUMBER(Q24),Q24,0)*(Dades!$H$335/1000)+IF(ISNUMBER(R24),R24,0)*(Dades!$H$336/1000),"")</f>
        <v/>
      </c>
    </row>
    <row r="25" spans="1:19" ht="15.75" customHeight="1" x14ac:dyDescent="0.25">
      <c r="A25" s="41"/>
      <c r="E25" s="260"/>
      <c r="F25" s="330" t="str">
        <f>IF(E25="","",IF(VLOOKUP(E25,'0_Dades generals organització'!$H$51:$L$298,3,FALSE)="","Sí",VLOOKUP(E25,'0_Dades generals organització'!$H$51:$L$298,3,FALSE)))</f>
        <v/>
      </c>
      <c r="G25" s="261"/>
      <c r="H25" s="261"/>
      <c r="I25" s="262"/>
      <c r="J25" s="50" t="str">
        <f>IF($H25="Altres (ud)","-",IFERROR(INDEX(Dades!$F$143:$AX$182,MATCH($H25&amp;$G25,Dades!$E$143:$E$182,0),MATCH(Dades!$F$2&amp;J$21,Dades!$F$39:$AX$39,0)),""))</f>
        <v/>
      </c>
      <c r="K25" s="50" t="str">
        <f>IF($H25="Altres (ud)","-",IFERROR(INDEX(Dades!$F$143:$AX$182,MATCH($H25&amp;$G25,Dades!$E$143:$E$182,0),MATCH(Dades!$F$2&amp;K$21,Dades!$F$39:$AX$39,0)),""))</f>
        <v/>
      </c>
      <c r="L25" s="50" t="str">
        <f>IF($H25="Altres (ud)","-",IFERROR(INDEX(Dades!$F$143:$AX$182,MATCH($H25&amp;$G25,Dades!$E$143:$E$182,0),MATCH(Dades!$F$2&amp;L$21,Dades!$F$39:$AX$39,0)),""))</f>
        <v/>
      </c>
      <c r="M25" s="263"/>
      <c r="N25" s="263"/>
      <c r="O25" s="263"/>
      <c r="P25" s="51" t="str">
        <f t="shared" si="1"/>
        <v/>
      </c>
      <c r="Q25" s="51" t="str">
        <f t="shared" si="2"/>
        <v/>
      </c>
      <c r="R25" s="51" t="str">
        <f t="shared" si="3"/>
        <v/>
      </c>
      <c r="S25" s="51" t="str">
        <f>IF(OR(ISNUMBER(P25),ISNUMBER(Q25),ISNUMBER(R25)),IF(ISNUMBER(P25),P25,0)+IF(ISNUMBER(Q25),Q25,0)*(Dades!$H$335/1000)+IF(ISNUMBER(R25),R25,0)*(Dades!$H$336/1000),"")</f>
        <v/>
      </c>
    </row>
    <row r="26" spans="1:19" ht="15.75" customHeight="1" x14ac:dyDescent="0.25">
      <c r="A26" s="41"/>
      <c r="E26" s="260"/>
      <c r="F26" s="330" t="str">
        <f>IF(E26="","",IF(VLOOKUP(E26,'0_Dades generals organització'!$H$51:$L$298,3,FALSE)="","Sí",VLOOKUP(E26,'0_Dades generals organització'!$H$51:$L$298,3,FALSE)))</f>
        <v/>
      </c>
      <c r="G26" s="261"/>
      <c r="H26" s="261"/>
      <c r="I26" s="262"/>
      <c r="J26" s="50" t="str">
        <f>IF($H26="Altres (ud)","-",IFERROR(INDEX(Dades!$F$143:$AX$182,MATCH($H26&amp;$G26,Dades!$E$143:$E$182,0),MATCH(Dades!$F$2&amp;J$21,Dades!$F$39:$AX$39,0)),""))</f>
        <v/>
      </c>
      <c r="K26" s="50" t="str">
        <f>IF($H26="Altres (ud)","-",IFERROR(INDEX(Dades!$F$143:$AX$182,MATCH($H26&amp;$G26,Dades!$E$143:$E$182,0),MATCH(Dades!$F$2&amp;K$21,Dades!$F$39:$AX$39,0)),""))</f>
        <v/>
      </c>
      <c r="L26" s="50" t="str">
        <f>IF($H26="Altres (ud)","-",IFERROR(INDEX(Dades!$F$143:$AX$182,MATCH($H26&amp;$G26,Dades!$E$143:$E$182,0),MATCH(Dades!$F$2&amp;L$21,Dades!$F$39:$AX$39,0)),""))</f>
        <v/>
      </c>
      <c r="M26" s="263"/>
      <c r="N26" s="263"/>
      <c r="O26" s="263"/>
      <c r="P26" s="51" t="str">
        <f t="shared" si="1"/>
        <v/>
      </c>
      <c r="Q26" s="51" t="str">
        <f t="shared" si="2"/>
        <v/>
      </c>
      <c r="R26" s="51" t="str">
        <f t="shared" si="3"/>
        <v/>
      </c>
      <c r="S26" s="51" t="str">
        <f>IF(OR(ISNUMBER(P26),ISNUMBER(Q26),ISNUMBER(R26)),IF(ISNUMBER(P26),P26,0)+IF(ISNUMBER(Q26),Q26,0)*(Dades!$H$335/1000)+IF(ISNUMBER(R26),R26,0)*(Dades!$H$336/1000),"")</f>
        <v/>
      </c>
    </row>
    <row r="27" spans="1:19" ht="15.75" customHeight="1" x14ac:dyDescent="0.25">
      <c r="A27" s="41"/>
      <c r="E27" s="260"/>
      <c r="F27" s="330" t="str">
        <f>IF(E27="","",IF(VLOOKUP(E27,'0_Dades generals organització'!$H$51:$L$298,3,FALSE)="","Sí",VLOOKUP(E27,'0_Dades generals organització'!$H$51:$L$298,3,FALSE)))</f>
        <v/>
      </c>
      <c r="G27" s="261"/>
      <c r="H27" s="261"/>
      <c r="I27" s="262"/>
      <c r="J27" s="50" t="str">
        <f>IF($H27="Altres (ud)","-",IFERROR(INDEX(Dades!$F$143:$AX$182,MATCH($H27&amp;$G27,Dades!$E$143:$E$182,0),MATCH(Dades!$F$2&amp;J$21,Dades!$F$39:$AX$39,0)),""))</f>
        <v/>
      </c>
      <c r="K27" s="50" t="str">
        <f>IF($H27="Altres (ud)","-",IFERROR(INDEX(Dades!$F$143:$AX$182,MATCH($H27&amp;$G27,Dades!$E$143:$E$182,0),MATCH(Dades!$F$2&amp;K$21,Dades!$F$39:$AX$39,0)),""))</f>
        <v/>
      </c>
      <c r="L27" s="50" t="str">
        <f>IF($H27="Altres (ud)","-",IFERROR(INDEX(Dades!$F$143:$AX$182,MATCH($H27&amp;$G27,Dades!$E$143:$E$182,0),MATCH(Dades!$F$2&amp;L$21,Dades!$F$39:$AX$39,0)),""))</f>
        <v/>
      </c>
      <c r="M27" s="263"/>
      <c r="N27" s="263"/>
      <c r="O27" s="263"/>
      <c r="P27" s="51" t="str">
        <f t="shared" si="1"/>
        <v/>
      </c>
      <c r="Q27" s="51" t="str">
        <f t="shared" si="2"/>
        <v/>
      </c>
      <c r="R27" s="51" t="str">
        <f t="shared" si="3"/>
        <v/>
      </c>
      <c r="S27" s="51" t="str">
        <f>IF(OR(ISNUMBER(P27),ISNUMBER(Q27),ISNUMBER(R27)),IF(ISNUMBER(P27),P27,0)+IF(ISNUMBER(Q27),Q27,0)*(Dades!$H$335/1000)+IF(ISNUMBER(R27),R27,0)*(Dades!$H$336/1000),"")</f>
        <v/>
      </c>
    </row>
    <row r="28" spans="1:19" ht="15.75" customHeight="1" x14ac:dyDescent="0.25">
      <c r="A28" s="41"/>
      <c r="E28" s="260"/>
      <c r="F28" s="330" t="str">
        <f>IF(E28="","",IF(VLOOKUP(E28,'0_Dades generals organització'!$H$51:$L$298,3,FALSE)="","Sí",VLOOKUP(E28,'0_Dades generals organització'!$H$51:$L$298,3,FALSE)))</f>
        <v/>
      </c>
      <c r="G28" s="261"/>
      <c r="H28" s="261"/>
      <c r="I28" s="262"/>
      <c r="J28" s="50" t="str">
        <f>IF($H28="Altres (ud)","-",IFERROR(INDEX(Dades!$F$143:$AX$182,MATCH($H28&amp;$G28,Dades!$E$143:$E$182,0),MATCH(Dades!$F$2&amp;J$21,Dades!$F$39:$AX$39,0)),""))</f>
        <v/>
      </c>
      <c r="K28" s="50" t="str">
        <f>IF($H28="Altres (ud)","-",IFERROR(INDEX(Dades!$F$143:$AX$182,MATCH($H28&amp;$G28,Dades!$E$143:$E$182,0),MATCH(Dades!$F$2&amp;K$21,Dades!$F$39:$AX$39,0)),""))</f>
        <v/>
      </c>
      <c r="L28" s="50" t="str">
        <f>IF($H28="Altres (ud)","-",IFERROR(INDEX(Dades!$F$143:$AX$182,MATCH($H28&amp;$G28,Dades!$E$143:$E$182,0),MATCH(Dades!$F$2&amp;L$21,Dades!$F$39:$AX$39,0)),""))</f>
        <v/>
      </c>
      <c r="M28" s="263"/>
      <c r="N28" s="263"/>
      <c r="O28" s="263"/>
      <c r="P28" s="51" t="str">
        <f t="shared" si="1"/>
        <v/>
      </c>
      <c r="Q28" s="51" t="str">
        <f t="shared" si="2"/>
        <v/>
      </c>
      <c r="R28" s="51" t="str">
        <f t="shared" si="3"/>
        <v/>
      </c>
      <c r="S28" s="51" t="str">
        <f>IF(OR(ISNUMBER(P28),ISNUMBER(Q28),ISNUMBER(R28)),IF(ISNUMBER(P28),P28,0)+IF(ISNUMBER(Q28),Q28,0)*(Dades!$H$335/1000)+IF(ISNUMBER(R28),R28,0)*(Dades!$H$336/1000),"")</f>
        <v/>
      </c>
    </row>
    <row r="29" spans="1:19" ht="15.75" customHeight="1" x14ac:dyDescent="0.25">
      <c r="A29" s="41"/>
      <c r="E29" s="260"/>
      <c r="F29" s="330" t="str">
        <f>IF(E29="","",IF(VLOOKUP(E29,'0_Dades generals organització'!$H$51:$L$298,3,FALSE)="","Sí",VLOOKUP(E29,'0_Dades generals organització'!$H$51:$L$298,3,FALSE)))</f>
        <v/>
      </c>
      <c r="G29" s="261"/>
      <c r="H29" s="261"/>
      <c r="I29" s="262"/>
      <c r="J29" s="50" t="str">
        <f>IF($H29="Altres (ud)","-",IFERROR(INDEX(Dades!$F$143:$AX$182,MATCH($H29&amp;$G29,Dades!$E$143:$E$182,0),MATCH(Dades!$F$2&amp;J$21,Dades!$F$39:$AX$39,0)),""))</f>
        <v/>
      </c>
      <c r="K29" s="50" t="str">
        <f>IF($H29="Altres (ud)","-",IFERROR(INDEX(Dades!$F$143:$AX$182,MATCH($H29&amp;$G29,Dades!$E$143:$E$182,0),MATCH(Dades!$F$2&amp;K$21,Dades!$F$39:$AX$39,0)),""))</f>
        <v/>
      </c>
      <c r="L29" s="50" t="str">
        <f>IF($H29="Altres (ud)","-",IFERROR(INDEX(Dades!$F$143:$AX$182,MATCH($H29&amp;$G29,Dades!$E$143:$E$182,0),MATCH(Dades!$F$2&amp;L$21,Dades!$F$39:$AX$39,0)),""))</f>
        <v/>
      </c>
      <c r="M29" s="263"/>
      <c r="N29" s="263"/>
      <c r="O29" s="263"/>
      <c r="P29" s="51" t="str">
        <f t="shared" si="1"/>
        <v/>
      </c>
      <c r="Q29" s="51" t="str">
        <f t="shared" si="2"/>
        <v/>
      </c>
      <c r="R29" s="51" t="str">
        <f t="shared" si="3"/>
        <v/>
      </c>
      <c r="S29" s="51" t="str">
        <f>IF(OR(ISNUMBER(P29),ISNUMBER(Q29),ISNUMBER(R29)),IF(ISNUMBER(P29),P29,0)+IF(ISNUMBER(Q29),Q29,0)*(Dades!$H$335/1000)+IF(ISNUMBER(R29),R29,0)*(Dades!$H$336/1000),"")</f>
        <v/>
      </c>
    </row>
    <row r="30" spans="1:19" ht="15.75" customHeight="1" x14ac:dyDescent="0.25">
      <c r="A30" s="41"/>
      <c r="E30" s="260"/>
      <c r="F30" s="330" t="str">
        <f>IF(E30="","",IF(VLOOKUP(E30,'0_Dades generals organització'!$H$51:$L$298,3,FALSE)="","Sí",VLOOKUP(E30,'0_Dades generals organització'!$H$51:$L$298,3,FALSE)))</f>
        <v/>
      </c>
      <c r="G30" s="261"/>
      <c r="H30" s="261"/>
      <c r="I30" s="262"/>
      <c r="J30" s="50" t="str">
        <f>IF($H30="Altres (ud)","-",IFERROR(INDEX(Dades!$F$143:$AX$182,MATCH($H30&amp;$G30,Dades!$E$143:$E$182,0),MATCH(Dades!$F$2&amp;J$21,Dades!$F$39:$AX$39,0)),""))</f>
        <v/>
      </c>
      <c r="K30" s="50" t="str">
        <f>IF($H30="Altres (ud)","-",IFERROR(INDEX(Dades!$F$143:$AX$182,MATCH($H30&amp;$G30,Dades!$E$143:$E$182,0),MATCH(Dades!$F$2&amp;K$21,Dades!$F$39:$AX$39,0)),""))</f>
        <v/>
      </c>
      <c r="L30" s="50" t="str">
        <f>IF($H30="Altres (ud)","-",IFERROR(INDEX(Dades!$F$143:$AX$182,MATCH($H30&amp;$G30,Dades!$E$143:$E$182,0),MATCH(Dades!$F$2&amp;L$21,Dades!$F$39:$AX$39,0)),""))</f>
        <v/>
      </c>
      <c r="M30" s="263"/>
      <c r="N30" s="263"/>
      <c r="O30" s="263"/>
      <c r="P30" s="51" t="str">
        <f t="shared" si="1"/>
        <v/>
      </c>
      <c r="Q30" s="51" t="str">
        <f t="shared" si="2"/>
        <v/>
      </c>
      <c r="R30" s="51" t="str">
        <f t="shared" si="3"/>
        <v/>
      </c>
      <c r="S30" s="51" t="str">
        <f>IF(OR(ISNUMBER(P30),ISNUMBER(Q30),ISNUMBER(R30)),IF(ISNUMBER(P30),P30,0)+IF(ISNUMBER(Q30),Q30,0)*(Dades!$H$335/1000)+IF(ISNUMBER(R30),R30,0)*(Dades!$H$336/1000),"")</f>
        <v/>
      </c>
    </row>
    <row r="31" spans="1:19" ht="15.75" customHeight="1" x14ac:dyDescent="0.25">
      <c r="A31" s="41"/>
      <c r="E31" s="260"/>
      <c r="F31" s="330" t="str">
        <f>IF(E31="","",IF(VLOOKUP(E31,'0_Dades generals organització'!$H$51:$L$298,3,FALSE)="","Sí",VLOOKUP(E31,'0_Dades generals organització'!$H$51:$L$298,3,FALSE)))</f>
        <v/>
      </c>
      <c r="G31" s="261"/>
      <c r="H31" s="261"/>
      <c r="I31" s="262"/>
      <c r="J31" s="50" t="str">
        <f>IF($H31="Altres (ud)","-",IFERROR(INDEX(Dades!$F$143:$AX$182,MATCH($H31&amp;$G31,Dades!$E$143:$E$182,0),MATCH(Dades!$F$2&amp;J$21,Dades!$F$39:$AX$39,0)),""))</f>
        <v/>
      </c>
      <c r="K31" s="50" t="str">
        <f>IF($H31="Altres (ud)","-",IFERROR(INDEX(Dades!$F$143:$AX$182,MATCH($H31&amp;$G31,Dades!$E$143:$E$182,0),MATCH(Dades!$F$2&amp;K$21,Dades!$F$39:$AX$39,0)),""))</f>
        <v/>
      </c>
      <c r="L31" s="50" t="str">
        <f>IF($H31="Altres (ud)","-",IFERROR(INDEX(Dades!$F$143:$AX$182,MATCH($H31&amp;$G31,Dades!$E$143:$E$182,0),MATCH(Dades!$F$2&amp;L$21,Dades!$F$39:$AX$39,0)),""))</f>
        <v/>
      </c>
      <c r="M31" s="263"/>
      <c r="N31" s="263"/>
      <c r="O31" s="263"/>
      <c r="P31" s="51" t="str">
        <f t="shared" si="1"/>
        <v/>
      </c>
      <c r="Q31" s="51" t="str">
        <f t="shared" si="2"/>
        <v/>
      </c>
      <c r="R31" s="51" t="str">
        <f t="shared" si="3"/>
        <v/>
      </c>
      <c r="S31" s="51" t="str">
        <f>IF(OR(ISNUMBER(P31),ISNUMBER(Q31),ISNUMBER(R31)),IF(ISNUMBER(P31),P31,0)+IF(ISNUMBER(Q31),Q31,0)*(Dades!$H$335/1000)+IF(ISNUMBER(R31),R31,0)*(Dades!$H$336/1000),"")</f>
        <v/>
      </c>
    </row>
    <row r="32" spans="1:19" ht="15.75" customHeight="1" x14ac:dyDescent="0.25">
      <c r="A32" s="41"/>
      <c r="E32" s="260"/>
      <c r="F32" s="330" t="str">
        <f>IF(E32="","",IF(VLOOKUP(E32,'0_Dades generals organització'!$H$51:$L$298,3,FALSE)="","Sí",VLOOKUP(E32,'0_Dades generals organització'!$H$51:$L$298,3,FALSE)))</f>
        <v/>
      </c>
      <c r="G32" s="261"/>
      <c r="H32" s="261"/>
      <c r="I32" s="262"/>
      <c r="J32" s="50" t="str">
        <f>IF($H32="Altres (ud)","-",IFERROR(INDEX(Dades!$F$143:$AX$182,MATCH($H32&amp;$G32,Dades!$E$143:$E$182,0),MATCH(Dades!$F$2&amp;J$21,Dades!$F$39:$AX$39,0)),""))</f>
        <v/>
      </c>
      <c r="K32" s="50" t="str">
        <f>IF($H32="Altres (ud)","-",IFERROR(INDEX(Dades!$F$143:$AX$182,MATCH($H32&amp;$G32,Dades!$E$143:$E$182,0),MATCH(Dades!$F$2&amp;K$21,Dades!$F$39:$AX$39,0)),""))</f>
        <v/>
      </c>
      <c r="L32" s="50" t="str">
        <f>IF($H32="Altres (ud)","-",IFERROR(INDEX(Dades!$F$143:$AX$182,MATCH($H32&amp;$G32,Dades!$E$143:$E$182,0),MATCH(Dades!$F$2&amp;L$21,Dades!$F$39:$AX$39,0)),""))</f>
        <v/>
      </c>
      <c r="M32" s="263"/>
      <c r="N32" s="263"/>
      <c r="O32" s="263"/>
      <c r="P32" s="51" t="str">
        <f t="shared" si="1"/>
        <v/>
      </c>
      <c r="Q32" s="51" t="str">
        <f t="shared" si="2"/>
        <v/>
      </c>
      <c r="R32" s="51" t="str">
        <f t="shared" si="3"/>
        <v/>
      </c>
      <c r="S32" s="51" t="str">
        <f>IF(OR(ISNUMBER(P32),ISNUMBER(Q32),ISNUMBER(R32)),IF(ISNUMBER(P32),P32,0)+IF(ISNUMBER(Q32),Q32,0)*(Dades!$H$335/1000)+IF(ISNUMBER(R32),R32,0)*(Dades!$H$336/1000),"")</f>
        <v/>
      </c>
    </row>
    <row r="33" spans="1:21" ht="15.75" customHeight="1" x14ac:dyDescent="0.25">
      <c r="A33" s="41"/>
      <c r="E33" s="260"/>
      <c r="F33" s="330" t="str">
        <f>IF(E33="","",IF(VLOOKUP(E33,'0_Dades generals organització'!$H$51:$L$298,3,FALSE)="","Sí",VLOOKUP(E33,'0_Dades generals organització'!$H$51:$L$298,3,FALSE)))</f>
        <v/>
      </c>
      <c r="G33" s="261"/>
      <c r="H33" s="261"/>
      <c r="I33" s="262"/>
      <c r="J33" s="50" t="str">
        <f>IF($H33="Altres (ud)","-",IFERROR(INDEX(Dades!$F$143:$AX$182,MATCH($H33&amp;$G33,Dades!$E$143:$E$182,0),MATCH(Dades!$F$2&amp;J$21,Dades!$F$39:$AX$39,0)),""))</f>
        <v/>
      </c>
      <c r="K33" s="50" t="str">
        <f>IF($H33="Altres (ud)","-",IFERROR(INDEX(Dades!$F$143:$AX$182,MATCH($H33&amp;$G33,Dades!$E$143:$E$182,0),MATCH(Dades!$F$2&amp;K$21,Dades!$F$39:$AX$39,0)),""))</f>
        <v/>
      </c>
      <c r="L33" s="50" t="str">
        <f>IF($H33="Altres (ud)","-",IFERROR(INDEX(Dades!$F$143:$AX$182,MATCH($H33&amp;$G33,Dades!$E$143:$E$182,0),MATCH(Dades!$F$2&amp;L$21,Dades!$F$39:$AX$39,0)),""))</f>
        <v/>
      </c>
      <c r="M33" s="263"/>
      <c r="N33" s="263"/>
      <c r="O33" s="263"/>
      <c r="P33" s="51" t="str">
        <f t="shared" si="1"/>
        <v/>
      </c>
      <c r="Q33" s="51" t="str">
        <f t="shared" si="2"/>
        <v/>
      </c>
      <c r="R33" s="51" t="str">
        <f t="shared" si="3"/>
        <v/>
      </c>
      <c r="S33" s="51" t="str">
        <f>IF(OR(ISNUMBER(P33),ISNUMBER(Q33),ISNUMBER(R33)),IF(ISNUMBER(P33),P33,0)+IF(ISNUMBER(Q33),Q33,0)*(Dades!$H$335/1000)+IF(ISNUMBER(R33),R33,0)*(Dades!$H$336/1000),"")</f>
        <v/>
      </c>
    </row>
    <row r="34" spans="1:21" ht="15.75" customHeight="1" x14ac:dyDescent="0.25">
      <c r="A34" s="41"/>
      <c r="E34" s="260"/>
      <c r="F34" s="330" t="str">
        <f>IF(E34="","",IF(VLOOKUP(E34,'0_Dades generals organització'!$H$51:$L$298,3,FALSE)="","Sí",VLOOKUP(E34,'0_Dades generals organització'!$H$51:$L$298,3,FALSE)))</f>
        <v/>
      </c>
      <c r="G34" s="261"/>
      <c r="H34" s="261"/>
      <c r="I34" s="262"/>
      <c r="J34" s="50" t="str">
        <f>IF($H34="Altres (ud)","-",IFERROR(INDEX(Dades!$F$143:$AX$182,MATCH($H34&amp;$G34,Dades!$E$143:$E$182,0),MATCH(Dades!$F$2&amp;J$21,Dades!$F$39:$AX$39,0)),""))</f>
        <v/>
      </c>
      <c r="K34" s="50" t="str">
        <f>IF($H34="Altres (ud)","-",IFERROR(INDEX(Dades!$F$143:$AX$182,MATCH($H34&amp;$G34,Dades!$E$143:$E$182,0),MATCH(Dades!$F$2&amp;K$21,Dades!$F$39:$AX$39,0)),""))</f>
        <v/>
      </c>
      <c r="L34" s="50" t="str">
        <f>IF($H34="Altres (ud)","-",IFERROR(INDEX(Dades!$F$143:$AX$182,MATCH($H34&amp;$G34,Dades!$E$143:$E$182,0),MATCH(Dades!$F$2&amp;L$21,Dades!$F$39:$AX$39,0)),""))</f>
        <v/>
      </c>
      <c r="M34" s="263"/>
      <c r="N34" s="263"/>
      <c r="O34" s="263"/>
      <c r="P34" s="51" t="str">
        <f t="shared" si="1"/>
        <v/>
      </c>
      <c r="Q34" s="51" t="str">
        <f t="shared" si="2"/>
        <v/>
      </c>
      <c r="R34" s="51" t="str">
        <f t="shared" si="3"/>
        <v/>
      </c>
      <c r="S34" s="51" t="str">
        <f>IF(OR(ISNUMBER(P34),ISNUMBER(Q34),ISNUMBER(R34)),IF(ISNUMBER(P34),P34,0)+IF(ISNUMBER(Q34),Q34,0)*(Dades!$H$335/1000)+IF(ISNUMBER(R34),R34,0)*(Dades!$H$336/1000),"")</f>
        <v/>
      </c>
    </row>
    <row r="35" spans="1:21" ht="15.75" customHeight="1" x14ac:dyDescent="0.25">
      <c r="A35" s="41"/>
      <c r="E35" s="260"/>
      <c r="F35" s="330" t="str">
        <f>IF(E35="","",IF(VLOOKUP(E35,'0_Dades generals organització'!$H$51:$L$298,3,FALSE)="","Sí",VLOOKUP(E35,'0_Dades generals organització'!$H$51:$L$298,3,FALSE)))</f>
        <v/>
      </c>
      <c r="G35" s="261"/>
      <c r="H35" s="261"/>
      <c r="I35" s="262"/>
      <c r="J35" s="50" t="str">
        <f>IF($H35="Altres (ud)","-",IFERROR(INDEX(Dades!$F$143:$AX$182,MATCH($H35&amp;$G35,Dades!$E$143:$E$182,0),MATCH(Dades!$F$2&amp;J$21,Dades!$F$39:$AX$39,0)),""))</f>
        <v/>
      </c>
      <c r="K35" s="50" t="str">
        <f>IF($H35="Altres (ud)","-",IFERROR(INDEX(Dades!$F$143:$AX$182,MATCH($H35&amp;$G35,Dades!$E$143:$E$182,0),MATCH(Dades!$F$2&amp;K$21,Dades!$F$39:$AX$39,0)),""))</f>
        <v/>
      </c>
      <c r="L35" s="50" t="str">
        <f>IF($H35="Altres (ud)","-",IFERROR(INDEX(Dades!$F$143:$AX$182,MATCH($H35&amp;$G35,Dades!$E$143:$E$182,0),MATCH(Dades!$F$2&amp;L$21,Dades!$F$39:$AX$39,0)),""))</f>
        <v/>
      </c>
      <c r="M35" s="263"/>
      <c r="N35" s="263"/>
      <c r="O35" s="263"/>
      <c r="P35" s="51" t="str">
        <f t="shared" si="1"/>
        <v/>
      </c>
      <c r="Q35" s="51" t="str">
        <f t="shared" si="2"/>
        <v/>
      </c>
      <c r="R35" s="51" t="str">
        <f t="shared" si="3"/>
        <v/>
      </c>
      <c r="S35" s="51" t="str">
        <f>IF(OR(ISNUMBER(P35),ISNUMBER(Q35),ISNUMBER(R35)),IF(ISNUMBER(P35),P35,0)+IF(ISNUMBER(Q35),Q35,0)*(Dades!$H$335/1000)+IF(ISNUMBER(R35),R35,0)*(Dades!$H$336/1000),"")</f>
        <v/>
      </c>
    </row>
    <row r="36" spans="1:21" ht="15.75" customHeight="1" x14ac:dyDescent="0.25">
      <c r="A36" s="41"/>
      <c r="E36" s="260"/>
      <c r="F36" s="330" t="str">
        <f>IF(E36="","",IF(VLOOKUP(E36,'0_Dades generals organització'!$H$51:$L$298,3,FALSE)="","Sí",VLOOKUP(E36,'0_Dades generals organització'!$H$51:$L$298,3,FALSE)))</f>
        <v/>
      </c>
      <c r="G36" s="261"/>
      <c r="H36" s="261"/>
      <c r="I36" s="262"/>
      <c r="J36" s="50" t="str">
        <f>IF($H36="Altres (ud)","-",IFERROR(INDEX(Dades!$F$143:$AX$182,MATCH($H36&amp;$G36,Dades!$E$143:$E$182,0),MATCH(Dades!$F$2&amp;J$21,Dades!$F$39:$AX$39,0)),""))</f>
        <v/>
      </c>
      <c r="K36" s="50" t="str">
        <f>IF($H36="Altres (ud)","-",IFERROR(INDEX(Dades!$F$143:$AX$182,MATCH($H36&amp;$G36,Dades!$E$143:$E$182,0),MATCH(Dades!$F$2&amp;K$21,Dades!$F$39:$AX$39,0)),""))</f>
        <v/>
      </c>
      <c r="L36" s="50" t="str">
        <f>IF($H36="Altres (ud)","-",IFERROR(INDEX(Dades!$F$143:$AX$182,MATCH($H36&amp;$G36,Dades!$E$143:$E$182,0),MATCH(Dades!$F$2&amp;L$21,Dades!$F$39:$AX$39,0)),""))</f>
        <v/>
      </c>
      <c r="M36" s="263"/>
      <c r="N36" s="263"/>
      <c r="O36" s="263"/>
      <c r="P36" s="51" t="str">
        <f t="shared" si="1"/>
        <v/>
      </c>
      <c r="Q36" s="51" t="str">
        <f t="shared" si="2"/>
        <v/>
      </c>
      <c r="R36" s="51" t="str">
        <f t="shared" si="3"/>
        <v/>
      </c>
      <c r="S36" s="51" t="str">
        <f>IF(OR(ISNUMBER(P36),ISNUMBER(Q36),ISNUMBER(R36)),IF(ISNUMBER(P36),P36,0)+IF(ISNUMBER(Q36),Q36,0)*(Dades!$H$335/1000)+IF(ISNUMBER(R36),R36,0)*(Dades!$H$336/1000),"")</f>
        <v/>
      </c>
    </row>
    <row r="37" spans="1:21" ht="15.75" customHeight="1" x14ac:dyDescent="0.25">
      <c r="A37" s="41"/>
      <c r="E37" s="260"/>
      <c r="F37" s="330" t="str">
        <f>IF(E37="","",IF(VLOOKUP(E37,'0_Dades generals organització'!$H$51:$L$298,3,FALSE)="","Sí",VLOOKUP(E37,'0_Dades generals organització'!$H$51:$L$298,3,FALSE)))</f>
        <v/>
      </c>
      <c r="G37" s="261"/>
      <c r="H37" s="261"/>
      <c r="I37" s="262"/>
      <c r="J37" s="50" t="str">
        <f>IF($H37="Altres (ud)","-",IFERROR(INDEX(Dades!$F$143:$AX$182,MATCH($H37&amp;$G37,Dades!$E$143:$E$182,0),MATCH(Dades!$F$2&amp;J$21,Dades!$F$39:$AX$39,0)),""))</f>
        <v/>
      </c>
      <c r="K37" s="50" t="str">
        <f>IF($H37="Altres (ud)","-",IFERROR(INDEX(Dades!$F$143:$AX$182,MATCH($H37&amp;$G37,Dades!$E$143:$E$182,0),MATCH(Dades!$F$2&amp;K$21,Dades!$F$39:$AX$39,0)),""))</f>
        <v/>
      </c>
      <c r="L37" s="50" t="str">
        <f>IF($H37="Altres (ud)","-",IFERROR(INDEX(Dades!$F$143:$AX$182,MATCH($H37&amp;$G37,Dades!$E$143:$E$182,0),MATCH(Dades!$F$2&amp;L$21,Dades!$F$39:$AX$39,0)),""))</f>
        <v/>
      </c>
      <c r="M37" s="263"/>
      <c r="N37" s="263"/>
      <c r="O37" s="263"/>
      <c r="P37" s="51" t="str">
        <f t="shared" si="1"/>
        <v/>
      </c>
      <c r="Q37" s="51" t="str">
        <f t="shared" si="2"/>
        <v/>
      </c>
      <c r="R37" s="51" t="str">
        <f t="shared" si="3"/>
        <v/>
      </c>
      <c r="S37" s="51" t="str">
        <f>IF(OR(ISNUMBER(P37),ISNUMBER(Q37),ISNUMBER(R37)),IF(ISNUMBER(P37),P37,0)+IF(ISNUMBER(Q37),Q37,0)*(Dades!$H$335/1000)+IF(ISNUMBER(R37),R37,0)*(Dades!$H$336/1000),"")</f>
        <v/>
      </c>
    </row>
    <row r="38" spans="1:21" ht="15.75" customHeight="1" x14ac:dyDescent="0.25">
      <c r="A38" s="41"/>
      <c r="E38" s="260"/>
      <c r="F38" s="330" t="str">
        <f>IF(E38="","",IF(VLOOKUP(E38,'0_Dades generals organització'!$H$51:$L$298,3,FALSE)="","Sí",VLOOKUP(E38,'0_Dades generals organització'!$H$51:$L$298,3,FALSE)))</f>
        <v/>
      </c>
      <c r="G38" s="261"/>
      <c r="H38" s="261"/>
      <c r="I38" s="262"/>
      <c r="J38" s="50" t="str">
        <f>IF($H38="Altres (ud)","-",IFERROR(INDEX(Dades!$F$143:$AX$182,MATCH($H38&amp;$G38,Dades!$E$143:$E$182,0),MATCH(Dades!$F$2&amp;J$21,Dades!$F$39:$AX$39,0)),""))</f>
        <v/>
      </c>
      <c r="K38" s="50" t="str">
        <f>IF($H38="Altres (ud)","-",IFERROR(INDEX(Dades!$F$143:$AX$182,MATCH($H38&amp;$G38,Dades!$E$143:$E$182,0),MATCH(Dades!$F$2&amp;K$21,Dades!$F$39:$AX$39,0)),""))</f>
        <v/>
      </c>
      <c r="L38" s="50" t="str">
        <f>IF($H38="Altres (ud)","-",IFERROR(INDEX(Dades!$F$143:$AX$182,MATCH($H38&amp;$G38,Dades!$E$143:$E$182,0),MATCH(Dades!$F$2&amp;L$21,Dades!$F$39:$AX$39,0)),""))</f>
        <v/>
      </c>
      <c r="M38" s="263"/>
      <c r="N38" s="263"/>
      <c r="O38" s="263"/>
      <c r="P38" s="51" t="str">
        <f t="shared" si="1"/>
        <v/>
      </c>
      <c r="Q38" s="51" t="str">
        <f t="shared" si="2"/>
        <v/>
      </c>
      <c r="R38" s="51" t="str">
        <f t="shared" si="3"/>
        <v/>
      </c>
      <c r="S38" s="51" t="str">
        <f>IF(OR(ISNUMBER(P38),ISNUMBER(Q38),ISNUMBER(R38)),IF(ISNUMBER(P38),P38,0)+IF(ISNUMBER(Q38),Q38,0)*(Dades!$H$335/1000)+IF(ISNUMBER(R38),R38,0)*(Dades!$H$336/1000),"")</f>
        <v/>
      </c>
    </row>
    <row r="39" spans="1:21" ht="15.75" customHeight="1" x14ac:dyDescent="0.25">
      <c r="A39" s="41"/>
      <c r="E39" s="260"/>
      <c r="F39" s="330" t="str">
        <f>IF(E39="","",IF(VLOOKUP(E39,'0_Dades generals organització'!$H$51:$L$298,3,FALSE)="","Sí",VLOOKUP(E39,'0_Dades generals organització'!$H$51:$L$298,3,FALSE)))</f>
        <v/>
      </c>
      <c r="G39" s="261"/>
      <c r="H39" s="261"/>
      <c r="I39" s="262"/>
      <c r="J39" s="50" t="str">
        <f>IF($H39="Altres (ud)","-",IFERROR(INDEX(Dades!$F$143:$AX$182,MATCH($H39&amp;$G39,Dades!$E$143:$E$182,0),MATCH(Dades!$F$2&amp;J$21,Dades!$F$39:$AX$39,0)),""))</f>
        <v/>
      </c>
      <c r="K39" s="50" t="str">
        <f>IF($H39="Altres (ud)","-",IFERROR(INDEX(Dades!$F$143:$AX$182,MATCH($H39&amp;$G39,Dades!$E$143:$E$182,0),MATCH(Dades!$F$2&amp;K$21,Dades!$F$39:$AX$39,0)),""))</f>
        <v/>
      </c>
      <c r="L39" s="50" t="str">
        <f>IF($H39="Altres (ud)","-",IFERROR(INDEX(Dades!$F$143:$AX$182,MATCH($H39&amp;$G39,Dades!$E$143:$E$182,0),MATCH(Dades!$F$2&amp;L$21,Dades!$F$39:$AX$39,0)),""))</f>
        <v/>
      </c>
      <c r="M39" s="263"/>
      <c r="N39" s="263"/>
      <c r="O39" s="263"/>
      <c r="P39" s="51" t="str">
        <f t="shared" si="1"/>
        <v/>
      </c>
      <c r="Q39" s="51" t="str">
        <f t="shared" si="2"/>
        <v/>
      </c>
      <c r="R39" s="51" t="str">
        <f t="shared" si="3"/>
        <v/>
      </c>
      <c r="S39" s="51" t="str">
        <f>IF(OR(ISNUMBER(P39),ISNUMBER(Q39),ISNUMBER(R39)),IF(ISNUMBER(P39),P39,0)+IF(ISNUMBER(Q39),Q39,0)*(Dades!$H$335/1000)+IF(ISNUMBER(R39),R39,0)*(Dades!$H$336/1000),"")</f>
        <v/>
      </c>
    </row>
    <row r="40" spans="1:21" ht="15.75" customHeight="1" x14ac:dyDescent="0.25">
      <c r="A40" s="41"/>
      <c r="E40" s="260"/>
      <c r="F40" s="330" t="str">
        <f>IF(E40="","",IF(VLOOKUP(E40,'0_Dades generals organització'!$H$51:$L$298,3,FALSE)="","Sí",VLOOKUP(E40,'0_Dades generals organització'!$H$51:$L$298,3,FALSE)))</f>
        <v/>
      </c>
      <c r="G40" s="261"/>
      <c r="H40" s="261"/>
      <c r="I40" s="262"/>
      <c r="J40" s="50" t="str">
        <f>IF($H40="Altres (ud)","-",IFERROR(INDEX(Dades!$F$143:$AX$182,MATCH($H40&amp;$G40,Dades!$E$143:$E$182,0),MATCH(Dades!$F$2&amp;J$21,Dades!$F$39:$AX$39,0)),""))</f>
        <v/>
      </c>
      <c r="K40" s="50" t="str">
        <f>IF($H40="Altres (ud)","-",IFERROR(INDEX(Dades!$F$143:$AX$182,MATCH($H40&amp;$G40,Dades!$E$143:$E$182,0),MATCH(Dades!$F$2&amp;K$21,Dades!$F$39:$AX$39,0)),""))</f>
        <v/>
      </c>
      <c r="L40" s="50" t="str">
        <f>IF($H40="Altres (ud)","-",IFERROR(INDEX(Dades!$F$143:$AX$182,MATCH($H40&amp;$G40,Dades!$E$143:$E$182,0),MATCH(Dades!$F$2&amp;L$21,Dades!$F$39:$AX$39,0)),""))</f>
        <v/>
      </c>
      <c r="M40" s="263"/>
      <c r="N40" s="263"/>
      <c r="O40" s="263"/>
      <c r="P40" s="51" t="str">
        <f t="shared" si="1"/>
        <v/>
      </c>
      <c r="Q40" s="51" t="str">
        <f t="shared" si="2"/>
        <v/>
      </c>
      <c r="R40" s="51" t="str">
        <f t="shared" si="3"/>
        <v/>
      </c>
      <c r="S40" s="51" t="str">
        <f>IF(OR(ISNUMBER(P40),ISNUMBER(Q40),ISNUMBER(R40)),IF(ISNUMBER(P40),P40,0)+IF(ISNUMBER(Q40),Q40,0)*(Dades!$H$335/1000)+IF(ISNUMBER(R40),R40,0)*(Dades!$H$336/1000),"")</f>
        <v/>
      </c>
    </row>
    <row r="41" spans="1:21" ht="15.75" customHeight="1" x14ac:dyDescent="0.25">
      <c r="A41" s="41"/>
      <c r="E41" s="260"/>
      <c r="F41" s="330" t="str">
        <f>IF(E41="","",IF(VLOOKUP(E41,'0_Dades generals organització'!$H$51:$L$298,3,FALSE)="","Sí",VLOOKUP(E41,'0_Dades generals organització'!$H$51:$L$298,3,FALSE)))</f>
        <v/>
      </c>
      <c r="G41" s="261"/>
      <c r="H41" s="261"/>
      <c r="I41" s="262"/>
      <c r="J41" s="50" t="str">
        <f>IF($H41="Altres (ud)","-",IFERROR(INDEX(Dades!$F$143:$AX$182,MATCH($H41&amp;$G41,Dades!$E$143:$E$182,0),MATCH(Dades!$F$2&amp;J$21,Dades!$F$39:$AX$39,0)),""))</f>
        <v/>
      </c>
      <c r="K41" s="50" t="str">
        <f>IF($H41="Altres (ud)","-",IFERROR(INDEX(Dades!$F$143:$AX$182,MATCH($H41&amp;$G41,Dades!$E$143:$E$182,0),MATCH(Dades!$F$2&amp;K$21,Dades!$F$39:$AX$39,0)),""))</f>
        <v/>
      </c>
      <c r="L41" s="50" t="str">
        <f>IF($H41="Altres (ud)","-",IFERROR(INDEX(Dades!$F$143:$AX$182,MATCH($H41&amp;$G41,Dades!$E$143:$E$182,0),MATCH(Dades!$F$2&amp;L$21,Dades!$F$39:$AX$39,0)),""))</f>
        <v/>
      </c>
      <c r="M41" s="263"/>
      <c r="N41" s="263"/>
      <c r="O41" s="263"/>
      <c r="P41" s="51" t="str">
        <f t="shared" si="1"/>
        <v/>
      </c>
      <c r="Q41" s="51" t="str">
        <f t="shared" si="2"/>
        <v/>
      </c>
      <c r="R41" s="51" t="str">
        <f t="shared" si="3"/>
        <v/>
      </c>
      <c r="S41" s="51" t="str">
        <f>IF(OR(ISNUMBER(P41),ISNUMBER(Q41),ISNUMBER(R41)),IF(ISNUMBER(P41),P41,0)+IF(ISNUMBER(Q41),Q41,0)*(Dades!$H$335/1000)+IF(ISNUMBER(R41),R41,0)*(Dades!$H$336/1000),"")</f>
        <v/>
      </c>
    </row>
    <row r="42" spans="1:21" ht="15.75" customHeight="1" x14ac:dyDescent="0.25">
      <c r="A42" s="41"/>
      <c r="E42" s="260"/>
      <c r="F42" s="330" t="str">
        <f>IF(E42="","",IF(VLOOKUP(E42,'0_Dades generals organització'!$H$51:$L$298,3,FALSE)="","Sí",VLOOKUP(E42,'0_Dades generals organització'!$H$51:$L$298,3,FALSE)))</f>
        <v/>
      </c>
      <c r="G42" s="261"/>
      <c r="H42" s="261"/>
      <c r="I42" s="262"/>
      <c r="J42" s="50" t="str">
        <f>IF($H42="Altres (ud)","-",IFERROR(INDEX(Dades!$F$143:$AX$182,MATCH($H42&amp;$G42,Dades!$E$143:$E$182,0),MATCH(Dades!$F$2&amp;J$21,Dades!$F$39:$AX$39,0)),""))</f>
        <v/>
      </c>
      <c r="K42" s="50" t="str">
        <f>IF($H42="Altres (ud)","-",IFERROR(INDEX(Dades!$F$143:$AX$182,MATCH($H42&amp;$G42,Dades!$E$143:$E$182,0),MATCH(Dades!$F$2&amp;K$21,Dades!$F$39:$AX$39,0)),""))</f>
        <v/>
      </c>
      <c r="L42" s="50" t="str">
        <f>IF($H42="Altres (ud)","-",IFERROR(INDEX(Dades!$F$143:$AX$182,MATCH($H42&amp;$G42,Dades!$E$143:$E$182,0),MATCH(Dades!$F$2&amp;L$21,Dades!$F$39:$AX$39,0)),""))</f>
        <v/>
      </c>
      <c r="M42" s="263"/>
      <c r="N42" s="263"/>
      <c r="O42" s="263"/>
      <c r="P42" s="51" t="str">
        <f t="shared" si="1"/>
        <v/>
      </c>
      <c r="Q42" s="51" t="str">
        <f t="shared" si="2"/>
        <v/>
      </c>
      <c r="R42" s="51" t="str">
        <f t="shared" si="3"/>
        <v/>
      </c>
      <c r="S42" s="51" t="str">
        <f>IF(OR(ISNUMBER(P42),ISNUMBER(Q42),ISNUMBER(R42)),IF(ISNUMBER(P42),P42,0)+IF(ISNUMBER(Q42),Q42,0)*(Dades!$H$335/1000)+IF(ISNUMBER(R42),R42,0)*(Dades!$H$336/1000),"")</f>
        <v/>
      </c>
    </row>
    <row r="43" spans="1:21" ht="15.75" customHeight="1" x14ac:dyDescent="0.25">
      <c r="A43" s="41"/>
      <c r="E43" s="260"/>
      <c r="F43" s="330" t="str">
        <f>IF(E43="","",IF(VLOOKUP(E43,'0_Dades generals organització'!$H$51:$L$298,3,FALSE)="","Sí",VLOOKUP(E43,'0_Dades generals organització'!$H$51:$L$298,3,FALSE)))</f>
        <v/>
      </c>
      <c r="G43" s="261"/>
      <c r="H43" s="261"/>
      <c r="I43" s="262"/>
      <c r="J43" s="50" t="str">
        <f>IF($H43="Altres (ud)","-",IFERROR(INDEX(Dades!$F$143:$AX$182,MATCH($H43&amp;$G43,Dades!$E$143:$E$182,0),MATCH(Dades!$F$2&amp;J$21,Dades!$F$39:$AX$39,0)),""))</f>
        <v/>
      </c>
      <c r="K43" s="50" t="str">
        <f>IF($H43="Altres (ud)","-",IFERROR(INDEX(Dades!$F$143:$AX$182,MATCH($H43&amp;$G43,Dades!$E$143:$E$182,0),MATCH(Dades!$F$2&amp;K$21,Dades!$F$39:$AX$39,0)),""))</f>
        <v/>
      </c>
      <c r="L43" s="50" t="str">
        <f>IF($H43="Altres (ud)","-",IFERROR(INDEX(Dades!$F$143:$AX$182,MATCH($H43&amp;$G43,Dades!$E$143:$E$182,0),MATCH(Dades!$F$2&amp;L$21,Dades!$F$39:$AX$39,0)),""))</f>
        <v/>
      </c>
      <c r="M43" s="263"/>
      <c r="N43" s="263"/>
      <c r="O43" s="263"/>
      <c r="P43" s="51" t="str">
        <f t="shared" si="1"/>
        <v/>
      </c>
      <c r="Q43" s="51" t="str">
        <f t="shared" si="2"/>
        <v/>
      </c>
      <c r="R43" s="51" t="str">
        <f t="shared" si="3"/>
        <v/>
      </c>
      <c r="S43" s="51" t="str">
        <f>IF(OR(ISNUMBER(P43),ISNUMBER(Q43),ISNUMBER(R43)),IF(ISNUMBER(P43),P43,0)+IF(ISNUMBER(Q43),Q43,0)*(Dades!$H$335/1000)+IF(ISNUMBER(R43),R43,0)*(Dades!$H$336/1000),"")</f>
        <v/>
      </c>
    </row>
    <row r="44" spans="1:21" x14ac:dyDescent="0.25">
      <c r="A44" s="41"/>
      <c r="E44" s="260"/>
      <c r="F44" s="330" t="str">
        <f>IF(E44="","",IF(VLOOKUP(E44,'0_Dades generals organització'!$H$51:$L$298,3,FALSE)="","Sí",VLOOKUP(E44,'0_Dades generals organització'!$H$51:$L$298,3,FALSE)))</f>
        <v/>
      </c>
      <c r="G44" s="261"/>
      <c r="H44" s="261"/>
      <c r="I44" s="262"/>
      <c r="J44" s="50" t="str">
        <f>IF($H44="Altres (ud)","-",IFERROR(INDEX(Dades!$F$143:$AX$182,MATCH($H44&amp;$G44,Dades!$E$143:$E$182,0),MATCH(Dades!$F$2&amp;J$21,Dades!$F$39:$AX$39,0)),""))</f>
        <v/>
      </c>
      <c r="K44" s="50" t="str">
        <f>IF($H44="Altres (ud)","-",IFERROR(INDEX(Dades!$F$143:$AX$182,MATCH($H44&amp;$G44,Dades!$E$143:$E$182,0),MATCH(Dades!$F$2&amp;K$21,Dades!$F$39:$AX$39,0)),""))</f>
        <v/>
      </c>
      <c r="L44" s="50" t="str">
        <f>IF($H44="Altres (ud)","-",IFERROR(INDEX(Dades!$F$143:$AX$182,MATCH($H44&amp;$G44,Dades!$E$143:$E$182,0),MATCH(Dades!$F$2&amp;L$21,Dades!$F$39:$AX$39,0)),""))</f>
        <v/>
      </c>
      <c r="M44" s="263"/>
      <c r="N44" s="263"/>
      <c r="O44" s="263"/>
      <c r="P44" s="51" t="str">
        <f t="shared" si="1"/>
        <v/>
      </c>
      <c r="Q44" s="51" t="str">
        <f t="shared" si="2"/>
        <v/>
      </c>
      <c r="R44" s="51" t="str">
        <f t="shared" si="3"/>
        <v/>
      </c>
      <c r="S44" s="51" t="str">
        <f>IF(OR(ISNUMBER(P44),ISNUMBER(Q44),ISNUMBER(R44)),IF(ISNUMBER(P44),P44,0)+IF(ISNUMBER(Q44),Q44,0)*(Dades!$H$335/1000)+IF(ISNUMBER(R44),R44,0)*(Dades!$H$336/1000),"")</f>
        <v/>
      </c>
    </row>
    <row r="45" spans="1:21" ht="18" customHeight="1" x14ac:dyDescent="0.25">
      <c r="A45" s="41"/>
      <c r="E45" s="570" t="s">
        <v>610</v>
      </c>
      <c r="F45" s="570"/>
      <c r="G45" s="570"/>
      <c r="H45" s="570"/>
      <c r="I45" s="570"/>
      <c r="J45" s="380"/>
      <c r="K45" s="379"/>
      <c r="L45" s="379"/>
      <c r="M45" s="381"/>
      <c r="P45" s="382"/>
      <c r="S45" s="52">
        <f>SUM(S23:S44)</f>
        <v>0</v>
      </c>
    </row>
    <row r="46" spans="1:21" ht="33.75" customHeight="1" x14ac:dyDescent="0.25">
      <c r="A46" s="41"/>
      <c r="C46" s="25"/>
      <c r="E46" s="577" t="s">
        <v>1079</v>
      </c>
      <c r="F46" s="577"/>
      <c r="G46" s="577"/>
      <c r="H46" s="577"/>
      <c r="I46" s="577"/>
      <c r="J46" s="577"/>
      <c r="K46" s="577"/>
      <c r="L46" s="577"/>
      <c r="M46" s="577"/>
      <c r="N46" s="577"/>
      <c r="O46" s="577"/>
      <c r="P46" s="577"/>
      <c r="Q46" s="577"/>
      <c r="R46" s="577"/>
      <c r="S46" s="577"/>
    </row>
    <row r="47" spans="1:21" ht="9.9499999999999993" customHeight="1" x14ac:dyDescent="0.3">
      <c r="D47" s="53"/>
      <c r="E47" s="577"/>
      <c r="F47" s="577"/>
      <c r="G47" s="577"/>
      <c r="H47" s="577"/>
      <c r="I47" s="577"/>
      <c r="J47" s="577"/>
      <c r="K47" s="577"/>
      <c r="L47" s="577"/>
      <c r="M47" s="577"/>
      <c r="N47" s="577"/>
      <c r="O47" s="577"/>
      <c r="P47" s="577"/>
      <c r="Q47" s="577"/>
      <c r="R47" s="577"/>
      <c r="S47" s="577"/>
    </row>
    <row r="48" spans="1:21" s="44" customFormat="1" ht="33.75" customHeight="1" x14ac:dyDescent="0.25">
      <c r="A48" s="36"/>
      <c r="B48" s="12"/>
      <c r="C48" s="12"/>
      <c r="D48" s="36"/>
      <c r="E48" s="572" t="s">
        <v>688</v>
      </c>
      <c r="F48" s="572" t="s">
        <v>693</v>
      </c>
      <c r="G48" s="578" t="s">
        <v>1078</v>
      </c>
      <c r="H48" s="579"/>
      <c r="I48" s="572" t="s">
        <v>1080</v>
      </c>
      <c r="J48" s="572" t="s">
        <v>15</v>
      </c>
      <c r="K48" s="572" t="s">
        <v>1146</v>
      </c>
      <c r="M48" s="384"/>
      <c r="N48" s="384"/>
      <c r="O48" s="384"/>
      <c r="P48" s="384"/>
      <c r="Q48" s="248"/>
      <c r="T48" s="248"/>
      <c r="U48" s="248"/>
    </row>
    <row r="49" spans="1:21" s="44" customFormat="1" ht="12.75" customHeight="1" x14ac:dyDescent="0.25">
      <c r="A49" s="36"/>
      <c r="B49" s="12"/>
      <c r="C49" s="12"/>
      <c r="D49" s="36"/>
      <c r="E49" s="573"/>
      <c r="F49" s="573"/>
      <c r="G49" s="580"/>
      <c r="H49" s="581"/>
      <c r="I49" s="573"/>
      <c r="J49" s="573"/>
      <c r="K49" s="573"/>
      <c r="M49" s="384"/>
      <c r="N49" s="384"/>
      <c r="O49" s="384"/>
      <c r="P49" s="384"/>
      <c r="Q49" s="248"/>
      <c r="T49" s="248"/>
      <c r="U49" s="248"/>
    </row>
    <row r="50" spans="1:21" s="53" customFormat="1" ht="16.5" hidden="1" customHeight="1" x14ac:dyDescent="0.3">
      <c r="A50" s="36"/>
      <c r="B50" s="12"/>
      <c r="C50" s="12"/>
      <c r="D50" s="36"/>
      <c r="E50" s="46" t="s">
        <v>607</v>
      </c>
      <c r="F50" s="487" t="s">
        <v>1167</v>
      </c>
      <c r="G50" s="587"/>
      <c r="H50" s="588"/>
      <c r="I50" s="48"/>
      <c r="J50" s="48"/>
      <c r="K50" s="46" t="s">
        <v>12</v>
      </c>
      <c r="M50" s="385"/>
      <c r="N50" s="385"/>
      <c r="O50" s="386"/>
      <c r="P50" s="386"/>
      <c r="Q50" s="387"/>
      <c r="T50" s="387"/>
      <c r="U50" s="387"/>
    </row>
    <row r="51" spans="1:21" s="53" customFormat="1" ht="15" customHeight="1" x14ac:dyDescent="0.3">
      <c r="A51" s="36"/>
      <c r="B51" s="12"/>
      <c r="C51" s="12"/>
      <c r="D51" s="36"/>
      <c r="E51" s="260"/>
      <c r="F51" s="330" t="str">
        <f>IF(E51="","",IF(VLOOKUP(E51,'0_Dades generals organització'!$H$51:$L$298,3,FALSE)="","Sí",VLOOKUP(E51,'0_Dades generals organització'!$H$51:$L$298,3,FALSE)))</f>
        <v/>
      </c>
      <c r="G51" s="585"/>
      <c r="H51" s="586"/>
      <c r="I51" s="264"/>
      <c r="J51" s="265"/>
      <c r="K51" s="51" t="str">
        <f>IF(AND(ISNUMBER(I51),ISNUMBER(J51)),I51*J51/1000,"")</f>
        <v/>
      </c>
      <c r="M51" s="379"/>
      <c r="N51" s="381"/>
      <c r="O51" s="382"/>
      <c r="P51" s="382"/>
      <c r="Q51" s="387"/>
      <c r="T51" s="387"/>
      <c r="U51" s="387"/>
    </row>
    <row r="52" spans="1:21" s="53" customFormat="1" ht="15" customHeight="1" x14ac:dyDescent="0.3">
      <c r="A52" s="36"/>
      <c r="B52" s="12"/>
      <c r="C52" s="12"/>
      <c r="D52" s="36"/>
      <c r="E52" s="260"/>
      <c r="F52" s="330" t="str">
        <f>IF(E52="","",IF(VLOOKUP(E52,'0_Dades generals organització'!$H$51:$L$298,3,FALSE)="","Sí",VLOOKUP(E52,'0_Dades generals organització'!$H$51:$L$298,3,FALSE)))</f>
        <v/>
      </c>
      <c r="G52" s="585"/>
      <c r="H52" s="586"/>
      <c r="I52" s="264"/>
      <c r="J52" s="265"/>
      <c r="K52" s="51" t="str">
        <f t="shared" ref="K52:K70" si="4">IF(AND(ISNUMBER(I52),ISNUMBER(J52)),I52*J52/1000,"")</f>
        <v/>
      </c>
      <c r="M52" s="379"/>
      <c r="N52" s="381"/>
      <c r="O52" s="382"/>
      <c r="P52" s="382"/>
      <c r="Q52" s="387"/>
      <c r="T52" s="387"/>
      <c r="U52" s="387"/>
    </row>
    <row r="53" spans="1:21" s="53" customFormat="1" ht="15" customHeight="1" x14ac:dyDescent="0.3">
      <c r="A53" s="36"/>
      <c r="B53" s="12"/>
      <c r="C53" s="12"/>
      <c r="D53" s="36"/>
      <c r="E53" s="260"/>
      <c r="F53" s="330" t="str">
        <f>IF(E53="","",IF(VLOOKUP(E53,'0_Dades generals organització'!$H$51:$L$298,3,FALSE)="","Sí",VLOOKUP(E53,'0_Dades generals organització'!$H$51:$L$298,3,FALSE)))</f>
        <v/>
      </c>
      <c r="G53" s="585"/>
      <c r="H53" s="586"/>
      <c r="I53" s="264"/>
      <c r="J53" s="265"/>
      <c r="K53" s="51" t="str">
        <f t="shared" si="4"/>
        <v/>
      </c>
      <c r="M53" s="379"/>
      <c r="N53" s="381"/>
      <c r="O53" s="382"/>
      <c r="P53" s="382"/>
      <c r="Q53" s="387"/>
      <c r="T53" s="387"/>
      <c r="U53" s="387"/>
    </row>
    <row r="54" spans="1:21" s="53" customFormat="1" ht="15" customHeight="1" x14ac:dyDescent="0.3">
      <c r="A54" s="36"/>
      <c r="B54" s="12"/>
      <c r="C54" s="12"/>
      <c r="D54" s="36"/>
      <c r="E54" s="260"/>
      <c r="F54" s="330" t="str">
        <f>IF(E54="","",IF(VLOOKUP(E54,'0_Dades generals organització'!$H$51:$L$298,3,FALSE)="","Sí",VLOOKUP(E54,'0_Dades generals organització'!$H$51:$L$298,3,FALSE)))</f>
        <v/>
      </c>
      <c r="G54" s="585"/>
      <c r="H54" s="586"/>
      <c r="I54" s="264"/>
      <c r="J54" s="265"/>
      <c r="K54" s="51" t="str">
        <f t="shared" si="4"/>
        <v/>
      </c>
      <c r="M54" s="379"/>
      <c r="N54" s="381"/>
      <c r="O54" s="382"/>
      <c r="P54" s="382"/>
      <c r="Q54" s="387"/>
      <c r="T54" s="387"/>
      <c r="U54" s="387"/>
    </row>
    <row r="55" spans="1:21" s="53" customFormat="1" ht="15" customHeight="1" x14ac:dyDescent="0.3">
      <c r="A55" s="36"/>
      <c r="B55" s="12"/>
      <c r="C55" s="12"/>
      <c r="D55" s="36"/>
      <c r="E55" s="260"/>
      <c r="F55" s="330" t="str">
        <f>IF(E55="","",IF(VLOOKUP(E55,'0_Dades generals organització'!$H$51:$L$298,3,FALSE)="","Sí",VLOOKUP(E55,'0_Dades generals organització'!$H$51:$L$298,3,FALSE)))</f>
        <v/>
      </c>
      <c r="G55" s="585"/>
      <c r="H55" s="586"/>
      <c r="I55" s="264"/>
      <c r="J55" s="265"/>
      <c r="K55" s="51" t="str">
        <f t="shared" si="4"/>
        <v/>
      </c>
      <c r="M55" s="379"/>
      <c r="N55" s="381"/>
      <c r="O55" s="382"/>
      <c r="P55" s="382"/>
      <c r="Q55" s="387"/>
      <c r="T55" s="387"/>
      <c r="U55" s="387"/>
    </row>
    <row r="56" spans="1:21" s="53" customFormat="1" ht="15" customHeight="1" x14ac:dyDescent="0.3">
      <c r="A56" s="36"/>
      <c r="B56" s="12"/>
      <c r="C56" s="12"/>
      <c r="D56" s="36"/>
      <c r="E56" s="260"/>
      <c r="F56" s="330" t="str">
        <f>IF(E56="","",IF(VLOOKUP(E56,'0_Dades generals organització'!$H$51:$L$298,3,FALSE)="","Sí",VLOOKUP(E56,'0_Dades generals organització'!$H$51:$L$298,3,FALSE)))</f>
        <v/>
      </c>
      <c r="G56" s="585"/>
      <c r="H56" s="586"/>
      <c r="I56" s="264"/>
      <c r="J56" s="265"/>
      <c r="K56" s="51" t="str">
        <f t="shared" si="4"/>
        <v/>
      </c>
      <c r="M56" s="379"/>
      <c r="N56" s="381"/>
      <c r="O56" s="382"/>
      <c r="P56" s="382"/>
      <c r="Q56" s="387"/>
      <c r="T56" s="387"/>
      <c r="U56" s="387"/>
    </row>
    <row r="57" spans="1:21" s="53" customFormat="1" ht="15" customHeight="1" x14ac:dyDescent="0.3">
      <c r="A57" s="36"/>
      <c r="B57" s="12"/>
      <c r="C57" s="12"/>
      <c r="D57" s="36"/>
      <c r="E57" s="260"/>
      <c r="F57" s="330" t="str">
        <f>IF(E57="","",IF(VLOOKUP(E57,'0_Dades generals organització'!$H$51:$L$298,3,FALSE)="","Sí",VLOOKUP(E57,'0_Dades generals organització'!$H$51:$L$298,3,FALSE)))</f>
        <v/>
      </c>
      <c r="G57" s="585"/>
      <c r="H57" s="586"/>
      <c r="I57" s="264"/>
      <c r="J57" s="265"/>
      <c r="K57" s="51" t="str">
        <f t="shared" si="4"/>
        <v/>
      </c>
      <c r="M57" s="379"/>
      <c r="N57" s="381"/>
      <c r="O57" s="382"/>
      <c r="P57" s="382"/>
      <c r="Q57" s="387"/>
      <c r="T57" s="387"/>
      <c r="U57" s="387"/>
    </row>
    <row r="58" spans="1:21" s="53" customFormat="1" ht="15" customHeight="1" x14ac:dyDescent="0.3">
      <c r="A58" s="36"/>
      <c r="B58" s="12"/>
      <c r="C58" s="12"/>
      <c r="D58" s="36"/>
      <c r="E58" s="260"/>
      <c r="F58" s="330" t="str">
        <f>IF(E58="","",IF(VLOOKUP(E58,'0_Dades generals organització'!$H$51:$L$298,3,FALSE)="","Sí",VLOOKUP(E58,'0_Dades generals organització'!$H$51:$L$298,3,FALSE)))</f>
        <v/>
      </c>
      <c r="G58" s="585"/>
      <c r="H58" s="586"/>
      <c r="I58" s="264"/>
      <c r="J58" s="265"/>
      <c r="K58" s="51" t="str">
        <f t="shared" si="4"/>
        <v/>
      </c>
      <c r="M58" s="379"/>
      <c r="N58" s="381"/>
      <c r="O58" s="382"/>
      <c r="P58" s="382"/>
      <c r="Q58" s="387"/>
      <c r="T58" s="387"/>
      <c r="U58" s="387"/>
    </row>
    <row r="59" spans="1:21" s="53" customFormat="1" ht="15" customHeight="1" x14ac:dyDescent="0.3">
      <c r="A59" s="36"/>
      <c r="B59" s="12"/>
      <c r="C59" s="12"/>
      <c r="D59" s="36"/>
      <c r="E59" s="260"/>
      <c r="F59" s="330" t="str">
        <f>IF(E59="","",IF(VLOOKUP(E59,'0_Dades generals organització'!$H$51:$L$298,3,FALSE)="","Sí",VLOOKUP(E59,'0_Dades generals organització'!$H$51:$L$298,3,FALSE)))</f>
        <v/>
      </c>
      <c r="G59" s="585"/>
      <c r="H59" s="586"/>
      <c r="I59" s="264"/>
      <c r="J59" s="265"/>
      <c r="K59" s="51" t="str">
        <f t="shared" si="4"/>
        <v/>
      </c>
      <c r="M59" s="379"/>
      <c r="N59" s="381"/>
      <c r="O59" s="382"/>
      <c r="P59" s="382"/>
      <c r="Q59" s="387"/>
      <c r="T59" s="387"/>
      <c r="U59" s="387"/>
    </row>
    <row r="60" spans="1:21" s="53" customFormat="1" ht="15" customHeight="1" x14ac:dyDescent="0.3">
      <c r="A60" s="36"/>
      <c r="B60" s="12"/>
      <c r="C60" s="12"/>
      <c r="D60" s="36"/>
      <c r="E60" s="260"/>
      <c r="F60" s="330" t="str">
        <f>IF(E60="","",IF(VLOOKUP(E60,'0_Dades generals organització'!$H$51:$L$298,3,FALSE)="","Sí",VLOOKUP(E60,'0_Dades generals organització'!$H$51:$L$298,3,FALSE)))</f>
        <v/>
      </c>
      <c r="G60" s="585"/>
      <c r="H60" s="586"/>
      <c r="I60" s="264"/>
      <c r="J60" s="265"/>
      <c r="K60" s="51" t="str">
        <f t="shared" si="4"/>
        <v/>
      </c>
      <c r="M60" s="379"/>
      <c r="N60" s="381"/>
      <c r="O60" s="382"/>
      <c r="P60" s="382"/>
      <c r="Q60" s="387"/>
    </row>
    <row r="61" spans="1:21" s="53" customFormat="1" ht="15" customHeight="1" x14ac:dyDescent="0.3">
      <c r="A61" s="36"/>
      <c r="B61" s="12"/>
      <c r="C61" s="12"/>
      <c r="D61" s="36"/>
      <c r="E61" s="260"/>
      <c r="F61" s="330" t="str">
        <f>IF(E61="","",IF(VLOOKUP(E61,'0_Dades generals organització'!$H$51:$L$298,3,FALSE)="","Sí",VLOOKUP(E61,'0_Dades generals organització'!$H$51:$L$298,3,FALSE)))</f>
        <v/>
      </c>
      <c r="G61" s="585"/>
      <c r="H61" s="586"/>
      <c r="I61" s="264"/>
      <c r="J61" s="265"/>
      <c r="K61" s="51" t="str">
        <f t="shared" si="4"/>
        <v/>
      </c>
      <c r="M61" s="379"/>
      <c r="N61" s="381"/>
      <c r="O61" s="382"/>
      <c r="P61" s="382"/>
      <c r="Q61" s="387"/>
    </row>
    <row r="62" spans="1:21" s="53" customFormat="1" ht="15" customHeight="1" x14ac:dyDescent="0.3">
      <c r="A62" s="36"/>
      <c r="B62" s="12"/>
      <c r="C62" s="12"/>
      <c r="D62" s="36"/>
      <c r="E62" s="260"/>
      <c r="F62" s="330" t="str">
        <f>IF(E62="","",IF(VLOOKUP(E62,'0_Dades generals organització'!$H$51:$L$298,3,FALSE)="","Sí",VLOOKUP(E62,'0_Dades generals organització'!$H$51:$L$298,3,FALSE)))</f>
        <v/>
      </c>
      <c r="G62" s="585"/>
      <c r="H62" s="586"/>
      <c r="I62" s="264"/>
      <c r="J62" s="265"/>
      <c r="K62" s="51" t="str">
        <f t="shared" si="4"/>
        <v/>
      </c>
      <c r="M62" s="379"/>
      <c r="N62" s="381"/>
      <c r="O62" s="382"/>
      <c r="P62" s="382"/>
      <c r="Q62" s="387"/>
    </row>
    <row r="63" spans="1:21" s="53" customFormat="1" ht="15" customHeight="1" x14ac:dyDescent="0.3">
      <c r="A63" s="36"/>
      <c r="B63" s="12"/>
      <c r="C63" s="12"/>
      <c r="D63" s="36"/>
      <c r="E63" s="260"/>
      <c r="F63" s="330" t="str">
        <f>IF(E63="","",IF(VLOOKUP(E63,'0_Dades generals organització'!$H$51:$L$298,3,FALSE)="","Sí",VLOOKUP(E63,'0_Dades generals organització'!$H$51:$L$298,3,FALSE)))</f>
        <v/>
      </c>
      <c r="G63" s="585"/>
      <c r="H63" s="586"/>
      <c r="I63" s="264"/>
      <c r="J63" s="265"/>
      <c r="K63" s="51" t="str">
        <f t="shared" si="4"/>
        <v/>
      </c>
      <c r="M63" s="379"/>
      <c r="N63" s="381"/>
      <c r="O63" s="382"/>
      <c r="P63" s="382"/>
      <c r="Q63" s="387"/>
    </row>
    <row r="64" spans="1:21" s="53" customFormat="1" ht="15" customHeight="1" x14ac:dyDescent="0.3">
      <c r="A64" s="36"/>
      <c r="B64" s="12"/>
      <c r="C64" s="12"/>
      <c r="D64" s="36"/>
      <c r="E64" s="260"/>
      <c r="F64" s="330" t="str">
        <f>IF(E64="","",IF(VLOOKUP(E64,'0_Dades generals organització'!$H$51:$L$298,3,FALSE)="","Sí",VLOOKUP(E64,'0_Dades generals organització'!$H$51:$L$298,3,FALSE)))</f>
        <v/>
      </c>
      <c r="G64" s="585"/>
      <c r="H64" s="586"/>
      <c r="I64" s="264"/>
      <c r="J64" s="265"/>
      <c r="K64" s="51" t="str">
        <f t="shared" si="4"/>
        <v/>
      </c>
      <c r="M64" s="379"/>
      <c r="N64" s="381"/>
      <c r="O64" s="382"/>
      <c r="P64" s="382"/>
      <c r="Q64" s="387"/>
    </row>
    <row r="65" spans="1:19" s="53" customFormat="1" ht="15.75" customHeight="1" x14ac:dyDescent="0.3">
      <c r="A65" s="36"/>
      <c r="B65" s="12"/>
      <c r="C65" s="12"/>
      <c r="D65" s="36"/>
      <c r="E65" s="260"/>
      <c r="F65" s="330" t="str">
        <f>IF(E65="","",IF(VLOOKUP(E65,'0_Dades generals organització'!$H$51:$L$298,3,FALSE)="","Sí",VLOOKUP(E65,'0_Dades generals organització'!$H$51:$L$298,3,FALSE)))</f>
        <v/>
      </c>
      <c r="G65" s="585"/>
      <c r="H65" s="586"/>
      <c r="I65" s="264"/>
      <c r="J65" s="265"/>
      <c r="K65" s="51" t="str">
        <f t="shared" si="4"/>
        <v/>
      </c>
      <c r="M65" s="379"/>
      <c r="N65" s="381"/>
      <c r="O65" s="382"/>
      <c r="P65" s="382"/>
      <c r="Q65" s="387"/>
    </row>
    <row r="66" spans="1:19" s="53" customFormat="1" ht="15" customHeight="1" x14ac:dyDescent="0.3">
      <c r="A66" s="36"/>
      <c r="B66" s="12"/>
      <c r="C66" s="12"/>
      <c r="D66" s="36"/>
      <c r="E66" s="260"/>
      <c r="F66" s="330" t="str">
        <f>IF(E66="","",IF(VLOOKUP(E66,'0_Dades generals organització'!$H$51:$L$298,3,FALSE)="","Sí",VLOOKUP(E66,'0_Dades generals organització'!$H$51:$L$298,3,FALSE)))</f>
        <v/>
      </c>
      <c r="G66" s="585"/>
      <c r="H66" s="586"/>
      <c r="I66" s="264"/>
      <c r="J66" s="265"/>
      <c r="K66" s="51" t="str">
        <f t="shared" si="4"/>
        <v/>
      </c>
      <c r="M66" s="379"/>
      <c r="N66" s="381"/>
      <c r="O66" s="382"/>
      <c r="P66" s="382"/>
      <c r="Q66" s="387"/>
    </row>
    <row r="67" spans="1:19" s="53" customFormat="1" ht="15" customHeight="1" x14ac:dyDescent="0.3">
      <c r="A67" s="36"/>
      <c r="B67" s="12"/>
      <c r="C67" s="12"/>
      <c r="D67" s="36"/>
      <c r="E67" s="260"/>
      <c r="F67" s="330" t="str">
        <f>IF(E67="","",IF(VLOOKUP(E67,'0_Dades generals organització'!$H$51:$L$298,3,FALSE)="","Sí",VLOOKUP(E67,'0_Dades generals organització'!$H$51:$L$298,3,FALSE)))</f>
        <v/>
      </c>
      <c r="G67" s="585"/>
      <c r="H67" s="586"/>
      <c r="I67" s="264"/>
      <c r="J67" s="265"/>
      <c r="K67" s="51" t="str">
        <f t="shared" si="4"/>
        <v/>
      </c>
      <c r="M67" s="379"/>
      <c r="N67" s="381"/>
      <c r="O67" s="382"/>
      <c r="P67" s="382"/>
      <c r="Q67" s="387"/>
    </row>
    <row r="68" spans="1:19" s="53" customFormat="1" ht="13.5" customHeight="1" x14ac:dyDescent="0.3">
      <c r="A68" s="36"/>
      <c r="B68" s="12"/>
      <c r="C68" s="12"/>
      <c r="D68" s="36"/>
      <c r="E68" s="260"/>
      <c r="F68" s="330" t="str">
        <f>IF(E68="","",IF(VLOOKUP(E68,'0_Dades generals organització'!$H$51:$L$298,3,FALSE)="","Sí",VLOOKUP(E68,'0_Dades generals organització'!$H$51:$L$298,3,FALSE)))</f>
        <v/>
      </c>
      <c r="G68" s="585"/>
      <c r="H68" s="586"/>
      <c r="I68" s="264"/>
      <c r="J68" s="265"/>
      <c r="K68" s="51" t="str">
        <f t="shared" si="4"/>
        <v/>
      </c>
      <c r="M68" s="379"/>
      <c r="N68" s="381"/>
      <c r="O68" s="382"/>
      <c r="P68" s="382"/>
      <c r="Q68" s="387"/>
    </row>
    <row r="69" spans="1:19" s="53" customFormat="1" ht="16.5" x14ac:dyDescent="0.3">
      <c r="A69" s="36"/>
      <c r="B69" s="12"/>
      <c r="C69" s="12"/>
      <c r="D69" s="36"/>
      <c r="E69" s="260"/>
      <c r="F69" s="330" t="str">
        <f>IF(E69="","",IF(VLOOKUP(E69,'0_Dades generals organització'!$H$51:$L$298,3,FALSE)="","Sí",VLOOKUP(E69,'0_Dades generals organització'!$H$51:$L$298,3,FALSE)))</f>
        <v/>
      </c>
      <c r="G69" s="585"/>
      <c r="H69" s="586"/>
      <c r="I69" s="264"/>
      <c r="J69" s="265"/>
      <c r="K69" s="51" t="str">
        <f t="shared" si="4"/>
        <v/>
      </c>
      <c r="M69" s="379"/>
      <c r="N69" s="381"/>
      <c r="O69" s="382"/>
      <c r="P69" s="382"/>
      <c r="Q69" s="387"/>
    </row>
    <row r="70" spans="1:19" x14ac:dyDescent="0.25">
      <c r="D70" s="36"/>
      <c r="E70" s="260"/>
      <c r="F70" s="330" t="str">
        <f>IF(E70="","",IF(VLOOKUP(E70,'0_Dades generals organització'!$H$51:$L$298,3,FALSE)="","Sí",VLOOKUP(E70,'0_Dades generals organització'!$H$51:$L$298,3,FALSE)))</f>
        <v/>
      </c>
      <c r="G70" s="585"/>
      <c r="H70" s="586"/>
      <c r="I70" s="264"/>
      <c r="J70" s="265"/>
      <c r="K70" s="51" t="str">
        <f t="shared" si="4"/>
        <v/>
      </c>
      <c r="M70" s="379"/>
      <c r="N70" s="381"/>
      <c r="O70" s="382"/>
      <c r="P70" s="382"/>
      <c r="Q70" s="383"/>
    </row>
    <row r="71" spans="1:19" ht="17.25" customHeight="1" x14ac:dyDescent="0.25">
      <c r="F71" s="36"/>
      <c r="K71" s="52">
        <f>SUM(K51:K70)</f>
        <v>0</v>
      </c>
      <c r="M71" s="383"/>
      <c r="N71" s="383"/>
      <c r="O71" s="388"/>
      <c r="P71" s="388"/>
      <c r="Q71" s="383"/>
    </row>
    <row r="72" spans="1:19" x14ac:dyDescent="0.25">
      <c r="E72" s="54"/>
      <c r="M72" s="383"/>
      <c r="N72" s="383"/>
      <c r="O72" s="383"/>
      <c r="P72" s="383"/>
      <c r="Q72" s="383"/>
    </row>
    <row r="73" spans="1:19" ht="15.75" x14ac:dyDescent="0.25">
      <c r="D73" s="566" t="s">
        <v>1084</v>
      </c>
      <c r="E73" s="566"/>
      <c r="F73" s="566"/>
      <c r="G73" s="566"/>
      <c r="H73" s="566"/>
      <c r="I73" s="566"/>
      <c r="J73" s="566"/>
      <c r="K73" s="566"/>
      <c r="L73" s="566"/>
      <c r="M73" s="566"/>
      <c r="N73" s="566"/>
      <c r="O73" s="566"/>
      <c r="P73" s="566"/>
      <c r="Q73" s="566"/>
      <c r="R73" s="566"/>
      <c r="S73" s="566"/>
    </row>
    <row r="74" spans="1:19" ht="15" customHeight="1" x14ac:dyDescent="0.25"/>
    <row r="75" spans="1:19" x14ac:dyDescent="0.25">
      <c r="E75" s="582" t="s">
        <v>1085</v>
      </c>
      <c r="F75" s="574"/>
      <c r="G75" s="574"/>
      <c r="H75" s="574"/>
      <c r="I75" s="574"/>
      <c r="J75" s="574"/>
      <c r="K75" s="574"/>
      <c r="L75" s="574"/>
      <c r="M75" s="574"/>
      <c r="N75" s="574"/>
      <c r="O75" s="574"/>
      <c r="P75" s="574"/>
      <c r="Q75" s="574"/>
      <c r="R75" s="574"/>
      <c r="S75" s="574"/>
    </row>
    <row r="76" spans="1:19" x14ac:dyDescent="0.25">
      <c r="E76" s="574"/>
      <c r="F76" s="574"/>
      <c r="G76" s="574"/>
      <c r="H76" s="574"/>
      <c r="I76" s="574"/>
      <c r="J76" s="574"/>
      <c r="K76" s="574"/>
      <c r="L76" s="574"/>
      <c r="M76" s="574"/>
      <c r="N76" s="574"/>
      <c r="O76" s="574"/>
      <c r="P76" s="574"/>
      <c r="Q76" s="574"/>
      <c r="R76" s="574"/>
      <c r="S76" s="574"/>
    </row>
    <row r="77" spans="1:19" ht="16.5" customHeight="1" x14ac:dyDescent="0.25">
      <c r="E77" s="582" t="s">
        <v>1142</v>
      </c>
      <c r="F77" s="574"/>
      <c r="G77" s="574"/>
      <c r="H77" s="574"/>
      <c r="I77" s="574"/>
      <c r="J77" s="574"/>
      <c r="K77" s="574"/>
      <c r="L77" s="574"/>
      <c r="M77" s="574"/>
      <c r="N77" s="574"/>
      <c r="O77" s="574"/>
      <c r="P77" s="574"/>
      <c r="Q77" s="574"/>
      <c r="R77" s="574"/>
      <c r="S77" s="574"/>
    </row>
    <row r="78" spans="1:19" x14ac:dyDescent="0.25">
      <c r="E78" s="574"/>
      <c r="F78" s="574"/>
      <c r="G78" s="574"/>
      <c r="H78" s="574"/>
      <c r="I78" s="574"/>
      <c r="J78" s="574"/>
      <c r="K78" s="574"/>
      <c r="L78" s="574"/>
      <c r="M78" s="574"/>
      <c r="N78" s="574"/>
      <c r="O78" s="574"/>
      <c r="P78" s="574"/>
      <c r="Q78" s="574"/>
      <c r="R78" s="574"/>
      <c r="S78" s="574"/>
    </row>
    <row r="80" spans="1:19" x14ac:dyDescent="0.25">
      <c r="E80" s="571" t="s">
        <v>688</v>
      </c>
      <c r="F80" s="571" t="s">
        <v>693</v>
      </c>
      <c r="G80" s="572" t="s">
        <v>1103</v>
      </c>
      <c r="H80" s="571" t="s">
        <v>608</v>
      </c>
      <c r="I80" s="571" t="s">
        <v>609</v>
      </c>
      <c r="J80" s="567" t="s">
        <v>1004</v>
      </c>
      <c r="K80" s="568"/>
      <c r="L80" s="569"/>
      <c r="M80" s="567" t="s">
        <v>1005</v>
      </c>
      <c r="N80" s="568"/>
      <c r="O80" s="569"/>
      <c r="P80" s="572" t="s">
        <v>1134</v>
      </c>
      <c r="Q80" s="572" t="s">
        <v>1135</v>
      </c>
      <c r="R80" s="572" t="s">
        <v>1136</v>
      </c>
      <c r="S80" s="572" t="s">
        <v>925</v>
      </c>
    </row>
    <row r="81" spans="4:19" ht="11.25" customHeight="1" x14ac:dyDescent="0.25">
      <c r="E81" s="571"/>
      <c r="F81" s="571"/>
      <c r="G81" s="573"/>
      <c r="H81" s="571"/>
      <c r="I81" s="571"/>
      <c r="J81" s="296" t="s">
        <v>1037</v>
      </c>
      <c r="K81" s="296" t="s">
        <v>1038</v>
      </c>
      <c r="L81" s="296" t="s">
        <v>1039</v>
      </c>
      <c r="M81" s="296" t="s">
        <v>1037</v>
      </c>
      <c r="N81" s="296" t="s">
        <v>1038</v>
      </c>
      <c r="O81" s="296" t="s">
        <v>1039</v>
      </c>
      <c r="P81" s="573"/>
      <c r="Q81" s="573"/>
      <c r="R81" s="573"/>
      <c r="S81" s="573"/>
    </row>
    <row r="82" spans="4:19" hidden="1" x14ac:dyDescent="0.25">
      <c r="E82" s="46" t="s">
        <v>607</v>
      </c>
      <c r="F82" s="487" t="s">
        <v>1167</v>
      </c>
      <c r="G82" s="48"/>
      <c r="H82" s="47"/>
      <c r="I82" s="48"/>
      <c r="J82" s="48"/>
      <c r="K82" s="48"/>
      <c r="L82" s="48"/>
      <c r="M82" s="48"/>
      <c r="N82" s="48"/>
      <c r="O82" s="48"/>
      <c r="P82" s="46" t="s">
        <v>991</v>
      </c>
      <c r="Q82" s="46" t="s">
        <v>992</v>
      </c>
      <c r="R82" s="46" t="s">
        <v>993</v>
      </c>
      <c r="S82" s="46" t="s">
        <v>12</v>
      </c>
    </row>
    <row r="83" spans="4:19" ht="15" customHeight="1" x14ac:dyDescent="0.25">
      <c r="E83" s="260"/>
      <c r="F83" s="330" t="str">
        <f>IF(E83="","",IF(VLOOKUP(E83,'0_Dades generals organització'!$H$51:$L$298,3,FALSE)="","Sí",VLOOKUP(E83,'0_Dades generals organització'!$H$51:$L$298,3,FALSE)))</f>
        <v/>
      </c>
      <c r="G83" s="261"/>
      <c r="H83" s="261"/>
      <c r="I83" s="262"/>
      <c r="J83" s="50" t="str">
        <f>IF($H83="Altres (ud)","-",IFERROR(INDEX(Dades!$F$227:$AX$231,MATCH($G83&amp;$H83,Dades!$E$227:$E$231,0),MATCH(Dades!$F$2&amp;J$81,Dades!$F$226:$AX$226,0)),""))</f>
        <v/>
      </c>
      <c r="K83" s="50" t="str">
        <f>IF($H83="Altres (ud)","-",IFERROR(INDEX(Dades!$F$227:$AX$231,MATCH($G83&amp;$H83,Dades!$E$227:$E$231,0),MATCH(Dades!$F$2&amp;K$81,Dades!$F$226:$AX$226,0)),""))</f>
        <v/>
      </c>
      <c r="L83" s="50" t="str">
        <f>IF($H83="Altres (ud)","-",IFERROR(INDEX(Dades!$F$227:$AX$231,MATCH($G83&amp;$H83,Dades!$E$227:$E$231,0),MATCH(Dades!$F$2&amp;L$81,Dades!$F$226:$AX$226,0)),""))</f>
        <v/>
      </c>
      <c r="M83" s="263"/>
      <c r="N83" s="263"/>
      <c r="O83" s="263"/>
      <c r="P83" s="51" t="str">
        <f>IF(AND($G83&lt;&gt;"",$H83&lt;&gt;"",$I83&lt;&gt;""),$I83*IF(ISNUMBER(J83),J83,M83),"")</f>
        <v/>
      </c>
      <c r="Q83" s="51" t="str">
        <f t="shared" ref="Q83:Q92" si="5">IF(AND($G83&lt;&gt;"",$H83&lt;&gt;"",$I83&lt;&gt;""),$I83*IF(ISNUMBER(K83),K83,N83),"")</f>
        <v/>
      </c>
      <c r="R83" s="51" t="str">
        <f t="shared" ref="R83:R92" si="6">IF(AND($G83&lt;&gt;"",$H83&lt;&gt;"",$I83&lt;&gt;""),$I83*IF(ISNUMBER(L83),L83,O83),"")</f>
        <v/>
      </c>
      <c r="S83" s="51" t="str">
        <f>IF(OR(ISNUMBER(P83),ISNUMBER(Q83),ISNUMBER(R83)),IF(ISNUMBER(P83),P83,0)+IF(ISNUMBER(Q83),Q83,0)*(Dades!$H$335/1000)+IF(ISNUMBER(R83),R83,0)*(Dades!$H$336/1000),"")</f>
        <v/>
      </c>
    </row>
    <row r="84" spans="4:19" x14ac:dyDescent="0.25">
      <c r="E84" s="260"/>
      <c r="F84" s="330" t="str">
        <f>IF(E84="","",IF(VLOOKUP(E84,'0_Dades generals organització'!$H$51:$L$298,3,FALSE)="","Sí",VLOOKUP(E84,'0_Dades generals organització'!$H$51:$L$298,3,FALSE)))</f>
        <v/>
      </c>
      <c r="G84" s="261"/>
      <c r="H84" s="261"/>
      <c r="I84" s="262"/>
      <c r="J84" s="50" t="str">
        <f>IF($H84="Altres (ud)","-",IFERROR(INDEX(Dades!$F$227:$AX$231,MATCH($G84&amp;$H84,Dades!$E$227:$E$231,0),MATCH(Dades!$F$2&amp;J$81,Dades!$F$226:$AX$226,0)),""))</f>
        <v/>
      </c>
      <c r="K84" s="50" t="str">
        <f>IF($H84="Altres (ud)","-",IFERROR(INDEX(Dades!$F$227:$AX$231,MATCH($G84&amp;$H84,Dades!$E$227:$E$231,0),MATCH(Dades!$F$2&amp;K$81,Dades!$F$226:$AX$226,0)),""))</f>
        <v/>
      </c>
      <c r="L84" s="50" t="str">
        <f>IF($H84="Altres (ud)","-",IFERROR(INDEX(Dades!$F$227:$AX$231,MATCH($G84&amp;$H84,Dades!$E$227:$E$231,0),MATCH(Dades!$F$2&amp;L$81,Dades!$F$226:$AX$226,0)),""))</f>
        <v/>
      </c>
      <c r="M84" s="263"/>
      <c r="N84" s="263"/>
      <c r="O84" s="263"/>
      <c r="P84" s="51" t="str">
        <f t="shared" ref="P84:P92" si="7">IF(AND($G84&lt;&gt;"",$H84&lt;&gt;"",$I84&lt;&gt;""),$I84*IF(ISNUMBER(J84),J84,M84),"")</f>
        <v/>
      </c>
      <c r="Q84" s="51" t="str">
        <f t="shared" si="5"/>
        <v/>
      </c>
      <c r="R84" s="51" t="str">
        <f t="shared" si="6"/>
        <v/>
      </c>
      <c r="S84" s="51" t="str">
        <f>IF(OR(ISNUMBER(P84),ISNUMBER(Q84),ISNUMBER(R84)),IF(ISNUMBER(P84),P84,0)+IF(ISNUMBER(Q84),Q84,0)*(Dades!$H$335/1000)+IF(ISNUMBER(R84),R84,0)*(Dades!$H$336/1000),"")</f>
        <v/>
      </c>
    </row>
    <row r="85" spans="4:19" x14ac:dyDescent="0.25">
      <c r="E85" s="260"/>
      <c r="F85" s="330" t="str">
        <f>IF(E85="","",IF(VLOOKUP(E85,'0_Dades generals organització'!$H$51:$L$298,3,FALSE)="","Sí",VLOOKUP(E85,'0_Dades generals organització'!$H$51:$L$298,3,FALSE)))</f>
        <v/>
      </c>
      <c r="G85" s="261"/>
      <c r="H85" s="261"/>
      <c r="I85" s="262"/>
      <c r="J85" s="50" t="str">
        <f>IF($H85="Altres (ud)","-",IFERROR(INDEX(Dades!$F$227:$AX$231,MATCH($G85&amp;$H85,Dades!$E$227:$E$231,0),MATCH(Dades!$F$2&amp;J$81,Dades!$F$226:$AX$226,0)),""))</f>
        <v/>
      </c>
      <c r="K85" s="50" t="str">
        <f>IF($H85="Altres (ud)","-",IFERROR(INDEX(Dades!$F$227:$AX$231,MATCH($G85&amp;$H85,Dades!$E$227:$E$231,0),MATCH(Dades!$F$2&amp;K$81,Dades!$F$226:$AX$226,0)),""))</f>
        <v/>
      </c>
      <c r="L85" s="50" t="str">
        <f>IF($H85="Altres (ud)","-",IFERROR(INDEX(Dades!$F$227:$AX$231,MATCH($G85&amp;$H85,Dades!$E$227:$E$231,0),MATCH(Dades!$F$2&amp;L$81,Dades!$F$226:$AX$226,0)),""))</f>
        <v/>
      </c>
      <c r="M85" s="263"/>
      <c r="N85" s="263"/>
      <c r="O85" s="263"/>
      <c r="P85" s="51" t="str">
        <f t="shared" si="7"/>
        <v/>
      </c>
      <c r="Q85" s="51" t="str">
        <f t="shared" si="5"/>
        <v/>
      </c>
      <c r="R85" s="51" t="str">
        <f t="shared" si="6"/>
        <v/>
      </c>
      <c r="S85" s="51" t="str">
        <f>IF(OR(ISNUMBER(P85),ISNUMBER(Q85),ISNUMBER(R85)),IF(ISNUMBER(P85),P85,0)+IF(ISNUMBER(Q85),Q85,0)*(Dades!$H$335/1000)+IF(ISNUMBER(R85),R85,0)*(Dades!$H$336/1000),"")</f>
        <v/>
      </c>
    </row>
    <row r="86" spans="4:19" ht="15" customHeight="1" x14ac:dyDescent="0.25">
      <c r="E86" s="260"/>
      <c r="F86" s="330" t="str">
        <f>IF(E86="","",IF(VLOOKUP(E86,'0_Dades generals organització'!$H$51:$L$298,3,FALSE)="","Sí",VLOOKUP(E86,'0_Dades generals organització'!$H$51:$L$298,3,FALSE)))</f>
        <v/>
      </c>
      <c r="G86" s="261"/>
      <c r="H86" s="261"/>
      <c r="I86" s="262"/>
      <c r="J86" s="50" t="str">
        <f>IF($H86="Altres (ud)","-",IFERROR(INDEX(Dades!$F$227:$AX$231,MATCH($G86&amp;$H86,Dades!$E$227:$E$231,0),MATCH(Dades!$F$2&amp;J$81,Dades!$F$226:$AX$226,0)),""))</f>
        <v/>
      </c>
      <c r="K86" s="50" t="str">
        <f>IF($H86="Altres (ud)","-",IFERROR(INDEX(Dades!$F$227:$AX$231,MATCH($G86&amp;$H86,Dades!$E$227:$E$231,0),MATCH(Dades!$F$2&amp;K$81,Dades!$F$226:$AX$226,0)),""))</f>
        <v/>
      </c>
      <c r="L86" s="50" t="str">
        <f>IF($H86="Altres (ud)","-",IFERROR(INDEX(Dades!$F$227:$AX$231,MATCH($G86&amp;$H86,Dades!$E$227:$E$231,0),MATCH(Dades!$F$2&amp;L$81,Dades!$F$226:$AX$226,0)),""))</f>
        <v/>
      </c>
      <c r="M86" s="263"/>
      <c r="N86" s="263"/>
      <c r="O86" s="263"/>
      <c r="P86" s="51" t="str">
        <f t="shared" si="7"/>
        <v/>
      </c>
      <c r="Q86" s="51" t="str">
        <f t="shared" si="5"/>
        <v/>
      </c>
      <c r="R86" s="51" t="str">
        <f t="shared" si="6"/>
        <v/>
      </c>
      <c r="S86" s="51" t="str">
        <f>IF(OR(ISNUMBER(P86),ISNUMBER(Q86),ISNUMBER(R86)),IF(ISNUMBER(P86),P86,0)+IF(ISNUMBER(Q86),Q86,0)*(Dades!$H$335/1000)+IF(ISNUMBER(R86),R86,0)*(Dades!$H$336/1000),"")</f>
        <v/>
      </c>
    </row>
    <row r="87" spans="4:19" x14ac:dyDescent="0.25">
      <c r="E87" s="260"/>
      <c r="F87" s="330" t="str">
        <f>IF(E87="","",IF(VLOOKUP(E87,'0_Dades generals organització'!$H$51:$L$298,3,FALSE)="","Sí",VLOOKUP(E87,'0_Dades generals organització'!$H$51:$L$298,3,FALSE)))</f>
        <v/>
      </c>
      <c r="G87" s="261"/>
      <c r="H87" s="261"/>
      <c r="I87" s="262"/>
      <c r="J87" s="50" t="str">
        <f>IF($H87="Altres (ud)","-",IFERROR(INDEX(Dades!$F$227:$AX$231,MATCH($G87&amp;$H87,Dades!$E$227:$E$231,0),MATCH(Dades!$F$2&amp;J$81,Dades!$F$226:$AX$226,0)),""))</f>
        <v/>
      </c>
      <c r="K87" s="50" t="str">
        <f>IF($H87="Altres (ud)","-",IFERROR(INDEX(Dades!$F$227:$AX$231,MATCH($G87&amp;$H87,Dades!$E$227:$E$231,0),MATCH(Dades!$F$2&amp;K$81,Dades!$F$226:$AX$226,0)),""))</f>
        <v/>
      </c>
      <c r="L87" s="50" t="str">
        <f>IF($H87="Altres (ud)","-",IFERROR(INDEX(Dades!$F$227:$AX$231,MATCH($G87&amp;$H87,Dades!$E$227:$E$231,0),MATCH(Dades!$F$2&amp;L$81,Dades!$F$226:$AX$226,0)),""))</f>
        <v/>
      </c>
      <c r="M87" s="263"/>
      <c r="N87" s="263"/>
      <c r="O87" s="263"/>
      <c r="P87" s="51" t="str">
        <f t="shared" si="7"/>
        <v/>
      </c>
      <c r="Q87" s="51" t="str">
        <f t="shared" si="5"/>
        <v/>
      </c>
      <c r="R87" s="51" t="str">
        <f t="shared" si="6"/>
        <v/>
      </c>
      <c r="S87" s="51" t="str">
        <f>IF(OR(ISNUMBER(P87),ISNUMBER(Q87),ISNUMBER(R87)),IF(ISNUMBER(P87),P87,0)+IF(ISNUMBER(Q87),Q87,0)*(Dades!$H$335/1000)+IF(ISNUMBER(R87),R87,0)*(Dades!$H$336/1000),"")</f>
        <v/>
      </c>
    </row>
    <row r="88" spans="4:19" x14ac:dyDescent="0.25">
      <c r="E88" s="260"/>
      <c r="F88" s="330" t="str">
        <f>IF(E88="","",IF(VLOOKUP(E88,'0_Dades generals organització'!$H$51:$L$298,3,FALSE)="","Sí",VLOOKUP(E88,'0_Dades generals organització'!$H$51:$L$298,3,FALSE)))</f>
        <v/>
      </c>
      <c r="G88" s="261"/>
      <c r="H88" s="261"/>
      <c r="I88" s="262"/>
      <c r="J88" s="50" t="str">
        <f>IF($H88="Altres (ud)","-",IFERROR(INDEX(Dades!$F$227:$AX$231,MATCH($G88&amp;$H88,Dades!$E$227:$E$231,0),MATCH(Dades!$F$2&amp;J$81,Dades!$F$226:$AX$226,0)),""))</f>
        <v/>
      </c>
      <c r="K88" s="50" t="str">
        <f>IF($H88="Altres (ud)","-",IFERROR(INDEX(Dades!$F$227:$AX$231,MATCH($G88&amp;$H88,Dades!$E$227:$E$231,0),MATCH(Dades!$F$2&amp;K$81,Dades!$F$226:$AX$226,0)),""))</f>
        <v/>
      </c>
      <c r="L88" s="50" t="str">
        <f>IF($H88="Altres (ud)","-",IFERROR(INDEX(Dades!$F$227:$AX$231,MATCH($G88&amp;$H88,Dades!$E$227:$E$231,0),MATCH(Dades!$F$2&amp;L$81,Dades!$F$226:$AX$226,0)),""))</f>
        <v/>
      </c>
      <c r="M88" s="263"/>
      <c r="N88" s="263"/>
      <c r="O88" s="263"/>
      <c r="P88" s="51" t="str">
        <f t="shared" si="7"/>
        <v/>
      </c>
      <c r="Q88" s="51" t="str">
        <f t="shared" si="5"/>
        <v/>
      </c>
      <c r="R88" s="51" t="str">
        <f t="shared" si="6"/>
        <v/>
      </c>
      <c r="S88" s="51" t="str">
        <f>IF(OR(ISNUMBER(P88),ISNUMBER(Q88),ISNUMBER(R88)),IF(ISNUMBER(P88),P88,0)+IF(ISNUMBER(Q88),Q88,0)*(Dades!$H$335/1000)+IF(ISNUMBER(R88),R88,0)*(Dades!$H$336/1000),"")</f>
        <v/>
      </c>
    </row>
    <row r="89" spans="4:19" x14ac:dyDescent="0.25">
      <c r="E89" s="260"/>
      <c r="F89" s="330" t="str">
        <f>IF(E89="","",IF(VLOOKUP(E89,'0_Dades generals organització'!$H$51:$L$298,3,FALSE)="","Sí",VLOOKUP(E89,'0_Dades generals organització'!$H$51:$L$298,3,FALSE)))</f>
        <v/>
      </c>
      <c r="G89" s="261"/>
      <c r="H89" s="261"/>
      <c r="I89" s="262"/>
      <c r="J89" s="50" t="str">
        <f>IF($H89="Altres (ud)","-",IFERROR(INDEX(Dades!$F$227:$AX$231,MATCH($G89&amp;$H89,Dades!$E$227:$E$231,0),MATCH(Dades!$F$2&amp;J$81,Dades!$F$226:$AX$226,0)),""))</f>
        <v/>
      </c>
      <c r="K89" s="50" t="str">
        <f>IF($H89="Altres (ud)","-",IFERROR(INDEX(Dades!$F$227:$AX$231,MATCH($G89&amp;$H89,Dades!$E$227:$E$231,0),MATCH(Dades!$F$2&amp;K$81,Dades!$F$226:$AX$226,0)),""))</f>
        <v/>
      </c>
      <c r="L89" s="50" t="str">
        <f>IF($H89="Altres (ud)","-",IFERROR(INDEX(Dades!$F$227:$AX$231,MATCH($G89&amp;$H89,Dades!$E$227:$E$231,0),MATCH(Dades!$F$2&amp;L$81,Dades!$F$226:$AX$226,0)),""))</f>
        <v/>
      </c>
      <c r="M89" s="263"/>
      <c r="N89" s="263"/>
      <c r="O89" s="263"/>
      <c r="P89" s="51" t="str">
        <f t="shared" si="7"/>
        <v/>
      </c>
      <c r="Q89" s="51" t="str">
        <f t="shared" si="5"/>
        <v/>
      </c>
      <c r="R89" s="51" t="str">
        <f t="shared" si="6"/>
        <v/>
      </c>
      <c r="S89" s="51" t="str">
        <f>IF(OR(ISNUMBER(P89),ISNUMBER(Q89),ISNUMBER(R89)),IF(ISNUMBER(P89),P89,0)+IF(ISNUMBER(Q89),Q89,0)*(Dades!$H$335/1000)+IF(ISNUMBER(R89),R89,0)*(Dades!$H$336/1000),"")</f>
        <v/>
      </c>
    </row>
    <row r="90" spans="4:19" x14ac:dyDescent="0.25">
      <c r="E90" s="260"/>
      <c r="F90" s="330" t="str">
        <f>IF(E90="","",IF(VLOOKUP(E90,'0_Dades generals organització'!$H$51:$L$298,3,FALSE)="","Sí",VLOOKUP(E90,'0_Dades generals organització'!$H$51:$L$298,3,FALSE)))</f>
        <v/>
      </c>
      <c r="G90" s="261"/>
      <c r="H90" s="261"/>
      <c r="I90" s="262"/>
      <c r="J90" s="50" t="str">
        <f>IF($H90="Altres (ud)","-",IFERROR(INDEX(Dades!$F$227:$AX$231,MATCH($G90&amp;$H90,Dades!$E$227:$E$231,0),MATCH(Dades!$F$2&amp;J$81,Dades!$F$226:$AX$226,0)),""))</f>
        <v/>
      </c>
      <c r="K90" s="50" t="str">
        <f>IF($H90="Altres (ud)","-",IFERROR(INDEX(Dades!$F$227:$AX$231,MATCH($G90&amp;$H90,Dades!$E$227:$E$231,0),MATCH(Dades!$F$2&amp;K$81,Dades!$F$226:$AX$226,0)),""))</f>
        <v/>
      </c>
      <c r="L90" s="50" t="str">
        <f>IF($H90="Altres (ud)","-",IFERROR(INDEX(Dades!$F$227:$AX$231,MATCH($G90&amp;$H90,Dades!$E$227:$E$231,0),MATCH(Dades!$F$2&amp;L$81,Dades!$F$226:$AX$226,0)),""))</f>
        <v/>
      </c>
      <c r="M90" s="263"/>
      <c r="N90" s="263"/>
      <c r="O90" s="263"/>
      <c r="P90" s="51" t="str">
        <f t="shared" si="7"/>
        <v/>
      </c>
      <c r="Q90" s="51" t="str">
        <f t="shared" si="5"/>
        <v/>
      </c>
      <c r="R90" s="51" t="str">
        <f t="shared" si="6"/>
        <v/>
      </c>
      <c r="S90" s="51" t="str">
        <f>IF(OR(ISNUMBER(P90),ISNUMBER(Q90),ISNUMBER(R90)),IF(ISNUMBER(P90),P90,0)+IF(ISNUMBER(Q90),Q90,0)*(Dades!$H$335/1000)+IF(ISNUMBER(R90),R90,0)*(Dades!$H$336/1000),"")</f>
        <v/>
      </c>
    </row>
    <row r="91" spans="4:19" x14ac:dyDescent="0.25">
      <c r="E91" s="260"/>
      <c r="F91" s="330" t="str">
        <f>IF(E91="","",IF(VLOOKUP(E91,'0_Dades generals organització'!$H$51:$L$298,3,FALSE)="","Sí",VLOOKUP(E91,'0_Dades generals organització'!$H$51:$L$298,3,FALSE)))</f>
        <v/>
      </c>
      <c r="G91" s="261"/>
      <c r="H91" s="261"/>
      <c r="I91" s="262"/>
      <c r="J91" s="50" t="str">
        <f>IF($H91="Altres (ud)","-",IFERROR(INDEX(Dades!$F$227:$AX$231,MATCH($G91&amp;$H91,Dades!$E$227:$E$231,0),MATCH(Dades!$F$2&amp;J$81,Dades!$F$226:$AX$226,0)),""))</f>
        <v/>
      </c>
      <c r="K91" s="50" t="str">
        <f>IF($H91="Altres (ud)","-",IFERROR(INDEX(Dades!$F$227:$AX$231,MATCH($G91&amp;$H91,Dades!$E$227:$E$231,0),MATCH(Dades!$F$2&amp;K$81,Dades!$F$226:$AX$226,0)),""))</f>
        <v/>
      </c>
      <c r="L91" s="50" t="str">
        <f>IF($H91="Altres (ud)","-",IFERROR(INDEX(Dades!$F$227:$AX$231,MATCH($G91&amp;$H91,Dades!$E$227:$E$231,0),MATCH(Dades!$F$2&amp;L$81,Dades!$F$226:$AX$226,0)),""))</f>
        <v/>
      </c>
      <c r="M91" s="263"/>
      <c r="N91" s="263"/>
      <c r="O91" s="263"/>
      <c r="P91" s="51" t="str">
        <f t="shared" si="7"/>
        <v/>
      </c>
      <c r="Q91" s="51" t="str">
        <f t="shared" si="5"/>
        <v/>
      </c>
      <c r="R91" s="51" t="str">
        <f t="shared" si="6"/>
        <v/>
      </c>
      <c r="S91" s="51" t="str">
        <f>IF(OR(ISNUMBER(P91),ISNUMBER(Q91),ISNUMBER(R91)),IF(ISNUMBER(P91),P91,0)+IF(ISNUMBER(Q91),Q91,0)*(Dades!$H$335/1000)+IF(ISNUMBER(R91),R91,0)*(Dades!$H$336/1000),"")</f>
        <v/>
      </c>
    </row>
    <row r="92" spans="4:19" x14ac:dyDescent="0.25">
      <c r="E92" s="260"/>
      <c r="F92" s="330" t="str">
        <f>IF(E92="","",IF(VLOOKUP(E92,'0_Dades generals organització'!$H$51:$L$298,3,FALSE)="","Sí",VLOOKUP(E92,'0_Dades generals organització'!$H$51:$L$298,3,FALSE)))</f>
        <v/>
      </c>
      <c r="G92" s="261"/>
      <c r="H92" s="261"/>
      <c r="I92" s="262"/>
      <c r="J92" s="50" t="str">
        <f>IF($H92="Altres (ud)","-",IFERROR(INDEX(Dades!$F$227:$AX$231,MATCH($G92&amp;$H92,Dades!$E$227:$E$231,0),MATCH(Dades!$F$2&amp;J$81,Dades!$F$226:$AX$226,0)),""))</f>
        <v/>
      </c>
      <c r="K92" s="50" t="str">
        <f>IF($H92="Altres (ud)","-",IFERROR(INDEX(Dades!$F$227:$AX$231,MATCH($G92&amp;$H92,Dades!$E$227:$E$231,0),MATCH(Dades!$F$2&amp;K$81,Dades!$F$226:$AX$226,0)),""))</f>
        <v/>
      </c>
      <c r="L92" s="50" t="str">
        <f>IF($H92="Altres (ud)","-",IFERROR(INDEX(Dades!$F$227:$AX$231,MATCH($G92&amp;$H92,Dades!$E$227:$E$231,0),MATCH(Dades!$F$2&amp;L$81,Dades!$F$226:$AX$226,0)),""))</f>
        <v/>
      </c>
      <c r="M92" s="263"/>
      <c r="N92" s="263"/>
      <c r="O92" s="263"/>
      <c r="P92" s="51" t="str">
        <f t="shared" si="7"/>
        <v/>
      </c>
      <c r="Q92" s="51" t="str">
        <f t="shared" si="5"/>
        <v/>
      </c>
      <c r="R92" s="51" t="str">
        <f t="shared" si="6"/>
        <v/>
      </c>
      <c r="S92" s="51" t="str">
        <f>IF(OR(ISNUMBER(P92),ISNUMBER(Q92),ISNUMBER(R92)),IF(ISNUMBER(P92),P92,0)+IF(ISNUMBER(Q92),Q92,0)*(Dades!$H$335/1000)+IF(ISNUMBER(R92),R92,0)*(Dades!$H$336/1000),"")</f>
        <v/>
      </c>
    </row>
    <row r="93" spans="4:19" x14ac:dyDescent="0.25">
      <c r="E93" s="443"/>
      <c r="F93" s="443"/>
      <c r="G93" s="443"/>
      <c r="H93" s="443"/>
      <c r="I93" s="443"/>
      <c r="J93" s="380"/>
      <c r="K93" s="379"/>
      <c r="L93" s="379"/>
      <c r="M93" s="381"/>
      <c r="P93" s="382"/>
      <c r="S93" s="52">
        <f>SUM(S83:S92)</f>
        <v>0</v>
      </c>
    </row>
    <row r="95" spans="4:19" ht="15.75" x14ac:dyDescent="0.25">
      <c r="D95" s="566" t="s">
        <v>1104</v>
      </c>
      <c r="E95" s="566"/>
      <c r="F95" s="566"/>
      <c r="G95" s="566"/>
      <c r="H95" s="566"/>
      <c r="I95" s="566"/>
      <c r="J95" s="566"/>
      <c r="K95" s="566"/>
      <c r="L95" s="566"/>
      <c r="M95" s="566"/>
      <c r="N95" s="566"/>
      <c r="O95" s="566"/>
      <c r="P95" s="566"/>
      <c r="Q95" s="566"/>
      <c r="R95" s="566"/>
      <c r="S95" s="566"/>
    </row>
    <row r="97" spans="5:19" x14ac:dyDescent="0.25">
      <c r="E97" s="571" t="s">
        <v>688</v>
      </c>
      <c r="F97" s="571" t="s">
        <v>693</v>
      </c>
      <c r="G97" s="572" t="s">
        <v>1238</v>
      </c>
      <c r="H97" s="571" t="s">
        <v>608</v>
      </c>
      <c r="I97" s="571" t="s">
        <v>609</v>
      </c>
      <c r="J97" s="567" t="s">
        <v>1004</v>
      </c>
      <c r="K97" s="568"/>
      <c r="L97" s="569"/>
      <c r="M97" s="567" t="s">
        <v>1005</v>
      </c>
      <c r="N97" s="568"/>
      <c r="O97" s="569"/>
      <c r="P97" s="572" t="s">
        <v>1134</v>
      </c>
      <c r="Q97" s="572" t="s">
        <v>1135</v>
      </c>
      <c r="R97" s="572" t="s">
        <v>1136</v>
      </c>
      <c r="S97" s="572" t="s">
        <v>925</v>
      </c>
    </row>
    <row r="98" spans="5:19" ht="13.5" customHeight="1" x14ac:dyDescent="0.25">
      <c r="E98" s="571"/>
      <c r="F98" s="571"/>
      <c r="G98" s="573"/>
      <c r="H98" s="571"/>
      <c r="I98" s="571"/>
      <c r="J98" s="296" t="s">
        <v>1037</v>
      </c>
      <c r="K98" s="296" t="s">
        <v>1038</v>
      </c>
      <c r="L98" s="296" t="s">
        <v>1039</v>
      </c>
      <c r="M98" s="296" t="s">
        <v>1037</v>
      </c>
      <c r="N98" s="296" t="s">
        <v>1038</v>
      </c>
      <c r="O98" s="296" t="s">
        <v>1039</v>
      </c>
      <c r="P98" s="573"/>
      <c r="Q98" s="573"/>
      <c r="R98" s="573"/>
      <c r="S98" s="573"/>
    </row>
    <row r="99" spans="5:19" hidden="1" x14ac:dyDescent="0.25">
      <c r="E99" s="46" t="s">
        <v>607</v>
      </c>
      <c r="F99" s="487" t="s">
        <v>1167</v>
      </c>
      <c r="G99" s="48"/>
      <c r="H99" s="47"/>
      <c r="I99" s="48"/>
      <c r="J99" s="48"/>
      <c r="K99" s="48"/>
      <c r="L99" s="48"/>
      <c r="M99" s="48"/>
      <c r="N99" s="48"/>
      <c r="O99" s="48"/>
      <c r="P99" s="46" t="s">
        <v>991</v>
      </c>
      <c r="Q99" s="46" t="s">
        <v>992</v>
      </c>
      <c r="R99" s="46" t="s">
        <v>993</v>
      </c>
      <c r="S99" s="46" t="s">
        <v>12</v>
      </c>
    </row>
    <row r="100" spans="5:19" x14ac:dyDescent="0.25">
      <c r="E100" s="260"/>
      <c r="F100" s="330" t="str">
        <f>IF(E100="","",IF(VLOOKUP(E100,'0_Dades generals organització'!$H$51:$L$298,3,FALSE)="","Sí",VLOOKUP(E100,'0_Dades generals organització'!$H$51:$L$298,3,FALSE)))</f>
        <v/>
      </c>
      <c r="G100" s="261"/>
      <c r="H100" s="261"/>
      <c r="I100" s="262"/>
      <c r="J100" s="50" t="str">
        <f>IF($H100="Altres (ud)","-",IFERROR(INDEX(Dades!$F$257:$AX$287,MATCH($H100&amp;$G100,Dades!$E$257:$E$287,0),MATCH(Dades!$F$2&amp;J$98,Dades!$F$256:$AX$256,0)),""))</f>
        <v/>
      </c>
      <c r="K100" s="50" t="str">
        <f>IF($H100="Altres (ud)","-",IFERROR(INDEX(Dades!$F$257:$AX$287,MATCH($H100&amp;$G100,Dades!$E$257:$E$287,0),MATCH(Dades!$F$2&amp;K$98,Dades!$F$256:$AX$256,0)),""))</f>
        <v/>
      </c>
      <c r="L100" s="50" t="str">
        <f>IF($H100="Altres (ud)","-",IFERROR(INDEX(Dades!$F$257:$AX$287,MATCH($H100&amp;$G100,Dades!$E$257:$E$287,0),MATCH(Dades!$F$2&amp;L$98,Dades!$F$256:$AX$256,0)),""))</f>
        <v/>
      </c>
      <c r="M100" s="263"/>
      <c r="N100" s="263"/>
      <c r="O100" s="263"/>
      <c r="P100" s="51" t="str">
        <f>IF(AND($G100&lt;&gt;"",$H100&lt;&gt;"",$I100&lt;&gt;""),$I100*IF(ISNUMBER(J100),J100,M100),"")</f>
        <v/>
      </c>
      <c r="Q100" s="51" t="str">
        <f t="shared" ref="Q100:Q109" si="8">IF(AND($G100&lt;&gt;"",$H100&lt;&gt;"",$I100&lt;&gt;""),$I100*IF(ISNUMBER(K100),K100,N100),"")</f>
        <v/>
      </c>
      <c r="R100" s="51" t="str">
        <f t="shared" ref="R100:R109" si="9">IF(AND($G100&lt;&gt;"",$H100&lt;&gt;"",$I100&lt;&gt;""),$I100*IF(ISNUMBER(L100),L100,O100),"")</f>
        <v/>
      </c>
      <c r="S100" s="51" t="str">
        <f>IF(OR(ISNUMBER(P100),ISNUMBER(Q100),ISNUMBER(R100)),IF(ISNUMBER(P100),P100,0)+IF(ISNUMBER(Q100),Q100,0)*(Dades!$H$335/1000)+IF(ISNUMBER(R100),R100,0)*(Dades!$H$336/1000),"")</f>
        <v/>
      </c>
    </row>
    <row r="101" spans="5:19" x14ac:dyDescent="0.25">
      <c r="E101" s="260"/>
      <c r="F101" s="330" t="str">
        <f>IF(E101="","",IF(VLOOKUP(E101,'0_Dades generals organització'!$H$51:$L$298,3,FALSE)="","Sí",VLOOKUP(E101,'0_Dades generals organització'!$H$51:$L$298,3,FALSE)))</f>
        <v/>
      </c>
      <c r="G101" s="261"/>
      <c r="H101" s="261"/>
      <c r="I101" s="262"/>
      <c r="J101" s="50" t="str">
        <f>IF($H101="Altres (ud)","-",IFERROR(INDEX(Dades!$F$257:$AX$287,MATCH($H101&amp;$G101,Dades!$E$257:$E$287,0),MATCH(Dades!$F$2&amp;J$98,Dades!$F$256:$AX$256,0)),""))</f>
        <v/>
      </c>
      <c r="K101" s="50" t="str">
        <f>IF($H101="Altres (ud)","-",IFERROR(INDEX(Dades!$F$257:$AX$287,MATCH($H101&amp;$G101,Dades!$E$257:$E$287,0),MATCH(Dades!$F$2&amp;K$98,Dades!$F$256:$AX$256,0)),""))</f>
        <v/>
      </c>
      <c r="L101" s="50" t="str">
        <f>IF($H101="Altres (ud)","-",IFERROR(INDEX(Dades!$F$257:$AX$287,MATCH($H101&amp;$G101,Dades!$E$257:$E$287,0),MATCH(Dades!$F$2&amp;L$98,Dades!$F$256:$AX$256,0)),""))</f>
        <v/>
      </c>
      <c r="M101" s="263"/>
      <c r="N101" s="263"/>
      <c r="O101" s="263"/>
      <c r="P101" s="51" t="str">
        <f t="shared" ref="P101:P109" si="10">IF(AND($G101&lt;&gt;"",$H101&lt;&gt;"",$I101&lt;&gt;""),$I101*IF(ISNUMBER(J101),J101,M101),"")</f>
        <v/>
      </c>
      <c r="Q101" s="51" t="str">
        <f t="shared" si="8"/>
        <v/>
      </c>
      <c r="R101" s="51" t="str">
        <f t="shared" si="9"/>
        <v/>
      </c>
      <c r="S101" s="51" t="str">
        <f>IF(OR(ISNUMBER(P101),ISNUMBER(Q101),ISNUMBER(R101)),IF(ISNUMBER(P101),P101,0)+IF(ISNUMBER(Q101),Q101,0)*(Dades!$H$335/1000)+IF(ISNUMBER(R101),R101,0)*(Dades!$H$336/1000),"")</f>
        <v/>
      </c>
    </row>
    <row r="102" spans="5:19" x14ac:dyDescent="0.25">
      <c r="E102" s="260"/>
      <c r="F102" s="330" t="str">
        <f>IF(E102="","",IF(VLOOKUP(E102,'0_Dades generals organització'!$H$51:$L$298,3,FALSE)="","Sí",VLOOKUP(E102,'0_Dades generals organització'!$H$51:$L$298,3,FALSE)))</f>
        <v/>
      </c>
      <c r="G102" s="261"/>
      <c r="H102" s="261"/>
      <c r="I102" s="262"/>
      <c r="J102" s="50" t="str">
        <f>IF($H102="Altres (ud)","-",IFERROR(INDEX(Dades!$F$257:$AX$287,MATCH($H102&amp;$G102,Dades!$E$257:$E$287,0),MATCH(Dades!$F$2&amp;J$98,Dades!$F$256:$AX$256,0)),""))</f>
        <v/>
      </c>
      <c r="K102" s="50" t="str">
        <f>IF($H102="Altres (ud)","-",IFERROR(INDEX(Dades!$F$257:$AX$287,MATCH($H102&amp;$G102,Dades!$E$257:$E$287,0),MATCH(Dades!$F$2&amp;K$98,Dades!$F$256:$AX$256,0)),""))</f>
        <v/>
      </c>
      <c r="L102" s="50" t="str">
        <f>IF($H102="Altres (ud)","-",IFERROR(INDEX(Dades!$F$257:$AX$287,MATCH($H102&amp;$G102,Dades!$E$257:$E$287,0),MATCH(Dades!$F$2&amp;L$98,Dades!$F$256:$AX$256,0)),""))</f>
        <v/>
      </c>
      <c r="M102" s="263"/>
      <c r="N102" s="263"/>
      <c r="O102" s="263"/>
      <c r="P102" s="51" t="str">
        <f t="shared" si="10"/>
        <v/>
      </c>
      <c r="Q102" s="51" t="str">
        <f t="shared" si="8"/>
        <v/>
      </c>
      <c r="R102" s="51" t="str">
        <f t="shared" si="9"/>
        <v/>
      </c>
      <c r="S102" s="51" t="str">
        <f>IF(OR(ISNUMBER(P102),ISNUMBER(Q102),ISNUMBER(R102)),IF(ISNUMBER(P102),P102,0)+IF(ISNUMBER(Q102),Q102,0)*(Dades!$H$335/1000)+IF(ISNUMBER(R102),R102,0)*(Dades!$H$336/1000),"")</f>
        <v/>
      </c>
    </row>
    <row r="103" spans="5:19" x14ac:dyDescent="0.25">
      <c r="E103" s="260"/>
      <c r="F103" s="330" t="str">
        <f>IF(E103="","",IF(VLOOKUP(E103,'0_Dades generals organització'!$H$51:$L$298,3,FALSE)="","Sí",VLOOKUP(E103,'0_Dades generals organització'!$H$51:$L$298,3,FALSE)))</f>
        <v/>
      </c>
      <c r="G103" s="261"/>
      <c r="H103" s="261"/>
      <c r="I103" s="262"/>
      <c r="J103" s="50" t="str">
        <f>IF($H103="Altres (ud)","-",IFERROR(INDEX(Dades!$F$257:$AX$287,MATCH($H103&amp;$G103,Dades!$E$257:$E$287,0),MATCH(Dades!$F$2&amp;J$98,Dades!$F$256:$AX$256,0)),""))</f>
        <v/>
      </c>
      <c r="K103" s="50" t="str">
        <f>IF($H103="Altres (ud)","-",IFERROR(INDEX(Dades!$F$257:$AX$287,MATCH($H103&amp;$G103,Dades!$E$257:$E$287,0),MATCH(Dades!$F$2&amp;K$98,Dades!$F$256:$AX$256,0)),""))</f>
        <v/>
      </c>
      <c r="L103" s="50" t="str">
        <f>IF($H103="Altres (ud)","-",IFERROR(INDEX(Dades!$F$257:$AX$287,MATCH($H103&amp;$G103,Dades!$E$257:$E$287,0),MATCH(Dades!$F$2&amp;L$98,Dades!$F$256:$AX$256,0)),""))</f>
        <v/>
      </c>
      <c r="M103" s="263"/>
      <c r="N103" s="263"/>
      <c r="O103" s="263"/>
      <c r="P103" s="51" t="str">
        <f t="shared" si="10"/>
        <v/>
      </c>
      <c r="Q103" s="51" t="str">
        <f t="shared" si="8"/>
        <v/>
      </c>
      <c r="R103" s="51" t="str">
        <f t="shared" si="9"/>
        <v/>
      </c>
      <c r="S103" s="51" t="str">
        <f>IF(OR(ISNUMBER(P103),ISNUMBER(Q103),ISNUMBER(R103)),IF(ISNUMBER(P103),P103,0)+IF(ISNUMBER(Q103),Q103,0)*(Dades!$H$335/1000)+IF(ISNUMBER(R103),R103,0)*(Dades!$H$336/1000),"")</f>
        <v/>
      </c>
    </row>
    <row r="104" spans="5:19" x14ac:dyDescent="0.25">
      <c r="E104" s="260"/>
      <c r="F104" s="330" t="str">
        <f>IF(E104="","",IF(VLOOKUP(E104,'0_Dades generals organització'!$H$51:$L$298,3,FALSE)="","Sí",VLOOKUP(E104,'0_Dades generals organització'!$H$51:$L$298,3,FALSE)))</f>
        <v/>
      </c>
      <c r="G104" s="261"/>
      <c r="H104" s="261"/>
      <c r="I104" s="262"/>
      <c r="J104" s="50" t="str">
        <f>IF($H104="Altres (ud)","-",IFERROR(INDEX(Dades!$F$257:$AX$287,MATCH($H104&amp;$G104,Dades!$E$257:$E$287,0),MATCH(Dades!$F$2&amp;J$98,Dades!$F$256:$AX$256,0)),""))</f>
        <v/>
      </c>
      <c r="K104" s="50" t="str">
        <f>IF($H104="Altres (ud)","-",IFERROR(INDEX(Dades!$F$257:$AX$287,MATCH($H104&amp;$G104,Dades!$E$257:$E$287,0),MATCH(Dades!$F$2&amp;K$98,Dades!$F$256:$AX$256,0)),""))</f>
        <v/>
      </c>
      <c r="L104" s="50" t="str">
        <f>IF($H104="Altres (ud)","-",IFERROR(INDEX(Dades!$F$257:$AX$287,MATCH($H104&amp;$G104,Dades!$E$257:$E$287,0),MATCH(Dades!$F$2&amp;L$98,Dades!$F$256:$AX$256,0)),""))</f>
        <v/>
      </c>
      <c r="M104" s="263"/>
      <c r="N104" s="263"/>
      <c r="O104" s="263"/>
      <c r="P104" s="51" t="str">
        <f t="shared" si="10"/>
        <v/>
      </c>
      <c r="Q104" s="51" t="str">
        <f t="shared" si="8"/>
        <v/>
      </c>
      <c r="R104" s="51" t="str">
        <f t="shared" si="9"/>
        <v/>
      </c>
      <c r="S104" s="51" t="str">
        <f>IF(OR(ISNUMBER(P104),ISNUMBER(Q104),ISNUMBER(R104)),IF(ISNUMBER(P104),P104,0)+IF(ISNUMBER(Q104),Q104,0)*(Dades!$H$335/1000)+IF(ISNUMBER(R104),R104,0)*(Dades!$H$336/1000),"")</f>
        <v/>
      </c>
    </row>
    <row r="105" spans="5:19" x14ac:dyDescent="0.25">
      <c r="E105" s="260"/>
      <c r="F105" s="330" t="str">
        <f>IF(E105="","",IF(VLOOKUP(E105,'0_Dades generals organització'!$H$51:$L$298,3,FALSE)="","Sí",VLOOKUP(E105,'0_Dades generals organització'!$H$51:$L$298,3,FALSE)))</f>
        <v/>
      </c>
      <c r="G105" s="261"/>
      <c r="H105" s="261"/>
      <c r="I105" s="262"/>
      <c r="J105" s="50" t="str">
        <f>IF($H105="Altres (ud)","-",IFERROR(INDEX(Dades!$F$257:$AX$287,MATCH($H105&amp;$G105,Dades!$E$257:$E$287,0),MATCH(Dades!$F$2&amp;J$98,Dades!$F$256:$AX$256,0)),""))</f>
        <v/>
      </c>
      <c r="K105" s="50" t="str">
        <f>IF($H105="Altres (ud)","-",IFERROR(INDEX(Dades!$F$257:$AX$287,MATCH($H105&amp;$G105,Dades!$E$257:$E$287,0),MATCH(Dades!$F$2&amp;K$98,Dades!$F$256:$AX$256,0)),""))</f>
        <v/>
      </c>
      <c r="L105" s="50" t="str">
        <f>IF($H105="Altres (ud)","-",IFERROR(INDEX(Dades!$F$257:$AX$287,MATCH($H105&amp;$G105,Dades!$E$257:$E$287,0),MATCH(Dades!$F$2&amp;L$98,Dades!$F$256:$AX$256,0)),""))</f>
        <v/>
      </c>
      <c r="M105" s="263"/>
      <c r="N105" s="263"/>
      <c r="O105" s="263"/>
      <c r="P105" s="51" t="str">
        <f t="shared" si="10"/>
        <v/>
      </c>
      <c r="Q105" s="51" t="str">
        <f t="shared" si="8"/>
        <v/>
      </c>
      <c r="R105" s="51" t="str">
        <f t="shared" si="9"/>
        <v/>
      </c>
      <c r="S105" s="51" t="str">
        <f>IF(OR(ISNUMBER(P105),ISNUMBER(Q105),ISNUMBER(R105)),IF(ISNUMBER(P105),P105,0)+IF(ISNUMBER(Q105),Q105,0)*(Dades!$H$335/1000)+IF(ISNUMBER(R105),R105,0)*(Dades!$H$336/1000),"")</f>
        <v/>
      </c>
    </row>
    <row r="106" spans="5:19" x14ac:dyDescent="0.25">
      <c r="E106" s="260"/>
      <c r="F106" s="330" t="str">
        <f>IF(E106="","",IF(VLOOKUP(E106,'0_Dades generals organització'!$H$51:$L$298,3,FALSE)="","Sí",VLOOKUP(E106,'0_Dades generals organització'!$H$51:$L$298,3,FALSE)))</f>
        <v/>
      </c>
      <c r="G106" s="261"/>
      <c r="H106" s="261"/>
      <c r="I106" s="262"/>
      <c r="J106" s="50" t="str">
        <f>IF($H106="Altres (ud)","-",IFERROR(INDEX(Dades!$F$257:$AX$287,MATCH($H106&amp;$G106,Dades!$E$257:$E$287,0),MATCH(Dades!$F$2&amp;J$98,Dades!$F$256:$AX$256,0)),""))</f>
        <v/>
      </c>
      <c r="K106" s="50" t="str">
        <f>IF($H106="Altres (ud)","-",IFERROR(INDEX(Dades!$F$257:$AX$287,MATCH($H106&amp;$G106,Dades!$E$257:$E$287,0),MATCH(Dades!$F$2&amp;K$98,Dades!$F$256:$AX$256,0)),""))</f>
        <v/>
      </c>
      <c r="L106" s="50" t="str">
        <f>IF($H106="Altres (ud)","-",IFERROR(INDEX(Dades!$F$257:$AX$287,MATCH($H106&amp;$G106,Dades!$E$257:$E$287,0),MATCH(Dades!$F$2&amp;L$98,Dades!$F$256:$AX$256,0)),""))</f>
        <v/>
      </c>
      <c r="M106" s="263"/>
      <c r="N106" s="263"/>
      <c r="O106" s="263"/>
      <c r="P106" s="51" t="str">
        <f t="shared" si="10"/>
        <v/>
      </c>
      <c r="Q106" s="51" t="str">
        <f t="shared" si="8"/>
        <v/>
      </c>
      <c r="R106" s="51" t="str">
        <f t="shared" si="9"/>
        <v/>
      </c>
      <c r="S106" s="51" t="str">
        <f>IF(OR(ISNUMBER(P106),ISNUMBER(Q106),ISNUMBER(R106)),IF(ISNUMBER(P106),P106,0)+IF(ISNUMBER(Q106),Q106,0)*(Dades!$H$335/1000)+IF(ISNUMBER(R106),R106,0)*(Dades!$H$336/1000),"")</f>
        <v/>
      </c>
    </row>
    <row r="107" spans="5:19" x14ac:dyDescent="0.25">
      <c r="E107" s="260"/>
      <c r="F107" s="330" t="str">
        <f>IF(E107="","",IF(VLOOKUP(E107,'0_Dades generals organització'!$H$51:$L$298,3,FALSE)="","Sí",VLOOKUP(E107,'0_Dades generals organització'!$H$51:$L$298,3,FALSE)))</f>
        <v/>
      </c>
      <c r="G107" s="261"/>
      <c r="H107" s="261"/>
      <c r="I107" s="262"/>
      <c r="J107" s="50" t="str">
        <f>IF($H107="Altres (ud)","-",IFERROR(INDEX(Dades!$F$257:$AX$287,MATCH($H107&amp;$G107,Dades!$E$257:$E$287,0),MATCH(Dades!$F$2&amp;J$98,Dades!$F$256:$AX$256,0)),""))</f>
        <v/>
      </c>
      <c r="K107" s="50" t="str">
        <f>IF($H107="Altres (ud)","-",IFERROR(INDEX(Dades!$F$257:$AX$287,MATCH($H107&amp;$G107,Dades!$E$257:$E$287,0),MATCH(Dades!$F$2&amp;K$98,Dades!$F$256:$AX$256,0)),""))</f>
        <v/>
      </c>
      <c r="L107" s="50" t="str">
        <f>IF($H107="Altres (ud)","-",IFERROR(INDEX(Dades!$F$257:$AX$287,MATCH($H107&amp;$G107,Dades!$E$257:$E$287,0),MATCH(Dades!$F$2&amp;L$98,Dades!$F$256:$AX$256,0)),""))</f>
        <v/>
      </c>
      <c r="M107" s="263"/>
      <c r="N107" s="263"/>
      <c r="O107" s="263"/>
      <c r="P107" s="51" t="str">
        <f t="shared" si="10"/>
        <v/>
      </c>
      <c r="Q107" s="51" t="str">
        <f t="shared" si="8"/>
        <v/>
      </c>
      <c r="R107" s="51" t="str">
        <f t="shared" si="9"/>
        <v/>
      </c>
      <c r="S107" s="51" t="str">
        <f>IF(OR(ISNUMBER(P107),ISNUMBER(Q107),ISNUMBER(R107)),IF(ISNUMBER(P107),P107,0)+IF(ISNUMBER(Q107),Q107,0)*(Dades!$H$335/1000)+IF(ISNUMBER(R107),R107,0)*(Dades!$H$336/1000),"")</f>
        <v/>
      </c>
    </row>
    <row r="108" spans="5:19" x14ac:dyDescent="0.25">
      <c r="E108" s="260"/>
      <c r="F108" s="330" t="str">
        <f>IF(E108="","",IF(VLOOKUP(E108,'0_Dades generals organització'!$H$51:$L$298,3,FALSE)="","Sí",VLOOKUP(E108,'0_Dades generals organització'!$H$51:$L$298,3,FALSE)))</f>
        <v/>
      </c>
      <c r="G108" s="261"/>
      <c r="H108" s="261"/>
      <c r="I108" s="262"/>
      <c r="J108" s="50" t="str">
        <f>IF($H108="Altres (ud)","-",IFERROR(INDEX(Dades!$F$257:$AX$287,MATCH($H108&amp;$G108,Dades!$E$257:$E$287,0),MATCH(Dades!$F$2&amp;J$98,Dades!$F$256:$AX$256,0)),""))</f>
        <v/>
      </c>
      <c r="K108" s="50" t="str">
        <f>IF($H108="Altres (ud)","-",IFERROR(INDEX(Dades!$F$257:$AX$287,MATCH($H108&amp;$G108,Dades!$E$257:$E$287,0),MATCH(Dades!$F$2&amp;K$98,Dades!$F$256:$AX$256,0)),""))</f>
        <v/>
      </c>
      <c r="L108" s="50" t="str">
        <f>IF($H108="Altres (ud)","-",IFERROR(INDEX(Dades!$F$257:$AX$287,MATCH($H108&amp;$G108,Dades!$E$257:$E$287,0),MATCH(Dades!$F$2&amp;L$98,Dades!$F$256:$AX$256,0)),""))</f>
        <v/>
      </c>
      <c r="M108" s="263"/>
      <c r="N108" s="263"/>
      <c r="O108" s="263"/>
      <c r="P108" s="51" t="str">
        <f t="shared" si="10"/>
        <v/>
      </c>
      <c r="Q108" s="51" t="str">
        <f t="shared" si="8"/>
        <v/>
      </c>
      <c r="R108" s="51" t="str">
        <f t="shared" si="9"/>
        <v/>
      </c>
      <c r="S108" s="51" t="str">
        <f>IF(OR(ISNUMBER(P108),ISNUMBER(Q108),ISNUMBER(R108)),IF(ISNUMBER(P108),P108,0)+IF(ISNUMBER(Q108),Q108,0)*(Dades!$H$335/1000)+IF(ISNUMBER(R108),R108,0)*(Dades!$H$336/1000),"")</f>
        <v/>
      </c>
    </row>
    <row r="109" spans="5:19" x14ac:dyDescent="0.25">
      <c r="E109" s="260"/>
      <c r="F109" s="330" t="str">
        <f>IF(E109="","",IF(VLOOKUP(E109,'0_Dades generals organització'!$H$51:$L$298,3,FALSE)="","Sí",VLOOKUP(E109,'0_Dades generals organització'!$H$51:$L$298,3,FALSE)))</f>
        <v/>
      </c>
      <c r="G109" s="261"/>
      <c r="H109" s="261"/>
      <c r="I109" s="262"/>
      <c r="J109" s="50" t="str">
        <f>IF($H109="Altres (ud)","-",IFERROR(INDEX(Dades!$F$257:$AX$287,MATCH($H109&amp;$G109,Dades!$E$257:$E$287,0),MATCH(Dades!$F$2&amp;J$98,Dades!$F$256:$AX$256,0)),""))</f>
        <v/>
      </c>
      <c r="K109" s="50" t="str">
        <f>IF($H109="Altres (ud)","-",IFERROR(INDEX(Dades!$F$257:$AX$287,MATCH($H109&amp;$G109,Dades!$E$257:$E$287,0),MATCH(Dades!$F$2&amp;K$98,Dades!$F$256:$AX$256,0)),""))</f>
        <v/>
      </c>
      <c r="L109" s="50" t="str">
        <f>IF($H109="Altres (ud)","-",IFERROR(INDEX(Dades!$F$257:$AX$287,MATCH($H109&amp;$G109,Dades!$E$257:$E$287,0),MATCH(Dades!$F$2&amp;L$98,Dades!$F$256:$AX$256,0)),""))</f>
        <v/>
      </c>
      <c r="M109" s="263"/>
      <c r="N109" s="263"/>
      <c r="O109" s="263"/>
      <c r="P109" s="51" t="str">
        <f t="shared" si="10"/>
        <v/>
      </c>
      <c r="Q109" s="51" t="str">
        <f t="shared" si="8"/>
        <v/>
      </c>
      <c r="R109" s="51" t="str">
        <f t="shared" si="9"/>
        <v/>
      </c>
      <c r="S109" s="51" t="str">
        <f>IF(OR(ISNUMBER(P109),ISNUMBER(Q109),ISNUMBER(R109)),IF(ISNUMBER(P109),P109,0)+IF(ISNUMBER(Q109),Q109,0)*(Dades!$H$335/1000)+IF(ISNUMBER(R109),R109,0)*(Dades!$H$336/1000),"")</f>
        <v/>
      </c>
    </row>
    <row r="110" spans="5:19" x14ac:dyDescent="0.25">
      <c r="E110" s="443"/>
      <c r="F110" s="443"/>
      <c r="G110" s="443"/>
      <c r="H110" s="443"/>
      <c r="I110" s="443"/>
      <c r="J110" s="380"/>
      <c r="K110" s="379"/>
      <c r="L110" s="379"/>
      <c r="M110" s="381"/>
      <c r="P110" s="382"/>
      <c r="S110" s="52">
        <f>SUM(S100:S109)</f>
        <v>0</v>
      </c>
    </row>
    <row r="139" spans="6:19" ht="15" customHeight="1" x14ac:dyDescent="0.25"/>
    <row r="141" spans="6:19" ht="16.5" x14ac:dyDescent="0.25">
      <c r="F141" s="55"/>
      <c r="G141" s="55"/>
      <c r="H141" s="55"/>
      <c r="I141" s="55"/>
      <c r="J141" s="55"/>
      <c r="K141" s="55"/>
      <c r="L141" s="55"/>
      <c r="M141" s="55"/>
      <c r="N141" s="55"/>
      <c r="O141" s="55"/>
      <c r="P141" s="55"/>
      <c r="Q141" s="55"/>
      <c r="R141" s="55"/>
      <c r="S141" s="55"/>
    </row>
    <row r="142" spans="6:19" ht="16.5" x14ac:dyDescent="0.25">
      <c r="F142" s="55"/>
      <c r="G142" s="55"/>
      <c r="H142" s="55"/>
      <c r="I142" s="55"/>
      <c r="J142" s="55"/>
      <c r="K142" s="55"/>
      <c r="L142" s="55"/>
      <c r="M142" s="55"/>
      <c r="N142" s="55"/>
      <c r="O142" s="55"/>
      <c r="P142" s="55"/>
      <c r="Q142" s="55"/>
      <c r="R142" s="55"/>
      <c r="S142" s="55"/>
    </row>
  </sheetData>
  <sheetProtection sheet="1" objects="1" scenarios="1"/>
  <mergeCells count="75">
    <mergeCell ref="D95:S95"/>
    <mergeCell ref="E97:E98"/>
    <mergeCell ref="F97:F98"/>
    <mergeCell ref="G97:G98"/>
    <mergeCell ref="H97:H98"/>
    <mergeCell ref="I97:I98"/>
    <mergeCell ref="J97:L97"/>
    <mergeCell ref="M97:O97"/>
    <mergeCell ref="P97:P98"/>
    <mergeCell ref="Q97:Q98"/>
    <mergeCell ref="R97:R98"/>
    <mergeCell ref="S97:S98"/>
    <mergeCell ref="G61:H61"/>
    <mergeCell ref="G50:H50"/>
    <mergeCell ref="E75:S76"/>
    <mergeCell ref="E77:S78"/>
    <mergeCell ref="E80:E81"/>
    <mergeCell ref="F80:F81"/>
    <mergeCell ref="G80:G81"/>
    <mergeCell ref="H80:H81"/>
    <mergeCell ref="I80:I81"/>
    <mergeCell ref="J80:L80"/>
    <mergeCell ref="M80:O80"/>
    <mergeCell ref="P80:P81"/>
    <mergeCell ref="Q80:Q81"/>
    <mergeCell ref="R80:R81"/>
    <mergeCell ref="S80:S81"/>
    <mergeCell ref="D73:S73"/>
    <mergeCell ref="G68:H68"/>
    <mergeCell ref="G69:H69"/>
    <mergeCell ref="G70:H70"/>
    <mergeCell ref="G62:H62"/>
    <mergeCell ref="G63:H63"/>
    <mergeCell ref="G64:H64"/>
    <mergeCell ref="G65:H65"/>
    <mergeCell ref="G66:H66"/>
    <mergeCell ref="G67:H67"/>
    <mergeCell ref="G51:H51"/>
    <mergeCell ref="G52:H52"/>
    <mergeCell ref="G53:H53"/>
    <mergeCell ref="G54:H54"/>
    <mergeCell ref="G55:H55"/>
    <mergeCell ref="G56:H56"/>
    <mergeCell ref="G57:H57"/>
    <mergeCell ref="G58:H58"/>
    <mergeCell ref="G59:H59"/>
    <mergeCell ref="G60:H60"/>
    <mergeCell ref="C1:T1"/>
    <mergeCell ref="E3:S4"/>
    <mergeCell ref="E9:S9"/>
    <mergeCell ref="E20:E21"/>
    <mergeCell ref="F20:F21"/>
    <mergeCell ref="H20:H21"/>
    <mergeCell ref="I20:I21"/>
    <mergeCell ref="P20:P21"/>
    <mergeCell ref="S20:S21"/>
    <mergeCell ref="D10:S10"/>
    <mergeCell ref="E12:S13"/>
    <mergeCell ref="E14:S15"/>
    <mergeCell ref="E16:S17"/>
    <mergeCell ref="E8:S8"/>
    <mergeCell ref="E45:I45"/>
    <mergeCell ref="E46:S47"/>
    <mergeCell ref="E48:E49"/>
    <mergeCell ref="F48:F49"/>
    <mergeCell ref="E18:S19"/>
    <mergeCell ref="G20:G21"/>
    <mergeCell ref="Q20:Q21"/>
    <mergeCell ref="R20:R21"/>
    <mergeCell ref="J20:L20"/>
    <mergeCell ref="M20:O20"/>
    <mergeCell ref="K48:K49"/>
    <mergeCell ref="G48:H49"/>
    <mergeCell ref="I48:I49"/>
    <mergeCell ref="J48:J49"/>
  </mergeCells>
  <dataValidations count="5">
    <dataValidation type="decimal" operator="greaterThan" allowBlank="1" showInputMessage="1" showErrorMessage="1" sqref="I23:I44 I83:I92 I100:I109">
      <formula1>0</formula1>
      <formula2>0</formula2>
    </dataValidation>
    <dataValidation type="decimal" allowBlank="1" showInputMessage="1" showErrorMessage="1" sqref="N51:N70 M23:M45 N23:O44 N83:O92 M83:M93 N100:O109 M100:M110">
      <formula1>0</formula1>
      <formula2>10</formula2>
    </dataValidation>
    <dataValidation type="decimal" allowBlank="1" showInputMessage="1" showErrorMessage="1" sqref="I51:I70">
      <formula1>0</formula1>
      <formula2>100000000</formula2>
    </dataValidation>
    <dataValidation type="decimal" allowBlank="1" showInputMessage="1" showErrorMessage="1" sqref="J51:J70">
      <formula1>0</formula1>
      <formula2>500</formula2>
    </dataValidation>
    <dataValidation type="custom" allowBlank="1" showInputMessage="1" showErrorMessage="1" error="El valor queda fuera del rango" sqref="I71">
      <formula1>IF(AND(#REF!&lt;=#REF!,#REF!&gt;=#REF!),#REF!,"El valor queda fuera del rango")</formula1>
      <formula2>0</formula2>
    </dataValidation>
  </dataValidations>
  <hyperlinks>
    <hyperlink ref="A4" location="'1_Instal·lacions fixes'!C1" display="1. PC Abast 1: Instal·lacions fixes"/>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 ref="A12" location="'7.2_Resultats Espanya'!C1" display="7.2 RESULTATS Registre estatal"/>
    <hyperlink ref="A3" location="'0_Dades generals organització'!C1" display="0. Dades de l'organització"/>
  </hyperlinks>
  <pageMargins left="0.74791666666666701" right="0.74791666666666701" top="0.98402777777777795" bottom="0.98402777777777795" header="0.51180555555555496" footer="0.51180555555555496"/>
  <pageSetup paperSize="9" scale="47" firstPageNumber="0" orientation="portrait" horizontalDpi="300" verticalDpi="300" r:id="rId1"/>
  <drawing r:id="rId2"/>
  <extLst>
    <ext xmlns:x14="http://schemas.microsoft.com/office/spreadsheetml/2009/9/main" uri="{CCE6A557-97BC-4b89-ADB6-D9C93CAAB3DF}">
      <x14:dataValidations xmlns:xm="http://schemas.microsoft.com/office/excel/2006/main" count="7">
        <x14:dataValidation type="list" showInputMessage="1" showErrorMessage="1">
          <x14:formula1>
            <xm:f>'0_Dades generals organització'!$H$50:$H$300</xm:f>
          </x14:formula1>
          <xm:sqref>E51:E70 E23:E44 E83:E92 E100:E109</xm:sqref>
        </x14:dataValidation>
        <x14:dataValidation type="list" allowBlank="1" showInputMessage="1" showErrorMessage="1">
          <x14:formula1>
            <xm:f>Dades!$C$187:$C$191</xm:f>
          </x14:formula1>
          <xm:sqref>G23:G44</xm:sqref>
        </x14:dataValidation>
        <x14:dataValidation type="list" allowBlank="1" showInputMessage="1" showErrorMessage="1">
          <x14:formula1>
            <xm:f>Dades!$C$237:$C$240</xm:f>
          </x14:formula1>
          <xm:sqref>G83:G92</xm:sqref>
        </x14:dataValidation>
        <x14:dataValidation type="list" allowBlank="1" showInputMessage="1" showErrorMessage="1">
          <x14:formula1>
            <xm:f>Dades!$C$293:$C$296</xm:f>
          </x14:formula1>
          <xm:sqref>G100:G109</xm:sqref>
        </x14:dataValidation>
        <x14:dataValidation type="list" operator="equal" allowBlank="1" showInputMessage="1" showErrorMessage="1">
          <x14:formula1>
            <xm:f>INDIRECT("Comb_Veh_"&amp;(IFERROR(VLOOKUP(G23,Dades!$C$187:$D$191,2,0),""))&amp;"_"&amp;Dades!$F$2)</xm:f>
          </x14:formula1>
          <xm:sqref>H23:H44</xm:sqref>
        </x14:dataValidation>
        <x14:dataValidation type="list" operator="equal" allowBlank="1" showInputMessage="1" showErrorMessage="1">
          <x14:formula1>
            <xm:f>INDIRECT("Comb_Maq_"&amp;(IFERROR(VLOOKUP(G100,Dades!$C$293:$D$296,2,0),""))&amp;"_"&amp;Dades!$F$2)</xm:f>
          </x14:formula1>
          <xm:sqref>H100:H109</xm:sqref>
        </x14:dataValidation>
        <x14:dataValidation type="list" operator="equal" allowBlank="1" showInputMessage="1" showErrorMessage="1">
          <x14:formula1>
            <xm:f>INDIRECT("Comb_No_Carr_"&amp;(IFERROR(VLOOKUP(G83,Dades!$C$237:$D$240,2,0),"")))</xm:f>
          </x14:formula1>
          <xm:sqref>H83:H92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90"/>
  <sheetViews>
    <sheetView showRowColHeaders="0" zoomScale="90" zoomScaleNormal="90" workbookViewId="0">
      <pane xSplit="1" topLeftCell="B1" activePane="topRight" state="frozen"/>
      <selection pane="topRight" activeCell="C1" sqref="C1:Q1"/>
    </sheetView>
  </sheetViews>
  <sheetFormatPr baseColWidth="10" defaultColWidth="9.140625" defaultRowHeight="16.5" x14ac:dyDescent="0.3"/>
  <cols>
    <col min="1" max="1" width="31.5703125" style="36" customWidth="1"/>
    <col min="2" max="2" width="1.85546875" style="12" customWidth="1"/>
    <col min="3" max="3" width="1" style="12" customWidth="1"/>
    <col min="4" max="4" width="1.5703125" style="2" customWidth="1"/>
    <col min="5" max="5" width="24.7109375" style="2" customWidth="1"/>
    <col min="6" max="7" width="21.7109375" style="2" customWidth="1"/>
    <col min="8" max="8" width="10.85546875" style="2" customWidth="1"/>
    <col min="9" max="9" width="14" style="2" customWidth="1"/>
    <col min="10" max="10" width="11.7109375" style="2" customWidth="1"/>
    <col min="11" max="11" width="43.85546875" style="56" customWidth="1"/>
    <col min="12" max="12" width="23.42578125" style="2" customWidth="1"/>
    <col min="13" max="13" width="13.5703125" style="2" customWidth="1"/>
    <col min="14" max="14" width="14" style="2" customWidth="1"/>
    <col min="15" max="15" width="17" style="2" customWidth="1"/>
    <col min="16" max="16" width="8.5703125" style="2" customWidth="1"/>
    <col min="17" max="17" width="4.140625" style="2" customWidth="1"/>
    <col min="18" max="1023" width="11.42578125" style="2"/>
  </cols>
  <sheetData>
    <row r="1" spans="1:29" s="25" customFormat="1" ht="39.4" customHeight="1" x14ac:dyDescent="0.2">
      <c r="A1" s="36"/>
      <c r="B1" s="13"/>
      <c r="C1" s="548" t="s">
        <v>1225</v>
      </c>
      <c r="D1" s="549"/>
      <c r="E1" s="549"/>
      <c r="F1" s="549"/>
      <c r="G1" s="549"/>
      <c r="H1" s="549"/>
      <c r="I1" s="549"/>
      <c r="J1" s="549"/>
      <c r="K1" s="549"/>
      <c r="L1" s="549"/>
      <c r="M1" s="549"/>
      <c r="N1" s="549"/>
      <c r="O1" s="549"/>
      <c r="P1" s="549"/>
      <c r="Q1" s="549"/>
    </row>
    <row r="2" spans="1:29" s="25" customFormat="1" ht="39.4" customHeight="1" x14ac:dyDescent="0.25">
      <c r="A2" s="36"/>
      <c r="B2" s="13"/>
      <c r="C2" s="12"/>
      <c r="K2" s="26"/>
      <c r="L2" s="26"/>
      <c r="M2" s="26"/>
      <c r="N2" s="26"/>
      <c r="O2" s="26"/>
      <c r="P2" s="26"/>
      <c r="Q2" s="26"/>
    </row>
    <row r="3" spans="1:29" s="25" customFormat="1" ht="16.5" customHeight="1" x14ac:dyDescent="0.25">
      <c r="A3" s="16" t="s">
        <v>605</v>
      </c>
      <c r="B3" s="15"/>
      <c r="C3" s="12"/>
      <c r="E3" s="574" t="s">
        <v>1106</v>
      </c>
      <c r="F3" s="574"/>
      <c r="G3" s="574"/>
      <c r="H3" s="574"/>
      <c r="I3" s="574"/>
      <c r="J3" s="574"/>
      <c r="K3" s="574"/>
      <c r="L3" s="574"/>
      <c r="M3" s="574"/>
      <c r="N3" s="574"/>
      <c r="O3" s="574"/>
      <c r="P3" s="574"/>
      <c r="Q3" s="59"/>
    </row>
    <row r="4" spans="1:29" s="25" customFormat="1" ht="16.5" customHeight="1" x14ac:dyDescent="0.3">
      <c r="A4" s="16" t="s">
        <v>1151</v>
      </c>
      <c r="B4" s="15"/>
      <c r="C4" s="12"/>
      <c r="D4" s="60"/>
      <c r="E4" s="574"/>
      <c r="F4" s="574"/>
      <c r="G4" s="574"/>
      <c r="H4" s="574"/>
      <c r="I4" s="574"/>
      <c r="J4" s="574"/>
      <c r="K4" s="574"/>
      <c r="L4" s="574"/>
      <c r="M4" s="574"/>
      <c r="N4" s="574"/>
      <c r="O4" s="574"/>
      <c r="P4" s="574"/>
      <c r="Q4" s="59"/>
    </row>
    <row r="5" spans="1:29" s="25" customFormat="1" ht="16.5" customHeight="1" x14ac:dyDescent="0.3">
      <c r="A5" s="16" t="s">
        <v>1152</v>
      </c>
      <c r="B5" s="15"/>
      <c r="C5" s="12"/>
      <c r="D5" s="60"/>
      <c r="E5" s="37" t="s">
        <v>1105</v>
      </c>
      <c r="G5" s="38"/>
      <c r="H5" s="38"/>
      <c r="I5" s="38"/>
      <c r="J5" s="38"/>
      <c r="K5" s="38"/>
      <c r="L5" s="38"/>
      <c r="M5" s="38"/>
      <c r="N5" s="38"/>
      <c r="O5" s="38"/>
      <c r="P5" s="39"/>
      <c r="Q5" s="297"/>
    </row>
    <row r="6" spans="1:29" s="25" customFormat="1" ht="16.5" customHeight="1" x14ac:dyDescent="0.25">
      <c r="A6" s="14" t="s">
        <v>1153</v>
      </c>
      <c r="B6" s="15"/>
      <c r="C6" s="12"/>
      <c r="E6" s="37" t="s">
        <v>1108</v>
      </c>
      <c r="Q6" s="62"/>
    </row>
    <row r="7" spans="1:29" s="25" customFormat="1" ht="16.5" customHeight="1" x14ac:dyDescent="0.25">
      <c r="A7" s="16" t="s">
        <v>1154</v>
      </c>
      <c r="B7" s="15"/>
      <c r="C7" s="12"/>
      <c r="E7" s="37" t="s">
        <v>1107</v>
      </c>
      <c r="Q7" s="62"/>
    </row>
    <row r="8" spans="1:29" s="25" customFormat="1" ht="16.5" customHeight="1" x14ac:dyDescent="0.25">
      <c r="A8" s="16" t="s">
        <v>1155</v>
      </c>
      <c r="B8" s="15"/>
      <c r="C8" s="12"/>
      <c r="E8" s="37"/>
      <c r="Q8" s="62"/>
    </row>
    <row r="9" spans="1:29" s="25" customFormat="1" ht="16.5" customHeight="1" x14ac:dyDescent="0.25">
      <c r="A9" s="16" t="s">
        <v>1156</v>
      </c>
      <c r="B9" s="15"/>
      <c r="C9" s="12"/>
      <c r="D9" s="566" t="s">
        <v>1109</v>
      </c>
      <c r="E9" s="566"/>
      <c r="F9" s="566"/>
      <c r="G9" s="566"/>
      <c r="H9" s="566"/>
      <c r="I9" s="566"/>
      <c r="J9" s="566"/>
      <c r="K9" s="566"/>
      <c r="L9" s="566"/>
      <c r="M9" s="566"/>
      <c r="N9" s="566"/>
      <c r="O9" s="566"/>
      <c r="P9" s="566"/>
      <c r="Q9" s="62"/>
    </row>
    <row r="10" spans="1:29" s="25" customFormat="1" ht="16.5" customHeight="1" x14ac:dyDescent="0.25">
      <c r="A10" s="16" t="s">
        <v>1157</v>
      </c>
      <c r="B10" s="15"/>
      <c r="C10" s="12"/>
      <c r="E10" s="37"/>
      <c r="Q10" s="62"/>
    </row>
    <row r="11" spans="1:29" s="36" customFormat="1" ht="16.5" customHeight="1" x14ac:dyDescent="0.25">
      <c r="A11" s="16" t="s">
        <v>1158</v>
      </c>
      <c r="B11" s="15"/>
      <c r="C11" s="12"/>
      <c r="E11" s="589" t="s">
        <v>617</v>
      </c>
      <c r="F11" s="589"/>
      <c r="G11" s="589"/>
      <c r="H11" s="589"/>
      <c r="I11" s="589"/>
      <c r="J11" s="589"/>
      <c r="K11" s="589"/>
      <c r="L11" s="571" t="s">
        <v>621</v>
      </c>
      <c r="M11" s="571" t="s">
        <v>622</v>
      </c>
      <c r="N11" s="571" t="s">
        <v>623</v>
      </c>
      <c r="O11" s="571" t="s">
        <v>1110</v>
      </c>
      <c r="P11" s="444"/>
      <c r="R11" s="25"/>
      <c r="T11" s="25"/>
      <c r="U11" s="25"/>
      <c r="V11" s="25"/>
      <c r="W11" s="25"/>
      <c r="X11" s="25"/>
      <c r="Y11" s="25"/>
      <c r="Z11" s="25"/>
      <c r="AA11" s="25"/>
      <c r="AB11" s="25"/>
      <c r="AC11" s="25"/>
    </row>
    <row r="12" spans="1:29" s="36" customFormat="1" ht="16.5" customHeight="1" x14ac:dyDescent="0.25">
      <c r="A12" s="16" t="s">
        <v>1159</v>
      </c>
      <c r="B12" s="12"/>
      <c r="C12" s="12"/>
      <c r="E12" s="571" t="s">
        <v>607</v>
      </c>
      <c r="F12" s="571" t="s">
        <v>693</v>
      </c>
      <c r="G12" s="571" t="s">
        <v>618</v>
      </c>
      <c r="H12" s="589" t="s">
        <v>18</v>
      </c>
      <c r="I12" s="571" t="s">
        <v>619</v>
      </c>
      <c r="J12" s="571"/>
      <c r="K12" s="571" t="s">
        <v>620</v>
      </c>
      <c r="L12" s="571"/>
      <c r="M12" s="571"/>
      <c r="N12" s="571"/>
      <c r="O12" s="571"/>
      <c r="P12" s="444"/>
      <c r="R12" s="25"/>
      <c r="T12" s="25"/>
      <c r="U12" s="25"/>
      <c r="V12" s="25"/>
      <c r="W12" s="25"/>
      <c r="X12" s="25"/>
      <c r="Y12" s="25"/>
      <c r="Z12" s="25"/>
      <c r="AA12" s="25"/>
      <c r="AB12" s="25"/>
      <c r="AC12" s="25"/>
    </row>
    <row r="13" spans="1:29" s="36" customFormat="1" ht="15.75" customHeight="1" x14ac:dyDescent="0.25">
      <c r="A13" s="16"/>
      <c r="B13" s="12"/>
      <c r="C13" s="12"/>
      <c r="E13" s="571"/>
      <c r="F13" s="590"/>
      <c r="G13" s="571"/>
      <c r="H13" s="571"/>
      <c r="I13" s="45" t="s">
        <v>590</v>
      </c>
      <c r="J13" s="45" t="s">
        <v>18</v>
      </c>
      <c r="K13" s="571"/>
      <c r="L13" s="571"/>
      <c r="M13" s="571"/>
      <c r="N13" s="571"/>
      <c r="O13" s="571"/>
      <c r="P13" s="444"/>
      <c r="R13" s="25"/>
      <c r="T13" s="25"/>
      <c r="U13" s="25"/>
      <c r="V13" s="25"/>
      <c r="W13" s="25"/>
      <c r="X13" s="25"/>
      <c r="Y13" s="25"/>
      <c r="Z13" s="25"/>
      <c r="AA13" s="25"/>
      <c r="AB13" s="25"/>
      <c r="AC13" s="25"/>
    </row>
    <row r="14" spans="1:29" s="36" customFormat="1" ht="15.75" hidden="1" customHeight="1" x14ac:dyDescent="0.25">
      <c r="A14" s="41"/>
      <c r="B14" s="12"/>
      <c r="C14" s="12"/>
      <c r="E14" s="46" t="s">
        <v>607</v>
      </c>
      <c r="F14" s="487" t="s">
        <v>1167</v>
      </c>
      <c r="G14" s="47"/>
      <c r="H14" s="47"/>
      <c r="I14" s="48"/>
      <c r="J14" s="48"/>
      <c r="K14" s="48"/>
      <c r="L14" s="64"/>
      <c r="M14" s="48"/>
      <c r="N14" s="48"/>
      <c r="O14" s="46" t="s">
        <v>12</v>
      </c>
      <c r="P14" s="444"/>
      <c r="R14" s="25"/>
      <c r="T14" s="25"/>
      <c r="U14" s="25"/>
      <c r="V14" s="25"/>
      <c r="W14" s="25"/>
      <c r="X14" s="25"/>
      <c r="Y14" s="25"/>
      <c r="Z14" s="25"/>
      <c r="AA14" s="25"/>
      <c r="AB14" s="25"/>
      <c r="AC14" s="25"/>
    </row>
    <row r="15" spans="1:29" x14ac:dyDescent="0.3">
      <c r="A15" s="16"/>
      <c r="E15" s="260"/>
      <c r="F15" s="330" t="str">
        <f>IF(E15="","",IF(VLOOKUP(E15,'0_Dades generals organització'!$H$51:$L$298,3,FALSE)="","Sí",VLOOKUP(E15,'0_Dades generals organització'!$H$51:$L$298,3,FALSE)))</f>
        <v/>
      </c>
      <c r="G15" s="261"/>
      <c r="H15" s="65" t="str">
        <f>IF(G15="Altres","-",IF(ISNUMBER(VLOOKUP(G15,Dades!$C$333:$E$377,3,0)),VLOOKUP(G15,Dades!$C$333:$E$377,3,0),""))</f>
        <v/>
      </c>
      <c r="I15" s="266"/>
      <c r="J15" s="267"/>
      <c r="K15" s="49" t="str">
        <f>IF(G15="","",VLOOKUP(G15,Dades!$C$333:$D$377,2,0))</f>
        <v/>
      </c>
      <c r="L15" s="261"/>
      <c r="M15" s="268"/>
      <c r="N15" s="268"/>
      <c r="O15" s="51" t="str">
        <f>IF(OR(H15="",N15=""),"",IF(H15="-",ROUND((J15*N15),2),ROUND((H15*N15),2)))</f>
        <v/>
      </c>
      <c r="P15" s="445"/>
      <c r="R15" s="25"/>
      <c r="T15" s="25"/>
      <c r="U15" s="25"/>
      <c r="V15" s="25"/>
      <c r="W15" s="25"/>
      <c r="X15" s="25"/>
      <c r="Y15" s="25"/>
      <c r="Z15" s="25"/>
      <c r="AA15" s="25"/>
      <c r="AB15" s="25"/>
      <c r="AC15" s="25"/>
    </row>
    <row r="16" spans="1:29" ht="15" customHeight="1" x14ac:dyDescent="0.3">
      <c r="A16" s="16"/>
      <c r="E16" s="260"/>
      <c r="F16" s="330" t="str">
        <f>IF(E16="","",IF(VLOOKUP(E16,'0_Dades generals organització'!$H$51:$L$298,3,FALSE)="","Sí",VLOOKUP(E16,'0_Dades generals organització'!$H$51:$L$298,3,FALSE)))</f>
        <v/>
      </c>
      <c r="G16" s="261"/>
      <c r="H16" s="65" t="str">
        <f>IF(G16="Altres","-",IF(ISNUMBER(VLOOKUP(G16,Dades!$C$333:$E$377,3,0)),VLOOKUP(G16,Dades!$C$333:$E$377,3,0),""))</f>
        <v/>
      </c>
      <c r="I16" s="266"/>
      <c r="J16" s="267"/>
      <c r="K16" s="49" t="str">
        <f>IF(G16="","",VLOOKUP(G16,Dades!$C$333:$D$377,2,0))</f>
        <v/>
      </c>
      <c r="L16" s="261"/>
      <c r="M16" s="268"/>
      <c r="N16" s="268"/>
      <c r="O16" s="51" t="str">
        <f t="shared" ref="O16:O36" si="0">IF(OR(H16="",N16=""),"",IF(H16="-",ROUND((J16*N16),2),ROUND((H16*N16),2)))</f>
        <v/>
      </c>
      <c r="P16" s="445"/>
      <c r="R16" s="25"/>
      <c r="T16" s="25"/>
      <c r="U16" s="25"/>
      <c r="V16" s="25"/>
      <c r="W16" s="25"/>
      <c r="X16" s="25"/>
      <c r="Y16" s="25"/>
      <c r="Z16" s="25"/>
      <c r="AA16" s="25"/>
      <c r="AB16" s="25"/>
      <c r="AC16" s="25"/>
    </row>
    <row r="17" spans="1:29" ht="15" customHeight="1" x14ac:dyDescent="0.3">
      <c r="A17" s="16"/>
      <c r="E17" s="260"/>
      <c r="F17" s="330" t="str">
        <f>IF(E17="","",IF(VLOOKUP(E17,'0_Dades generals organització'!$H$51:$L$298,3,FALSE)="","Sí",VLOOKUP(E17,'0_Dades generals organització'!$H$51:$L$298,3,FALSE)))</f>
        <v/>
      </c>
      <c r="G17" s="261"/>
      <c r="H17" s="65" t="str">
        <f>IF(G17="Altres","-",IF(ISNUMBER(VLOOKUP(G17,Dades!$C$333:$E$377,3,0)),VLOOKUP(G17,Dades!$C$333:$E$377,3,0),""))</f>
        <v/>
      </c>
      <c r="I17" s="266"/>
      <c r="J17" s="267"/>
      <c r="K17" s="49" t="str">
        <f>IF(G17="","",VLOOKUP(G17,Dades!$C$333:$D$377,2,0))</f>
        <v/>
      </c>
      <c r="L17" s="261"/>
      <c r="M17" s="268"/>
      <c r="N17" s="268"/>
      <c r="O17" s="51" t="str">
        <f t="shared" si="0"/>
        <v/>
      </c>
      <c r="P17" s="445"/>
      <c r="R17" s="25"/>
      <c r="T17" s="25"/>
      <c r="U17" s="25"/>
      <c r="V17" s="25"/>
      <c r="W17" s="25"/>
      <c r="X17" s="25"/>
      <c r="Y17" s="25"/>
      <c r="Z17" s="25"/>
      <c r="AA17" s="25"/>
      <c r="AB17" s="25"/>
      <c r="AC17" s="25"/>
    </row>
    <row r="18" spans="1:29" ht="15" customHeight="1" x14ac:dyDescent="0.3">
      <c r="A18" s="16"/>
      <c r="E18" s="260"/>
      <c r="F18" s="330" t="str">
        <f>IF(E18="","",IF(VLOOKUP(E18,'0_Dades generals organització'!$H$51:$L$298,3,FALSE)="","Sí",VLOOKUP(E18,'0_Dades generals organització'!$H$51:$L$298,3,FALSE)))</f>
        <v/>
      </c>
      <c r="G18" s="261"/>
      <c r="H18" s="65" t="str">
        <f>IF(G18="Altres","-",IF(ISNUMBER(VLOOKUP(G18,Dades!$C$333:$E$377,3,0)),VLOOKUP(G18,Dades!$C$333:$E$377,3,0),""))</f>
        <v/>
      </c>
      <c r="I18" s="266"/>
      <c r="J18" s="267"/>
      <c r="K18" s="49" t="str">
        <f>IF(G18="","",VLOOKUP(G18,Dades!$C$333:$D$377,2,0))</f>
        <v/>
      </c>
      <c r="L18" s="261"/>
      <c r="M18" s="268"/>
      <c r="N18" s="268"/>
      <c r="O18" s="51" t="str">
        <f t="shared" si="0"/>
        <v/>
      </c>
      <c r="P18" s="445"/>
      <c r="R18" s="25"/>
      <c r="T18" s="25"/>
      <c r="U18" s="25"/>
      <c r="V18" s="25"/>
      <c r="W18" s="25"/>
      <c r="X18" s="25"/>
      <c r="Y18" s="25"/>
      <c r="Z18" s="25"/>
      <c r="AA18" s="25"/>
      <c r="AB18" s="25"/>
      <c r="AC18" s="25"/>
    </row>
    <row r="19" spans="1:29" ht="15" customHeight="1" x14ac:dyDescent="0.3">
      <c r="A19" s="16"/>
      <c r="E19" s="260"/>
      <c r="F19" s="330" t="str">
        <f>IF(E19="","",IF(VLOOKUP(E19,'0_Dades generals organització'!$H$51:$L$298,3,FALSE)="","Sí",VLOOKUP(E19,'0_Dades generals organització'!$H$51:$L$298,3,FALSE)))</f>
        <v/>
      </c>
      <c r="G19" s="261"/>
      <c r="H19" s="65" t="str">
        <f>IF(G19="Altres","-",IF(ISNUMBER(VLOOKUP(G19,Dades!$C$333:$E$377,3,0)),VLOOKUP(G19,Dades!$C$333:$E$377,3,0),""))</f>
        <v/>
      </c>
      <c r="I19" s="266"/>
      <c r="J19" s="267"/>
      <c r="K19" s="49" t="str">
        <f>IF(G19="","",VLOOKUP(G19,Dades!$C$333:$D$377,2,0))</f>
        <v/>
      </c>
      <c r="L19" s="261"/>
      <c r="M19" s="268"/>
      <c r="N19" s="268"/>
      <c r="O19" s="51" t="str">
        <f t="shared" si="0"/>
        <v/>
      </c>
      <c r="P19" s="445"/>
      <c r="R19" s="25"/>
      <c r="T19" s="25"/>
      <c r="U19" s="25"/>
      <c r="V19" s="25"/>
      <c r="W19" s="25"/>
      <c r="X19" s="25"/>
      <c r="Y19" s="25"/>
      <c r="Z19" s="25"/>
      <c r="AA19" s="25"/>
      <c r="AB19" s="25"/>
      <c r="AC19" s="25"/>
    </row>
    <row r="20" spans="1:29" ht="15" customHeight="1" x14ac:dyDescent="0.3">
      <c r="A20" s="16"/>
      <c r="E20" s="260"/>
      <c r="F20" s="330" t="str">
        <f>IF(E20="","",IF(VLOOKUP(E20,'0_Dades generals organització'!$H$51:$L$298,3,FALSE)="","Sí",VLOOKUP(E20,'0_Dades generals organització'!$H$51:$L$298,3,FALSE)))</f>
        <v/>
      </c>
      <c r="G20" s="261"/>
      <c r="H20" s="65" t="str">
        <f>IF(G20="Altres","-",IF(ISNUMBER(VLOOKUP(G20,Dades!$C$333:$E$377,3,0)),VLOOKUP(G20,Dades!$C$333:$E$377,3,0),""))</f>
        <v/>
      </c>
      <c r="I20" s="266"/>
      <c r="J20" s="267"/>
      <c r="K20" s="49" t="str">
        <f>IF(G20="","",VLOOKUP(G20,Dades!$C$333:$D$377,2,0))</f>
        <v/>
      </c>
      <c r="L20" s="261"/>
      <c r="M20" s="268"/>
      <c r="N20" s="268"/>
      <c r="O20" s="51" t="str">
        <f t="shared" si="0"/>
        <v/>
      </c>
      <c r="P20" s="445"/>
      <c r="R20" s="25"/>
      <c r="T20" s="25"/>
      <c r="U20" s="25"/>
      <c r="V20" s="25"/>
      <c r="W20" s="25"/>
      <c r="X20" s="25"/>
      <c r="Y20" s="25"/>
      <c r="Z20" s="25"/>
      <c r="AA20" s="25"/>
      <c r="AB20" s="25"/>
      <c r="AC20" s="25"/>
    </row>
    <row r="21" spans="1:29" ht="15" customHeight="1" x14ac:dyDescent="0.3">
      <c r="A21" s="16"/>
      <c r="E21" s="260"/>
      <c r="F21" s="330" t="str">
        <f>IF(E21="","",IF(VLOOKUP(E21,'0_Dades generals organització'!$H$51:$L$298,3,FALSE)="","Sí",VLOOKUP(E21,'0_Dades generals organització'!$H$51:$L$298,3,FALSE)))</f>
        <v/>
      </c>
      <c r="G21" s="261"/>
      <c r="H21" s="65" t="str">
        <f>IF(G21="Altres","-",IF(ISNUMBER(VLOOKUP(G21,Dades!$C$333:$E$377,3,0)),VLOOKUP(G21,Dades!$C$333:$E$377,3,0),""))</f>
        <v/>
      </c>
      <c r="I21" s="266"/>
      <c r="J21" s="267"/>
      <c r="K21" s="49" t="str">
        <f>IF(G21="","",VLOOKUP(G21,Dades!$C$333:$D$377,2,0))</f>
        <v/>
      </c>
      <c r="L21" s="261"/>
      <c r="M21" s="268"/>
      <c r="N21" s="268"/>
      <c r="O21" s="51" t="str">
        <f t="shared" si="0"/>
        <v/>
      </c>
      <c r="P21" s="445"/>
      <c r="R21" s="25"/>
      <c r="T21" s="25"/>
      <c r="U21" s="25"/>
      <c r="V21" s="25"/>
      <c r="W21" s="25"/>
      <c r="X21" s="25"/>
      <c r="Y21" s="25"/>
      <c r="Z21" s="25"/>
      <c r="AA21" s="25"/>
      <c r="AB21" s="25"/>
      <c r="AC21" s="25"/>
    </row>
    <row r="22" spans="1:29" ht="15" customHeight="1" x14ac:dyDescent="0.3">
      <c r="A22" s="16"/>
      <c r="E22" s="260"/>
      <c r="F22" s="330" t="str">
        <f>IF(E22="","",IF(VLOOKUP(E22,'0_Dades generals organització'!$H$51:$L$298,3,FALSE)="","Sí",VLOOKUP(E22,'0_Dades generals organització'!$H$51:$L$298,3,FALSE)))</f>
        <v/>
      </c>
      <c r="G22" s="261"/>
      <c r="H22" s="65" t="str">
        <f>IF(G22="Altres","-",IF(ISNUMBER(VLOOKUP(G22,Dades!$C$333:$E$377,3,0)),VLOOKUP(G22,Dades!$C$333:$E$377,3,0),""))</f>
        <v/>
      </c>
      <c r="I22" s="266"/>
      <c r="J22" s="267"/>
      <c r="K22" s="49" t="str">
        <f>IF(G22="","",VLOOKUP(G22,Dades!$C$333:$D$377,2,0))</f>
        <v/>
      </c>
      <c r="L22" s="261"/>
      <c r="M22" s="268"/>
      <c r="N22" s="268"/>
      <c r="O22" s="51" t="str">
        <f t="shared" si="0"/>
        <v/>
      </c>
      <c r="P22" s="445"/>
      <c r="R22" s="25"/>
      <c r="T22" s="25"/>
      <c r="U22" s="25"/>
      <c r="V22" s="25"/>
      <c r="W22" s="25"/>
      <c r="X22" s="25"/>
      <c r="Y22" s="25"/>
      <c r="Z22" s="25"/>
      <c r="AA22" s="25"/>
      <c r="AB22" s="25"/>
      <c r="AC22" s="25"/>
    </row>
    <row r="23" spans="1:29" ht="15" customHeight="1" x14ac:dyDescent="0.3">
      <c r="A23" s="16"/>
      <c r="E23" s="260"/>
      <c r="F23" s="330" t="str">
        <f>IF(E23="","",IF(VLOOKUP(E23,'0_Dades generals organització'!$H$51:$L$298,3,FALSE)="","Sí",VLOOKUP(E23,'0_Dades generals organització'!$H$51:$L$298,3,FALSE)))</f>
        <v/>
      </c>
      <c r="G23" s="261"/>
      <c r="H23" s="65" t="str">
        <f>IF(G23="Altres","-",IF(ISNUMBER(VLOOKUP(G23,Dades!$C$333:$E$377,3,0)),VLOOKUP(G23,Dades!$C$333:$E$377,3,0),""))</f>
        <v/>
      </c>
      <c r="I23" s="266"/>
      <c r="J23" s="267"/>
      <c r="K23" s="49" t="str">
        <f>IF(G23="","",VLOOKUP(G23,Dades!$C$333:$D$377,2,0))</f>
        <v/>
      </c>
      <c r="L23" s="261"/>
      <c r="M23" s="268"/>
      <c r="N23" s="268"/>
      <c r="O23" s="51" t="str">
        <f t="shared" si="0"/>
        <v/>
      </c>
      <c r="P23" s="445"/>
      <c r="R23" s="25"/>
      <c r="T23" s="25"/>
      <c r="U23" s="25"/>
      <c r="V23" s="25"/>
      <c r="W23" s="25"/>
      <c r="X23" s="25"/>
      <c r="Y23" s="25"/>
      <c r="Z23" s="25"/>
      <c r="AA23" s="25"/>
      <c r="AB23" s="25"/>
      <c r="AC23" s="25"/>
    </row>
    <row r="24" spans="1:29" ht="15" customHeight="1" x14ac:dyDescent="0.3">
      <c r="A24" s="16"/>
      <c r="E24" s="260"/>
      <c r="F24" s="330" t="str">
        <f>IF(E24="","",IF(VLOOKUP(E24,'0_Dades generals organització'!$H$51:$L$298,3,FALSE)="","Sí",VLOOKUP(E24,'0_Dades generals organització'!$H$51:$L$298,3,FALSE)))</f>
        <v/>
      </c>
      <c r="G24" s="261"/>
      <c r="H24" s="65" t="str">
        <f>IF(G24="Altres","-",IF(ISNUMBER(VLOOKUP(G24,Dades!$C$333:$E$377,3,0)),VLOOKUP(G24,Dades!$C$333:$E$377,3,0),""))</f>
        <v/>
      </c>
      <c r="I24" s="266"/>
      <c r="J24" s="267"/>
      <c r="K24" s="49" t="str">
        <f>IF(G24="","",VLOOKUP(G24,Dades!$C$333:$D$377,2,0))</f>
        <v/>
      </c>
      <c r="L24" s="261"/>
      <c r="M24" s="268"/>
      <c r="N24" s="268"/>
      <c r="O24" s="51" t="str">
        <f t="shared" si="0"/>
        <v/>
      </c>
      <c r="P24" s="445"/>
      <c r="R24" s="25"/>
      <c r="T24" s="25"/>
      <c r="U24" s="25"/>
      <c r="V24" s="25"/>
      <c r="W24" s="25"/>
      <c r="X24" s="25"/>
      <c r="Y24" s="25"/>
      <c r="Z24" s="25"/>
      <c r="AA24" s="25"/>
      <c r="AB24" s="25"/>
      <c r="AC24" s="25"/>
    </row>
    <row r="25" spans="1:29" ht="15" customHeight="1" x14ac:dyDescent="0.3">
      <c r="A25" s="16"/>
      <c r="E25" s="260"/>
      <c r="F25" s="330" t="str">
        <f>IF(E25="","",IF(VLOOKUP(E25,'0_Dades generals organització'!$H$51:$L$298,3,FALSE)="","Sí",VLOOKUP(E25,'0_Dades generals organització'!$H$51:$L$298,3,FALSE)))</f>
        <v/>
      </c>
      <c r="G25" s="261"/>
      <c r="H25" s="65" t="str">
        <f>IF(G25="Altres","-",IF(ISNUMBER(VLOOKUP(G25,Dades!$C$333:$E$377,3,0)),VLOOKUP(G25,Dades!$C$333:$E$377,3,0),""))</f>
        <v/>
      </c>
      <c r="I25" s="266"/>
      <c r="J25" s="267"/>
      <c r="K25" s="49" t="str">
        <f>IF(G25="","",VLOOKUP(G25,Dades!$C$333:$D$377,2,0))</f>
        <v/>
      </c>
      <c r="L25" s="261"/>
      <c r="M25" s="268"/>
      <c r="N25" s="268"/>
      <c r="O25" s="51" t="str">
        <f t="shared" si="0"/>
        <v/>
      </c>
      <c r="P25" s="445"/>
      <c r="R25" s="25"/>
      <c r="T25" s="25"/>
      <c r="U25" s="25"/>
      <c r="V25" s="25"/>
      <c r="W25" s="25"/>
      <c r="X25" s="25"/>
      <c r="Y25" s="25"/>
      <c r="Z25" s="25"/>
      <c r="AA25" s="25"/>
      <c r="AB25" s="25"/>
      <c r="AC25" s="25"/>
    </row>
    <row r="26" spans="1:29" ht="15" customHeight="1" x14ac:dyDescent="0.3">
      <c r="A26" s="67"/>
      <c r="E26" s="260"/>
      <c r="F26" s="330" t="str">
        <f>IF(E26="","",IF(VLOOKUP(E26,'0_Dades generals organització'!$H$51:$L$298,3,FALSE)="","Sí",VLOOKUP(E26,'0_Dades generals organització'!$H$51:$L$298,3,FALSE)))</f>
        <v/>
      </c>
      <c r="G26" s="261"/>
      <c r="H26" s="65" t="str">
        <f>IF(G26="Altres","-",IF(ISNUMBER(VLOOKUP(G26,Dades!$C$333:$E$377,3,0)),VLOOKUP(G26,Dades!$C$333:$E$377,3,0),""))</f>
        <v/>
      </c>
      <c r="I26" s="266"/>
      <c r="J26" s="267"/>
      <c r="K26" s="49" t="str">
        <f>IF(G26="","",VLOOKUP(G26,Dades!$C$333:$D$377,2,0))</f>
        <v/>
      </c>
      <c r="L26" s="261"/>
      <c r="M26" s="268"/>
      <c r="N26" s="268"/>
      <c r="O26" s="51" t="str">
        <f t="shared" si="0"/>
        <v/>
      </c>
      <c r="P26" s="445"/>
      <c r="R26" s="25"/>
      <c r="T26" s="25"/>
      <c r="U26" s="25"/>
      <c r="V26" s="25"/>
      <c r="W26" s="25"/>
      <c r="X26" s="25"/>
      <c r="Y26" s="25"/>
      <c r="Z26" s="25"/>
      <c r="AA26" s="25"/>
      <c r="AB26" s="25"/>
      <c r="AC26" s="25"/>
    </row>
    <row r="27" spans="1:29" ht="15" customHeight="1" x14ac:dyDescent="0.3">
      <c r="A27" s="16"/>
      <c r="E27" s="260"/>
      <c r="F27" s="330" t="str">
        <f>IF(E27="","",IF(VLOOKUP(E27,'0_Dades generals organització'!$H$51:$L$298,3,FALSE)="","Sí",VLOOKUP(E27,'0_Dades generals organització'!$H$51:$L$298,3,FALSE)))</f>
        <v/>
      </c>
      <c r="G27" s="261"/>
      <c r="H27" s="65" t="str">
        <f>IF(G27="Altres","-",IF(ISNUMBER(VLOOKUP(G27,Dades!$C$333:$E$377,3,0)),VLOOKUP(G27,Dades!$C$333:$E$377,3,0),""))</f>
        <v/>
      </c>
      <c r="I27" s="266"/>
      <c r="J27" s="267"/>
      <c r="K27" s="49" t="str">
        <f>IF(G27="","",VLOOKUP(G27,Dades!$C$333:$D$377,2,0))</f>
        <v/>
      </c>
      <c r="L27" s="261"/>
      <c r="M27" s="268"/>
      <c r="N27" s="268"/>
      <c r="O27" s="51" t="str">
        <f t="shared" si="0"/>
        <v/>
      </c>
      <c r="P27" s="445"/>
      <c r="R27" s="25"/>
      <c r="T27" s="25"/>
      <c r="U27" s="25"/>
      <c r="V27" s="25"/>
      <c r="W27" s="25"/>
      <c r="X27" s="25"/>
      <c r="Y27" s="25"/>
      <c r="Z27" s="25"/>
      <c r="AA27" s="25"/>
      <c r="AB27" s="25"/>
      <c r="AC27" s="25"/>
    </row>
    <row r="28" spans="1:29" ht="15" customHeight="1" x14ac:dyDescent="0.3">
      <c r="A28" s="41"/>
      <c r="E28" s="260"/>
      <c r="F28" s="330" t="str">
        <f>IF(E28="","",IF(VLOOKUP(E28,'0_Dades generals organització'!$H$51:$L$298,3,FALSE)="","Sí",VLOOKUP(E28,'0_Dades generals organització'!$H$51:$L$298,3,FALSE)))</f>
        <v/>
      </c>
      <c r="G28" s="261"/>
      <c r="H28" s="65" t="str">
        <f>IF(G28="Altres","-",IF(ISNUMBER(VLOOKUP(G28,Dades!$C$333:$E$377,3,0)),VLOOKUP(G28,Dades!$C$333:$E$377,3,0),""))</f>
        <v/>
      </c>
      <c r="I28" s="266"/>
      <c r="J28" s="267"/>
      <c r="K28" s="49" t="str">
        <f>IF(G28="","",VLOOKUP(G28,Dades!$C$333:$D$377,2,0))</f>
        <v/>
      </c>
      <c r="L28" s="261"/>
      <c r="M28" s="268"/>
      <c r="N28" s="268"/>
      <c r="O28" s="51" t="str">
        <f t="shared" si="0"/>
        <v/>
      </c>
      <c r="P28" s="445"/>
      <c r="R28" s="25"/>
      <c r="T28" s="25"/>
      <c r="U28" s="25"/>
      <c r="V28" s="25"/>
      <c r="W28" s="25"/>
      <c r="X28" s="25"/>
      <c r="Y28" s="25"/>
      <c r="Z28" s="25"/>
      <c r="AA28" s="25"/>
      <c r="AB28" s="25"/>
      <c r="AC28" s="25"/>
    </row>
    <row r="29" spans="1:29" ht="15" customHeight="1" x14ac:dyDescent="0.3">
      <c r="A29" s="41"/>
      <c r="E29" s="260"/>
      <c r="F29" s="330" t="str">
        <f>IF(E29="","",IF(VLOOKUP(E29,'0_Dades generals organització'!$H$51:$L$298,3,FALSE)="","Sí",VLOOKUP(E29,'0_Dades generals organització'!$H$51:$L$298,3,FALSE)))</f>
        <v/>
      </c>
      <c r="G29" s="261"/>
      <c r="H29" s="65" t="str">
        <f>IF(G29="Altres","-",IF(ISNUMBER(VLOOKUP(G29,Dades!$C$333:$E$377,3,0)),VLOOKUP(G29,Dades!$C$333:$E$377,3,0),""))</f>
        <v/>
      </c>
      <c r="I29" s="266"/>
      <c r="J29" s="267"/>
      <c r="K29" s="49" t="str">
        <f>IF(G29="","",VLOOKUP(G29,Dades!$C$333:$D$377,2,0))</f>
        <v/>
      </c>
      <c r="L29" s="261"/>
      <c r="M29" s="268"/>
      <c r="N29" s="268"/>
      <c r="O29" s="51" t="str">
        <f t="shared" si="0"/>
        <v/>
      </c>
      <c r="P29" s="445"/>
      <c r="R29" s="25"/>
      <c r="T29" s="25"/>
      <c r="U29" s="25"/>
      <c r="V29" s="25"/>
      <c r="W29" s="25"/>
      <c r="X29" s="25"/>
      <c r="Y29" s="25"/>
      <c r="Z29" s="25"/>
      <c r="AA29" s="25"/>
      <c r="AB29" s="25"/>
      <c r="AC29" s="25"/>
    </row>
    <row r="30" spans="1:29" ht="15" customHeight="1" x14ac:dyDescent="0.3">
      <c r="A30" s="41"/>
      <c r="E30" s="260"/>
      <c r="F30" s="330" t="str">
        <f>IF(E30="","",IF(VLOOKUP(E30,'0_Dades generals organització'!$H$51:$L$298,3,FALSE)="","Sí",VLOOKUP(E30,'0_Dades generals organització'!$H$51:$L$298,3,FALSE)))</f>
        <v/>
      </c>
      <c r="G30" s="261"/>
      <c r="H30" s="65" t="str">
        <f>IF(G30="Altres","-",IF(ISNUMBER(VLOOKUP(G30,Dades!$C$333:$E$377,3,0)),VLOOKUP(G30,Dades!$C$333:$E$377,3,0),""))</f>
        <v/>
      </c>
      <c r="I30" s="266"/>
      <c r="J30" s="267"/>
      <c r="K30" s="49" t="str">
        <f>IF(G30="","",VLOOKUP(G30,Dades!$C$333:$D$377,2,0))</f>
        <v/>
      </c>
      <c r="L30" s="261"/>
      <c r="M30" s="268"/>
      <c r="N30" s="268"/>
      <c r="O30" s="51" t="str">
        <f t="shared" si="0"/>
        <v/>
      </c>
      <c r="P30" s="445"/>
      <c r="R30" s="25"/>
      <c r="T30" s="25"/>
      <c r="U30" s="25"/>
      <c r="V30" s="25"/>
      <c r="W30" s="25"/>
      <c r="X30" s="25"/>
      <c r="Y30" s="25"/>
      <c r="Z30" s="25"/>
      <c r="AA30" s="25"/>
      <c r="AB30" s="25"/>
      <c r="AC30" s="25"/>
    </row>
    <row r="31" spans="1:29" ht="15" customHeight="1" x14ac:dyDescent="0.3">
      <c r="A31" s="41"/>
      <c r="E31" s="260"/>
      <c r="F31" s="330" t="str">
        <f>IF(E31="","",IF(VLOOKUP(E31,'0_Dades generals organització'!$H$51:$L$298,3,FALSE)="","Sí",VLOOKUP(E31,'0_Dades generals organització'!$H$51:$L$298,3,FALSE)))</f>
        <v/>
      </c>
      <c r="G31" s="261"/>
      <c r="H31" s="65" t="str">
        <f>IF(G31="Altres","-",IF(ISNUMBER(VLOOKUP(G31,Dades!$C$333:$E$377,3,0)),VLOOKUP(G31,Dades!$C$333:$E$377,3,0),""))</f>
        <v/>
      </c>
      <c r="I31" s="266"/>
      <c r="J31" s="267"/>
      <c r="K31" s="49" t="str">
        <f>IF(G31="","",VLOOKUP(G31,Dades!$C$333:$D$377,2,0))</f>
        <v/>
      </c>
      <c r="L31" s="261"/>
      <c r="M31" s="268"/>
      <c r="N31" s="268"/>
      <c r="O31" s="51" t="str">
        <f t="shared" si="0"/>
        <v/>
      </c>
      <c r="P31" s="445"/>
      <c r="R31" s="25"/>
      <c r="T31" s="25"/>
      <c r="U31" s="25"/>
      <c r="V31" s="25"/>
      <c r="W31" s="25"/>
      <c r="X31" s="25"/>
      <c r="Y31" s="25"/>
      <c r="Z31" s="25"/>
      <c r="AA31" s="25"/>
      <c r="AB31" s="25"/>
      <c r="AC31" s="25"/>
    </row>
    <row r="32" spans="1:29" ht="15" customHeight="1" x14ac:dyDescent="0.3">
      <c r="A32" s="41"/>
      <c r="E32" s="260"/>
      <c r="F32" s="330" t="str">
        <f>IF(E32="","",IF(VLOOKUP(E32,'0_Dades generals organització'!$H$51:$L$298,3,FALSE)="","Sí",VLOOKUP(E32,'0_Dades generals organització'!$H$51:$L$298,3,FALSE)))</f>
        <v/>
      </c>
      <c r="G32" s="261"/>
      <c r="H32" s="65" t="str">
        <f>IF(G32="Altres","-",IF(ISNUMBER(VLOOKUP(G32,Dades!$C$333:$E$377,3,0)),VLOOKUP(G32,Dades!$C$333:$E$377,3,0),""))</f>
        <v/>
      </c>
      <c r="I32" s="266"/>
      <c r="J32" s="267"/>
      <c r="K32" s="49" t="str">
        <f>IF(G32="","",VLOOKUP(G32,Dades!$C$333:$D$377,2,0))</f>
        <v/>
      </c>
      <c r="L32" s="261"/>
      <c r="M32" s="268"/>
      <c r="N32" s="268"/>
      <c r="O32" s="51" t="str">
        <f t="shared" si="0"/>
        <v/>
      </c>
      <c r="P32" s="445"/>
      <c r="R32" s="25"/>
      <c r="T32" s="25"/>
      <c r="U32" s="25"/>
      <c r="V32" s="25"/>
      <c r="W32" s="25"/>
      <c r="X32" s="25"/>
      <c r="Y32" s="25"/>
      <c r="Z32" s="25"/>
      <c r="AA32" s="25"/>
      <c r="AB32" s="25"/>
      <c r="AC32" s="25"/>
    </row>
    <row r="33" spans="1:29" ht="15" customHeight="1" x14ac:dyDescent="0.3">
      <c r="A33" s="41"/>
      <c r="E33" s="260"/>
      <c r="F33" s="330" t="str">
        <f>IF(E33="","",IF(VLOOKUP(E33,'0_Dades generals organització'!$H$51:$L$298,3,FALSE)="","Sí",VLOOKUP(E33,'0_Dades generals organització'!$H$51:$L$298,3,FALSE)))</f>
        <v/>
      </c>
      <c r="G33" s="261"/>
      <c r="H33" s="65" t="str">
        <f>IF(G33="Altres","-",IF(ISNUMBER(VLOOKUP(G33,Dades!$C$333:$E$377,3,0)),VLOOKUP(G33,Dades!$C$333:$E$377,3,0),""))</f>
        <v/>
      </c>
      <c r="I33" s="266"/>
      <c r="J33" s="267"/>
      <c r="K33" s="49" t="str">
        <f>IF(G33="","",VLOOKUP(G33,Dades!$C$333:$D$377,2,0))</f>
        <v/>
      </c>
      <c r="L33" s="261"/>
      <c r="M33" s="268"/>
      <c r="N33" s="268"/>
      <c r="O33" s="51" t="str">
        <f t="shared" si="0"/>
        <v/>
      </c>
      <c r="P33" s="445"/>
      <c r="R33" s="25"/>
      <c r="T33" s="25"/>
      <c r="U33" s="25"/>
      <c r="V33" s="25"/>
      <c r="W33" s="25"/>
      <c r="X33" s="25"/>
      <c r="Y33" s="25"/>
      <c r="Z33" s="25"/>
      <c r="AA33" s="25"/>
      <c r="AB33" s="25"/>
      <c r="AC33" s="25"/>
    </row>
    <row r="34" spans="1:29" ht="15" customHeight="1" x14ac:dyDescent="0.3">
      <c r="A34" s="41"/>
      <c r="E34" s="260"/>
      <c r="F34" s="330" t="str">
        <f>IF(E34="","",IF(VLOOKUP(E34,'0_Dades generals organització'!$H$51:$L$298,3,FALSE)="","Sí",VLOOKUP(E34,'0_Dades generals organització'!$H$51:$L$298,3,FALSE)))</f>
        <v/>
      </c>
      <c r="G34" s="261"/>
      <c r="H34" s="65" t="str">
        <f>IF(G34="Altres","-",IF(ISNUMBER(VLOOKUP(G34,Dades!$C$333:$E$377,3,0)),VLOOKUP(G34,Dades!$C$333:$E$377,3,0),""))</f>
        <v/>
      </c>
      <c r="I34" s="266"/>
      <c r="J34" s="267"/>
      <c r="K34" s="49" t="str">
        <f>IF(G34="","",VLOOKUP(G34,Dades!$C$333:$D$377,2,0))</f>
        <v/>
      </c>
      <c r="L34" s="261"/>
      <c r="M34" s="268"/>
      <c r="N34" s="268"/>
      <c r="O34" s="51" t="str">
        <f t="shared" si="0"/>
        <v/>
      </c>
      <c r="P34" s="445"/>
      <c r="R34" s="25"/>
      <c r="T34" s="25"/>
      <c r="U34" s="25"/>
      <c r="V34" s="25"/>
      <c r="W34" s="25"/>
      <c r="X34" s="25"/>
      <c r="Y34" s="25"/>
      <c r="Z34" s="25"/>
      <c r="AA34" s="25"/>
      <c r="AB34" s="25"/>
      <c r="AC34" s="25"/>
    </row>
    <row r="35" spans="1:29" ht="15" customHeight="1" x14ac:dyDescent="0.3">
      <c r="A35" s="41"/>
      <c r="E35" s="260"/>
      <c r="F35" s="330" t="str">
        <f>IF(E35="","",IF(VLOOKUP(E35,'0_Dades generals organització'!$H$51:$L$298,3,FALSE)="","Sí",VLOOKUP(E35,'0_Dades generals organització'!$H$51:$L$298,3,FALSE)))</f>
        <v/>
      </c>
      <c r="G35" s="261"/>
      <c r="H35" s="65" t="str">
        <f>IF(G35="Altres","-",IF(ISNUMBER(VLOOKUP(G35,Dades!$C$333:$E$377,3,0)),VLOOKUP(G35,Dades!$C$333:$E$377,3,0),""))</f>
        <v/>
      </c>
      <c r="I35" s="266"/>
      <c r="J35" s="267"/>
      <c r="K35" s="49" t="str">
        <f>IF(G35="","",VLOOKUP(G35,Dades!$C$333:$D$377,2,0))</f>
        <v/>
      </c>
      <c r="L35" s="261"/>
      <c r="M35" s="268"/>
      <c r="N35" s="268"/>
      <c r="O35" s="51" t="str">
        <f t="shared" si="0"/>
        <v/>
      </c>
      <c r="P35" s="445"/>
      <c r="R35" s="25"/>
      <c r="T35" s="25"/>
      <c r="U35" s="25"/>
      <c r="V35" s="25"/>
      <c r="W35" s="25"/>
      <c r="X35" s="25"/>
      <c r="Y35" s="25"/>
      <c r="Z35" s="25"/>
      <c r="AA35" s="25"/>
      <c r="AB35" s="25"/>
      <c r="AC35" s="25"/>
    </row>
    <row r="36" spans="1:29" ht="15" customHeight="1" x14ac:dyDescent="0.3">
      <c r="A36" s="41"/>
      <c r="E36" s="260"/>
      <c r="F36" s="330" t="str">
        <f>IF(E36="","",IF(VLOOKUP(E36,'0_Dades generals organització'!$H$51:$L$298,3,FALSE)="","Sí",VLOOKUP(E36,'0_Dades generals organització'!$H$51:$L$298,3,FALSE)))</f>
        <v/>
      </c>
      <c r="G36" s="261"/>
      <c r="H36" s="65" t="str">
        <f>IF(G36="Altres","-",IF(ISNUMBER(VLOOKUP(G36,Dades!$C$333:$E$377,3,0)),VLOOKUP(G36,Dades!$C$333:$E$377,3,0),""))</f>
        <v/>
      </c>
      <c r="I36" s="266"/>
      <c r="J36" s="267"/>
      <c r="K36" s="49" t="str">
        <f>IF(G36="","",VLOOKUP(G36,Dades!$C$333:$D$377,2,0))</f>
        <v/>
      </c>
      <c r="L36" s="261"/>
      <c r="M36" s="268"/>
      <c r="N36" s="268"/>
      <c r="O36" s="51" t="str">
        <f t="shared" si="0"/>
        <v/>
      </c>
      <c r="P36" s="445"/>
      <c r="R36" s="25"/>
      <c r="T36" s="25"/>
      <c r="U36" s="25"/>
      <c r="V36" s="25"/>
      <c r="W36" s="25"/>
      <c r="X36" s="25"/>
      <c r="Y36" s="25"/>
      <c r="Z36" s="25"/>
      <c r="AA36" s="25"/>
      <c r="AB36" s="25"/>
      <c r="AC36" s="25"/>
    </row>
    <row r="37" spans="1:29" ht="14.25" customHeight="1" x14ac:dyDescent="0.3">
      <c r="A37" s="41"/>
      <c r="K37" s="2"/>
      <c r="O37" s="66">
        <f>SUM(O15:O36)</f>
        <v>0</v>
      </c>
      <c r="P37" s="445"/>
      <c r="R37" s="25"/>
    </row>
    <row r="38" spans="1:29" ht="11.25" customHeight="1" x14ac:dyDescent="0.3">
      <c r="A38" s="41"/>
      <c r="K38" s="2"/>
      <c r="R38" s="25"/>
    </row>
    <row r="39" spans="1:29" ht="24" customHeight="1" x14ac:dyDescent="0.3">
      <c r="A39" s="41"/>
      <c r="E39" s="591" t="s">
        <v>625</v>
      </c>
      <c r="F39" s="592"/>
      <c r="G39" s="592"/>
      <c r="H39" s="592"/>
      <c r="I39" s="592"/>
      <c r="J39" s="592"/>
      <c r="K39" s="592"/>
      <c r="L39" s="592"/>
      <c r="M39" s="592"/>
      <c r="N39" s="592"/>
      <c r="O39" s="592"/>
      <c r="P39" s="593"/>
      <c r="R39" s="25"/>
      <c r="T39" s="25"/>
      <c r="U39" s="25"/>
      <c r="V39" s="25"/>
      <c r="W39" s="25"/>
      <c r="X39" s="25"/>
      <c r="Y39" s="25"/>
      <c r="Z39" s="25"/>
      <c r="AA39" s="25"/>
      <c r="AB39" s="25"/>
      <c r="AC39" s="25"/>
    </row>
    <row r="40" spans="1:29" ht="24" customHeight="1" x14ac:dyDescent="0.3">
      <c r="E40" s="594"/>
      <c r="F40" s="595"/>
      <c r="G40" s="595"/>
      <c r="H40" s="595"/>
      <c r="I40" s="595"/>
      <c r="J40" s="595"/>
      <c r="K40" s="595"/>
      <c r="L40" s="595"/>
      <c r="M40" s="595"/>
      <c r="N40" s="595"/>
      <c r="O40" s="595"/>
      <c r="P40" s="596"/>
      <c r="R40" s="25"/>
    </row>
    <row r="41" spans="1:29" ht="10.5" customHeight="1" x14ac:dyDescent="0.3">
      <c r="A41" s="41"/>
      <c r="R41" s="25"/>
    </row>
    <row r="42" spans="1:29" ht="19.5" customHeight="1" x14ac:dyDescent="0.3">
      <c r="A42" s="41"/>
      <c r="E42" s="68" t="s">
        <v>626</v>
      </c>
      <c r="F42" s="68"/>
      <c r="K42" s="69"/>
      <c r="L42" s="69"/>
      <c r="M42" s="69"/>
      <c r="N42" s="69"/>
      <c r="O42" s="69"/>
      <c r="P42" s="69"/>
      <c r="R42" s="25"/>
    </row>
    <row r="43" spans="1:29" ht="19.5" customHeight="1" x14ac:dyDescent="0.3">
      <c r="A43" s="41"/>
      <c r="H43" s="597"/>
      <c r="I43" s="597"/>
      <c r="J43" s="597"/>
      <c r="K43" s="597"/>
      <c r="L43" s="597"/>
      <c r="M43" s="597"/>
      <c r="N43" s="597"/>
      <c r="O43" s="597"/>
      <c r="P43" s="597"/>
      <c r="R43" s="25"/>
    </row>
    <row r="44" spans="1:29" ht="19.5" customHeight="1" x14ac:dyDescent="0.3">
      <c r="A44" s="41"/>
      <c r="D44" s="566" t="s">
        <v>1132</v>
      </c>
      <c r="E44" s="566"/>
      <c r="F44" s="566"/>
      <c r="G44" s="566"/>
      <c r="H44" s="566"/>
      <c r="I44" s="566"/>
      <c r="J44" s="566"/>
      <c r="K44" s="566"/>
      <c r="L44" s="566"/>
      <c r="M44" s="566"/>
      <c r="N44" s="566"/>
      <c r="O44" s="566"/>
      <c r="P44" s="566"/>
      <c r="R44" s="25"/>
    </row>
    <row r="45" spans="1:29" ht="19.5" customHeight="1" x14ac:dyDescent="0.3">
      <c r="A45" s="41"/>
      <c r="D45" s="25"/>
      <c r="E45" s="37"/>
      <c r="F45" s="25"/>
      <c r="G45" s="25"/>
      <c r="H45" s="25"/>
      <c r="I45" s="25"/>
      <c r="J45" s="25"/>
      <c r="K45" s="25"/>
      <c r="L45" s="25"/>
      <c r="M45" s="25"/>
      <c r="N45" s="25"/>
      <c r="O45" s="25"/>
      <c r="P45" s="25"/>
      <c r="R45" s="25"/>
    </row>
    <row r="46" spans="1:29" ht="19.5" customHeight="1" x14ac:dyDescent="0.3">
      <c r="A46" s="25"/>
      <c r="B46" s="25"/>
      <c r="C46" s="25"/>
      <c r="D46" s="36"/>
      <c r="E46" s="571" t="s">
        <v>607</v>
      </c>
      <c r="F46" s="571" t="s">
        <v>693</v>
      </c>
      <c r="G46" s="571" t="s">
        <v>618</v>
      </c>
      <c r="H46" s="589" t="s">
        <v>18</v>
      </c>
      <c r="I46" s="571" t="s">
        <v>619</v>
      </c>
      <c r="J46" s="571"/>
      <c r="K46" s="571" t="s">
        <v>620</v>
      </c>
      <c r="L46" s="572" t="s">
        <v>621</v>
      </c>
      <c r="M46" s="572" t="s">
        <v>1133</v>
      </c>
      <c r="N46" s="572" t="s">
        <v>1110</v>
      </c>
      <c r="P46" s="444"/>
      <c r="R46" s="25"/>
    </row>
    <row r="47" spans="1:29" ht="18" customHeight="1" x14ac:dyDescent="0.3">
      <c r="A47" s="25"/>
      <c r="B47" s="25"/>
      <c r="C47" s="25"/>
      <c r="D47" s="36"/>
      <c r="E47" s="571"/>
      <c r="F47" s="590"/>
      <c r="G47" s="571"/>
      <c r="H47" s="571"/>
      <c r="I47" s="295" t="s">
        <v>590</v>
      </c>
      <c r="J47" s="295" t="s">
        <v>18</v>
      </c>
      <c r="K47" s="571"/>
      <c r="L47" s="573"/>
      <c r="M47" s="573"/>
      <c r="N47" s="573"/>
      <c r="P47" s="444"/>
      <c r="R47" s="25"/>
    </row>
    <row r="48" spans="1:29" ht="32.25" hidden="1" customHeight="1" x14ac:dyDescent="0.3">
      <c r="A48" s="25"/>
      <c r="B48" s="25"/>
      <c r="C48" s="25"/>
      <c r="D48" s="36"/>
      <c r="E48" s="46" t="s">
        <v>607</v>
      </c>
      <c r="F48" s="487" t="s">
        <v>1167</v>
      </c>
      <c r="G48" s="47"/>
      <c r="H48" s="47"/>
      <c r="I48" s="48"/>
      <c r="J48" s="48"/>
      <c r="K48" s="48"/>
      <c r="L48" s="64"/>
      <c r="M48" s="48"/>
      <c r="N48" s="46" t="s">
        <v>12</v>
      </c>
      <c r="P48" s="444"/>
      <c r="R48" s="25"/>
    </row>
    <row r="49" spans="1:18" ht="16.5" customHeight="1" x14ac:dyDescent="0.3">
      <c r="A49" s="25"/>
      <c r="B49" s="25"/>
      <c r="C49" s="25"/>
      <c r="E49" s="260"/>
      <c r="F49" s="330" t="str">
        <f>IF(E49="","",IF(VLOOKUP(E49,'0_Dades generals organització'!$H$51:$L$298,3,FALSE)="","Sí",VLOOKUP(E49,'0_Dades generals organització'!$H$51:$L$298,3,FALSE)))</f>
        <v/>
      </c>
      <c r="G49" s="261"/>
      <c r="H49" s="65" t="str">
        <f>IF(G49="Altres","-",IF(ISNUMBER(VLOOKUP(G49,Dades!$C$385:$E$396,3,0)),VLOOKUP(G49,Dades!$C$385:$E$396,3,0),""))</f>
        <v/>
      </c>
      <c r="I49" s="266"/>
      <c r="J49" s="267"/>
      <c r="K49" s="49" t="str">
        <f>IF(G49="","",VLOOKUP(G49,Dades!$C$385:$E$396,2,0))</f>
        <v/>
      </c>
      <c r="L49" s="261"/>
      <c r="M49" s="268"/>
      <c r="N49" s="51" t="str">
        <f>IF(OR(H49="",M49=""),"",IF(H49="-",ROUND((J49*M49),2),ROUND((H49*M49),2)))</f>
        <v/>
      </c>
      <c r="P49" s="445"/>
      <c r="R49" s="25"/>
    </row>
    <row r="50" spans="1:18" ht="16.5" customHeight="1" x14ac:dyDescent="0.3">
      <c r="A50" s="25"/>
      <c r="B50" s="25"/>
      <c r="C50" s="25"/>
      <c r="E50" s="260"/>
      <c r="F50" s="330" t="str">
        <f>IF(E50="","",IF(VLOOKUP(E50,'0_Dades generals organització'!$H$51:$L$298,3,FALSE)="","Sí",VLOOKUP(E50,'0_Dades generals organització'!$H$51:$L$298,3,FALSE)))</f>
        <v/>
      </c>
      <c r="G50" s="261"/>
      <c r="H50" s="65" t="str">
        <f>IF(G50="Altres","-",IF(ISNUMBER(VLOOKUP(G50,Dades!$C$385:$E$396,3,0)),VLOOKUP(G50,Dades!$C$385:$E$396,3,0),""))</f>
        <v/>
      </c>
      <c r="I50" s="266"/>
      <c r="J50" s="267"/>
      <c r="K50" s="49" t="str">
        <f>IF(G50="","",VLOOKUP(G50,Dades!$C$385:$E$396,2,0))</f>
        <v/>
      </c>
      <c r="L50" s="261"/>
      <c r="M50" s="268"/>
      <c r="N50" s="51" t="str">
        <f t="shared" ref="N50:N58" si="1">IF(OR(H50="",M50=""),"",IF(H50="-",ROUND((J50*M50),2),ROUND((H50*M50),2)))</f>
        <v/>
      </c>
      <c r="P50" s="445"/>
      <c r="R50" s="25"/>
    </row>
    <row r="51" spans="1:18" ht="16.5" customHeight="1" x14ac:dyDescent="0.3">
      <c r="A51" s="25"/>
      <c r="B51" s="25"/>
      <c r="C51" s="25"/>
      <c r="E51" s="260"/>
      <c r="F51" s="330" t="str">
        <f>IF(E51="","",IF(VLOOKUP(E51,'0_Dades generals organització'!$H$51:$L$298,3,FALSE)="","Sí",VLOOKUP(E51,'0_Dades generals organització'!$H$51:$L$298,3,FALSE)))</f>
        <v/>
      </c>
      <c r="G51" s="261"/>
      <c r="H51" s="65" t="str">
        <f>IF(G51="Altres","-",IF(ISNUMBER(VLOOKUP(G51,Dades!$C$385:$E$396,3,0)),VLOOKUP(G51,Dades!$C$385:$E$396,3,0),""))</f>
        <v/>
      </c>
      <c r="I51" s="266"/>
      <c r="J51" s="267"/>
      <c r="K51" s="49" t="str">
        <f>IF(G51="","",VLOOKUP(G51,Dades!$C$385:$E$396,2,0))</f>
        <v/>
      </c>
      <c r="L51" s="261"/>
      <c r="M51" s="268"/>
      <c r="N51" s="51" t="str">
        <f t="shared" si="1"/>
        <v/>
      </c>
      <c r="P51" s="445"/>
      <c r="R51" s="25"/>
    </row>
    <row r="52" spans="1:18" ht="16.5" customHeight="1" x14ac:dyDescent="0.3">
      <c r="A52" s="25"/>
      <c r="B52" s="25"/>
      <c r="C52" s="25"/>
      <c r="E52" s="260"/>
      <c r="F52" s="330" t="str">
        <f>IF(E52="","",IF(VLOOKUP(E52,'0_Dades generals organització'!$H$51:$L$298,3,FALSE)="","Sí",VLOOKUP(E52,'0_Dades generals organització'!$H$51:$L$298,3,FALSE)))</f>
        <v/>
      </c>
      <c r="G52" s="261"/>
      <c r="H52" s="65" t="str">
        <f>IF(G52="Altres","-",IF(ISNUMBER(VLOOKUP(G52,Dades!$C$385:$E$396,3,0)),VLOOKUP(G52,Dades!$C$385:$E$396,3,0),""))</f>
        <v/>
      </c>
      <c r="I52" s="266"/>
      <c r="J52" s="267"/>
      <c r="K52" s="49" t="str">
        <f>IF(G52="","",VLOOKUP(G52,Dades!$C$385:$E$396,2,0))</f>
        <v/>
      </c>
      <c r="L52" s="261"/>
      <c r="M52" s="268"/>
      <c r="N52" s="51" t="str">
        <f t="shared" si="1"/>
        <v/>
      </c>
      <c r="P52" s="445"/>
      <c r="R52" s="25"/>
    </row>
    <row r="53" spans="1:18" ht="16.5" customHeight="1" x14ac:dyDescent="0.3">
      <c r="A53" s="25"/>
      <c r="B53" s="25"/>
      <c r="C53" s="25"/>
      <c r="E53" s="260"/>
      <c r="F53" s="330" t="str">
        <f>IF(E53="","",IF(VLOOKUP(E53,'0_Dades generals organització'!$H$51:$L$298,3,FALSE)="","Sí",VLOOKUP(E53,'0_Dades generals organització'!$H$51:$L$298,3,FALSE)))</f>
        <v/>
      </c>
      <c r="G53" s="261"/>
      <c r="H53" s="65" t="str">
        <f>IF(G53="Altres","-",IF(ISNUMBER(VLOOKUP(G53,Dades!$C$385:$E$396,3,0)),VLOOKUP(G53,Dades!$C$385:$E$396,3,0),""))</f>
        <v/>
      </c>
      <c r="I53" s="266"/>
      <c r="J53" s="267"/>
      <c r="K53" s="49" t="str">
        <f>IF(G53="","",VLOOKUP(G53,Dades!$C$385:$E$396,2,0))</f>
        <v/>
      </c>
      <c r="L53" s="261"/>
      <c r="M53" s="268"/>
      <c r="N53" s="51" t="str">
        <f t="shared" si="1"/>
        <v/>
      </c>
      <c r="P53" s="445"/>
    </row>
    <row r="54" spans="1:18" ht="16.5" customHeight="1" x14ac:dyDescent="0.3">
      <c r="E54" s="260"/>
      <c r="F54" s="330" t="str">
        <f>IF(E54="","",IF(VLOOKUP(E54,'0_Dades generals organització'!$H$51:$L$298,3,FALSE)="","Sí",VLOOKUP(E54,'0_Dades generals organització'!$H$51:$L$298,3,FALSE)))</f>
        <v/>
      </c>
      <c r="G54" s="261"/>
      <c r="H54" s="65" t="str">
        <f>IF(G54="Altres","-",IF(ISNUMBER(VLOOKUP(G54,Dades!$C$385:$E$396,3,0)),VLOOKUP(G54,Dades!$C$385:$E$396,3,0),""))</f>
        <v/>
      </c>
      <c r="I54" s="266"/>
      <c r="J54" s="267"/>
      <c r="K54" s="49" t="str">
        <f>IF(G54="","",VLOOKUP(G54,Dades!$C$385:$E$396,2,0))</f>
        <v/>
      </c>
      <c r="L54" s="261"/>
      <c r="M54" s="268"/>
      <c r="N54" s="51" t="str">
        <f t="shared" si="1"/>
        <v/>
      </c>
      <c r="P54" s="445"/>
    </row>
    <row r="55" spans="1:18" ht="16.5" customHeight="1" x14ac:dyDescent="0.3">
      <c r="E55" s="260"/>
      <c r="F55" s="330" t="str">
        <f>IF(E55="","",IF(VLOOKUP(E55,'0_Dades generals organització'!$H$51:$L$298,3,FALSE)="","Sí",VLOOKUP(E55,'0_Dades generals organització'!$H$51:$L$298,3,FALSE)))</f>
        <v/>
      </c>
      <c r="G55" s="261"/>
      <c r="H55" s="65" t="str">
        <f>IF(G55="Altres","-",IF(ISNUMBER(VLOOKUP(G55,Dades!$C$385:$E$396,3,0)),VLOOKUP(G55,Dades!$C$385:$E$396,3,0),""))</f>
        <v/>
      </c>
      <c r="I55" s="266"/>
      <c r="J55" s="267"/>
      <c r="K55" s="49" t="str">
        <f>IF(G55="","",VLOOKUP(G55,Dades!$C$385:$E$396,2,0))</f>
        <v/>
      </c>
      <c r="L55" s="261"/>
      <c r="M55" s="268"/>
      <c r="N55" s="51" t="str">
        <f t="shared" si="1"/>
        <v/>
      </c>
      <c r="P55" s="445"/>
    </row>
    <row r="56" spans="1:18" ht="16.5" customHeight="1" x14ac:dyDescent="0.3">
      <c r="E56" s="260"/>
      <c r="F56" s="330" t="str">
        <f>IF(E56="","",IF(VLOOKUP(E56,'0_Dades generals organització'!$H$51:$L$298,3,FALSE)="","Sí",VLOOKUP(E56,'0_Dades generals organització'!$H$51:$L$298,3,FALSE)))</f>
        <v/>
      </c>
      <c r="G56" s="261"/>
      <c r="H56" s="65" t="str">
        <f>IF(G56="Altres","-",IF(ISNUMBER(VLOOKUP(G56,Dades!$C$385:$E$396,3,0)),VLOOKUP(G56,Dades!$C$385:$E$396,3,0),""))</f>
        <v/>
      </c>
      <c r="I56" s="266"/>
      <c r="J56" s="267"/>
      <c r="K56" s="49" t="str">
        <f>IF(G56="","",VLOOKUP(G56,Dades!$C$385:$E$396,2,0))</f>
        <v/>
      </c>
      <c r="L56" s="261"/>
      <c r="M56" s="268"/>
      <c r="N56" s="51" t="str">
        <f t="shared" si="1"/>
        <v/>
      </c>
      <c r="P56" s="445"/>
    </row>
    <row r="57" spans="1:18" ht="16.5" customHeight="1" x14ac:dyDescent="0.3">
      <c r="E57" s="260"/>
      <c r="F57" s="330" t="str">
        <f>IF(E57="","",IF(VLOOKUP(E57,'0_Dades generals organització'!$H$51:$L$298,3,FALSE)="","Sí",VLOOKUP(E57,'0_Dades generals organització'!$H$51:$L$298,3,FALSE)))</f>
        <v/>
      </c>
      <c r="G57" s="261"/>
      <c r="H57" s="65" t="str">
        <f>IF(G57="Altres","-",IF(ISNUMBER(VLOOKUP(G57,Dades!$C$385:$E$396,3,0)),VLOOKUP(G57,Dades!$C$385:$E$396,3,0),""))</f>
        <v/>
      </c>
      <c r="I57" s="266"/>
      <c r="J57" s="267"/>
      <c r="K57" s="49" t="str">
        <f>IF(G57="","",VLOOKUP(G57,Dades!$C$385:$E$396,2,0))</f>
        <v/>
      </c>
      <c r="L57" s="261"/>
      <c r="M57" s="268"/>
      <c r="N57" s="51" t="str">
        <f t="shared" si="1"/>
        <v/>
      </c>
      <c r="P57" s="445"/>
    </row>
    <row r="58" spans="1:18" ht="16.5" customHeight="1" x14ac:dyDescent="0.3">
      <c r="E58" s="260"/>
      <c r="F58" s="330" t="str">
        <f>IF(E58="","",IF(VLOOKUP(E58,'0_Dades generals organització'!$H$51:$L$298,3,FALSE)="","Sí",VLOOKUP(E58,'0_Dades generals organització'!$H$51:$L$298,3,FALSE)))</f>
        <v/>
      </c>
      <c r="G58" s="261"/>
      <c r="H58" s="65" t="str">
        <f>IF(G58="Altres","-",IF(ISNUMBER(VLOOKUP(G58,Dades!$C$385:$E$396,3,0)),VLOOKUP(G58,Dades!$C$385:$E$396,3,0),""))</f>
        <v/>
      </c>
      <c r="I58" s="266"/>
      <c r="J58" s="267"/>
      <c r="K58" s="49" t="str">
        <f>IF(G58="","",VLOOKUP(G58,Dades!$C$385:$E$396,2,0))</f>
        <v/>
      </c>
      <c r="L58" s="261"/>
      <c r="M58" s="268"/>
      <c r="N58" s="51" t="str">
        <f t="shared" si="1"/>
        <v/>
      </c>
      <c r="P58" s="445"/>
    </row>
    <row r="59" spans="1:18" ht="16.5" customHeight="1" x14ac:dyDescent="0.3">
      <c r="K59" s="2"/>
      <c r="N59" s="66">
        <f>SUM(N49:N58)</f>
        <v>0</v>
      </c>
      <c r="P59" s="445"/>
    </row>
    <row r="60" spans="1:18" ht="19.5" customHeight="1" x14ac:dyDescent="0.3">
      <c r="H60" s="70"/>
      <c r="I60" s="70"/>
    </row>
    <row r="61" spans="1:18" ht="19.5" customHeight="1" x14ac:dyDescent="0.3">
      <c r="H61" s="70"/>
      <c r="I61" s="70"/>
    </row>
    <row r="62" spans="1:18" ht="19.5" customHeight="1" x14ac:dyDescent="0.3">
      <c r="H62" s="70"/>
      <c r="I62" s="70"/>
    </row>
    <row r="63" spans="1:18" ht="19.5" customHeight="1" x14ac:dyDescent="0.3">
      <c r="H63" s="70"/>
      <c r="I63" s="70"/>
    </row>
    <row r="64" spans="1:18" ht="19.5" customHeight="1" x14ac:dyDescent="0.3">
      <c r="H64" s="70"/>
      <c r="I64" s="70"/>
    </row>
    <row r="65" spans="8:9" ht="19.5" customHeight="1" x14ac:dyDescent="0.3">
      <c r="H65" s="70"/>
      <c r="I65" s="70"/>
    </row>
    <row r="66" spans="8:9" ht="19.5" customHeight="1" x14ac:dyDescent="0.3">
      <c r="H66" s="70"/>
      <c r="I66" s="70"/>
    </row>
    <row r="67" spans="8:9" ht="19.5" customHeight="1" x14ac:dyDescent="0.3"/>
    <row r="68" spans="8:9" ht="19.5" customHeight="1" x14ac:dyDescent="0.3"/>
    <row r="69" spans="8:9" ht="19.5" customHeight="1" x14ac:dyDescent="0.3"/>
    <row r="70" spans="8:9" ht="19.5" customHeight="1" x14ac:dyDescent="0.3"/>
    <row r="71" spans="8:9" ht="19.5" customHeight="1" x14ac:dyDescent="0.3"/>
    <row r="72" spans="8:9" ht="19.5" customHeight="1" x14ac:dyDescent="0.3"/>
    <row r="73" spans="8:9" ht="19.5" customHeight="1" x14ac:dyDescent="0.3"/>
    <row r="74" spans="8:9" ht="19.5" customHeight="1" x14ac:dyDescent="0.3"/>
    <row r="75" spans="8:9" ht="19.5" customHeight="1" x14ac:dyDescent="0.3"/>
    <row r="76" spans="8:9" ht="19.5" customHeight="1" x14ac:dyDescent="0.3"/>
    <row r="77" spans="8:9" ht="19.5" customHeight="1" x14ac:dyDescent="0.3"/>
    <row r="78" spans="8:9" ht="19.5" customHeight="1" x14ac:dyDescent="0.3"/>
    <row r="79" spans="8:9" ht="19.5" customHeight="1" x14ac:dyDescent="0.3"/>
    <row r="80" spans="8:9" ht="19.5" customHeight="1" x14ac:dyDescent="0.3"/>
    <row r="81" ht="19.5" customHeight="1" x14ac:dyDescent="0.3"/>
    <row r="82" ht="19.5" customHeight="1" x14ac:dyDescent="0.3"/>
    <row r="89" hidden="1" x14ac:dyDescent="0.3"/>
    <row r="90" hidden="1" x14ac:dyDescent="0.3"/>
  </sheetData>
  <sheetProtection sheet="1" objects="1" scenarios="1"/>
  <mergeCells count="26">
    <mergeCell ref="E39:P40"/>
    <mergeCell ref="D9:P9"/>
    <mergeCell ref="C1:Q1"/>
    <mergeCell ref="L46:L47"/>
    <mergeCell ref="M46:M47"/>
    <mergeCell ref="N46:N47"/>
    <mergeCell ref="D44:P44"/>
    <mergeCell ref="E46:E47"/>
    <mergeCell ref="F46:F47"/>
    <mergeCell ref="G46:G47"/>
    <mergeCell ref="H46:H47"/>
    <mergeCell ref="I46:J46"/>
    <mergeCell ref="K46:K47"/>
    <mergeCell ref="H43:P43"/>
    <mergeCell ref="E11:K11"/>
    <mergeCell ref="L11:L13"/>
    <mergeCell ref="E3:P4"/>
    <mergeCell ref="G12:G13"/>
    <mergeCell ref="H12:H13"/>
    <mergeCell ref="I12:J12"/>
    <mergeCell ref="K12:K13"/>
    <mergeCell ref="M11:M13"/>
    <mergeCell ref="N11:N13"/>
    <mergeCell ref="O11:O13"/>
    <mergeCell ref="E12:E13"/>
    <mergeCell ref="F12:F13"/>
  </mergeCells>
  <dataValidations count="6">
    <dataValidation type="list" operator="equal" allowBlank="1" showInputMessage="1" showErrorMessage="1" sqref="G37:G38 G59">
      <formula1>NombrePrep</formula1>
      <formula2>0</formula2>
    </dataValidation>
    <dataValidation type="whole" operator="greaterThan" allowBlank="1" showInputMessage="1" showErrorMessage="1" sqref="J15:J38 J49:J59">
      <formula1>0</formula1>
      <formula2>0</formula2>
    </dataValidation>
    <dataValidation type="decimal" operator="greaterThanOrEqual" allowBlank="1" showInputMessage="1" showErrorMessage="1" sqref="M15:M38">
      <formula1>0</formula1>
      <formula2>0</formula2>
    </dataValidation>
    <dataValidation type="decimal" operator="greaterThan" allowBlank="1" showInputMessage="1" showErrorMessage="1" error="Este valor ha de ser igual o inferior al de la carga inicial del equipo." sqref="N37:N38 O38 M59">
      <formula1>0</formula1>
      <formula2>0</formula2>
    </dataValidation>
    <dataValidation type="decimal" allowBlank="1" showInputMessage="1" showErrorMessage="1" error="Aquest valor ha de ser igual o inferior al de la càrrega inicial de l'equip." sqref="N15:N36">
      <formula1>-0.1</formula1>
      <formula2>M15</formula2>
    </dataValidation>
    <dataValidation type="decimal" operator="greaterThan" allowBlank="1" showInputMessage="1" showErrorMessage="1" error="Ha de ser un valor positiu" sqref="M49:M58">
      <formula1>0</formula1>
    </dataValidation>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7" location="'4_Emissions de procés'!C1" display="4. PC Abast 1: Emissions de procé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 ref="A12" location="'7.2_Resultats Espanya'!C1" display="7.2 RESULTATS Registre estatal"/>
  </hyperlinks>
  <pageMargins left="0.75" right="0.75" top="1" bottom="1" header="0.51180555555555496" footer="0.51180555555555496"/>
  <pageSetup paperSize="9" scale="32" firstPageNumber="0" orientation="portrait" horizontalDpi="300" verticalDpi="300"/>
  <drawing r:id="rId1"/>
  <extLst>
    <ext xmlns:x14="http://schemas.microsoft.com/office/spreadsheetml/2009/9/main" uri="{CCE6A557-97BC-4b89-ADB6-D9C93CAAB3DF}">
      <x14:dataValidations xmlns:xm="http://schemas.microsoft.com/office/excel/2006/main" count="3">
        <x14:dataValidation type="list" showInputMessage="1" showErrorMessage="1">
          <x14:formula1>
            <xm:f>'0_Dades generals organització'!$H$50:$H$300</xm:f>
          </x14:formula1>
          <xm:sqref>E15:E36 E49:E58</xm:sqref>
        </x14:dataValidation>
        <x14:dataValidation type="list" operator="equal" allowBlank="1" showInputMessage="1" showErrorMessage="1">
          <x14:formula1>
            <xm:f>Dades!$C$333:$C$377</xm:f>
          </x14:formula1>
          <xm:sqref>G15:G36</xm:sqref>
        </x14:dataValidation>
        <x14:dataValidation type="list" operator="equal" allowBlank="1" showInputMessage="1" showErrorMessage="1">
          <x14:formula1>
            <xm:f>Dades!$C$385:$C$396</xm:f>
          </x14:formula1>
          <xm:sqref>G49:G58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15"/>
  <sheetViews>
    <sheetView showRowColHeaders="0" zoomScaleNormal="100" workbookViewId="0">
      <pane xSplit="1" topLeftCell="B1" activePane="topRight" state="frozen"/>
      <selection pane="topRight" activeCell="C1" sqref="C1:N1"/>
    </sheetView>
  </sheetViews>
  <sheetFormatPr baseColWidth="10" defaultColWidth="9.140625" defaultRowHeight="16.5" x14ac:dyDescent="0.3"/>
  <cols>
    <col min="1" max="1" width="31.85546875" style="12" customWidth="1"/>
    <col min="2" max="2" width="2" style="12" customWidth="1"/>
    <col min="3" max="3" width="1.5703125" style="12" customWidth="1"/>
    <col min="4" max="4" width="3.5703125" style="70" customWidth="1"/>
    <col min="5" max="5" width="26.28515625" style="70" customWidth="1"/>
    <col min="6" max="6" width="14.85546875" style="70" customWidth="1"/>
    <col min="7" max="7" width="54.42578125" style="70" customWidth="1"/>
    <col min="8" max="8" width="17.85546875" style="70" customWidth="1"/>
    <col min="9" max="9" width="16.42578125" style="70" customWidth="1"/>
    <col min="10" max="10" width="17.5703125" style="70" customWidth="1"/>
    <col min="11" max="11" width="16.5703125" style="70" customWidth="1"/>
    <col min="12" max="12" width="19.5703125" style="70" customWidth="1"/>
    <col min="13" max="13" width="19.28515625" style="70" customWidth="1"/>
    <col min="14" max="14" width="4.85546875" style="70" customWidth="1"/>
    <col min="15" max="15" width="11.42578125" style="70"/>
    <col min="16" max="16" width="6.7109375" style="70" customWidth="1"/>
    <col min="17" max="17" width="7.140625" style="70" customWidth="1"/>
    <col min="18" max="21" width="10.7109375" style="70" customWidth="1"/>
    <col min="22" max="1026" width="11.42578125" style="70"/>
  </cols>
  <sheetData>
    <row r="1" spans="1:58" s="25" customFormat="1" ht="40.700000000000003" customHeight="1" x14ac:dyDescent="0.25">
      <c r="A1" s="12"/>
      <c r="B1" s="13"/>
      <c r="C1" s="549" t="s">
        <v>627</v>
      </c>
      <c r="D1" s="549"/>
      <c r="E1" s="549"/>
      <c r="F1" s="549"/>
      <c r="G1" s="549"/>
      <c r="H1" s="549"/>
      <c r="I1" s="549"/>
      <c r="J1" s="549"/>
      <c r="K1" s="549"/>
      <c r="L1" s="549"/>
      <c r="M1" s="549"/>
      <c r="N1" s="549"/>
      <c r="O1" s="26"/>
      <c r="P1" s="26"/>
      <c r="Q1" s="26"/>
      <c r="R1" s="26"/>
    </row>
    <row r="2" spans="1:58" s="25" customFormat="1" ht="40.700000000000003" customHeight="1" x14ac:dyDescent="0.25">
      <c r="A2" s="12"/>
      <c r="B2" s="13"/>
      <c r="C2" s="12"/>
      <c r="H2" s="26"/>
      <c r="I2" s="26"/>
      <c r="J2" s="26"/>
      <c r="K2" s="26"/>
      <c r="L2" s="26"/>
      <c r="M2" s="26"/>
      <c r="N2" s="26"/>
      <c r="O2" s="26"/>
      <c r="P2" s="26"/>
      <c r="Q2" s="26"/>
      <c r="R2" s="26"/>
    </row>
    <row r="3" spans="1:58" s="25" customFormat="1" ht="16.5" customHeight="1" x14ac:dyDescent="0.25">
      <c r="A3" s="16" t="s">
        <v>605</v>
      </c>
      <c r="B3" s="15"/>
      <c r="C3" s="12"/>
      <c r="D3" s="72"/>
      <c r="E3" s="598" t="s">
        <v>1212</v>
      </c>
      <c r="F3" s="598"/>
      <c r="G3" s="598"/>
      <c r="H3" s="598"/>
      <c r="I3" s="598"/>
      <c r="J3" s="598"/>
      <c r="K3" s="598"/>
      <c r="L3" s="598"/>
      <c r="M3" s="598"/>
      <c r="N3" s="72"/>
      <c r="O3" s="26"/>
      <c r="P3" s="26"/>
      <c r="Q3" s="26"/>
      <c r="R3" s="26"/>
    </row>
    <row r="4" spans="1:58" s="25" customFormat="1" ht="16.5" customHeight="1" x14ac:dyDescent="0.25">
      <c r="A4" s="16" t="s">
        <v>1151</v>
      </c>
      <c r="B4" s="15"/>
      <c r="C4" s="12"/>
      <c r="D4" s="72"/>
      <c r="E4" s="598"/>
      <c r="F4" s="598"/>
      <c r="G4" s="598"/>
      <c r="H4" s="598"/>
      <c r="I4" s="598"/>
      <c r="J4" s="598"/>
      <c r="K4" s="598"/>
      <c r="L4" s="598"/>
      <c r="M4" s="598"/>
      <c r="N4" s="72"/>
      <c r="O4" s="26"/>
      <c r="P4" s="26"/>
      <c r="Q4" s="26"/>
      <c r="R4" s="26"/>
    </row>
    <row r="5" spans="1:58" s="25" customFormat="1" ht="16.5" customHeight="1" x14ac:dyDescent="0.25">
      <c r="A5" s="16" t="s">
        <v>1152</v>
      </c>
      <c r="B5" s="15"/>
      <c r="C5" s="12"/>
      <c r="D5" s="73"/>
      <c r="E5" s="598"/>
      <c r="F5" s="598"/>
      <c r="G5" s="598"/>
      <c r="H5" s="598"/>
      <c r="I5" s="598"/>
      <c r="J5" s="598"/>
      <c r="K5" s="598"/>
      <c r="L5" s="598"/>
      <c r="M5" s="598"/>
      <c r="N5" s="40"/>
      <c r="O5" s="26"/>
      <c r="P5" s="26"/>
      <c r="Q5" s="26"/>
      <c r="R5" s="26"/>
    </row>
    <row r="6" spans="1:58" s="36" customFormat="1" ht="16.5" customHeight="1" x14ac:dyDescent="0.25">
      <c r="A6" s="16" t="s">
        <v>1153</v>
      </c>
      <c r="B6" s="15"/>
      <c r="C6" s="12"/>
      <c r="D6" s="74"/>
      <c r="E6" s="598"/>
      <c r="F6" s="598"/>
      <c r="G6" s="598"/>
      <c r="H6" s="598"/>
      <c r="I6" s="598"/>
      <c r="J6" s="598"/>
      <c r="K6" s="598"/>
      <c r="L6" s="598"/>
      <c r="M6" s="598"/>
    </row>
    <row r="7" spans="1:58" s="36" customFormat="1" ht="16.5" customHeight="1" x14ac:dyDescent="0.3">
      <c r="A7" s="14" t="s">
        <v>1154</v>
      </c>
      <c r="B7" s="15"/>
      <c r="C7" s="12"/>
      <c r="D7" s="57"/>
      <c r="E7" s="598"/>
      <c r="F7" s="598"/>
      <c r="G7" s="598"/>
      <c r="H7" s="598"/>
      <c r="I7" s="598"/>
      <c r="J7" s="598"/>
      <c r="K7" s="598"/>
      <c r="L7" s="598"/>
      <c r="M7" s="598"/>
      <c r="N7" s="75"/>
    </row>
    <row r="8" spans="1:58" s="36" customFormat="1" ht="16.5" customHeight="1" x14ac:dyDescent="0.3">
      <c r="A8" s="16" t="s">
        <v>1155</v>
      </c>
      <c r="B8" s="15"/>
      <c r="C8" s="12"/>
      <c r="D8" s="57"/>
      <c r="E8" s="598"/>
      <c r="F8" s="598"/>
      <c r="G8" s="598"/>
      <c r="H8" s="598"/>
      <c r="I8" s="598"/>
      <c r="J8" s="598"/>
      <c r="K8" s="598"/>
      <c r="L8" s="598"/>
      <c r="M8" s="598"/>
      <c r="N8" s="75"/>
    </row>
    <row r="9" spans="1:58" s="36" customFormat="1" ht="15" customHeight="1" x14ac:dyDescent="0.3">
      <c r="A9" s="16" t="s">
        <v>1156</v>
      </c>
      <c r="B9" s="15"/>
      <c r="C9" s="12"/>
      <c r="D9" s="57"/>
      <c r="N9" s="75"/>
    </row>
    <row r="10" spans="1:58" s="2" customFormat="1" ht="16.5" customHeight="1" x14ac:dyDescent="0.3">
      <c r="A10" s="16" t="s">
        <v>1157</v>
      </c>
      <c r="B10" s="12"/>
      <c r="C10" s="12"/>
      <c r="D10" s="29"/>
      <c r="E10" s="571" t="s">
        <v>628</v>
      </c>
      <c r="F10" s="571" t="s">
        <v>693</v>
      </c>
      <c r="G10" s="571" t="s">
        <v>629</v>
      </c>
      <c r="H10" s="567" t="s">
        <v>1140</v>
      </c>
      <c r="I10" s="569"/>
      <c r="J10" s="572" t="s">
        <v>1134</v>
      </c>
      <c r="K10" s="572" t="s">
        <v>1135</v>
      </c>
      <c r="L10" s="572" t="s">
        <v>1136</v>
      </c>
      <c r="M10" s="572" t="s">
        <v>624</v>
      </c>
    </row>
    <row r="11" spans="1:58" s="2" customFormat="1" ht="18" customHeight="1" x14ac:dyDescent="0.3">
      <c r="A11" s="16" t="s">
        <v>1158</v>
      </c>
      <c r="B11" s="12"/>
      <c r="C11" s="12"/>
      <c r="D11" s="29"/>
      <c r="E11" s="571"/>
      <c r="F11" s="590"/>
      <c r="G11" s="571" t="str">
        <f>IF(ISNUMBER('0_Dades generals organització'!G2),"","Introduzca previamente el AÑO DE CÁLCULO en la pestaña 1")</f>
        <v>Introduzca previamente el AÑO DE CÁLCULO en la pestaña 1</v>
      </c>
      <c r="H11" s="392" t="s">
        <v>1139</v>
      </c>
      <c r="I11" s="391" t="s">
        <v>1138</v>
      </c>
      <c r="J11" s="573"/>
      <c r="K11" s="573"/>
      <c r="L11" s="573"/>
      <c r="M11" s="573"/>
    </row>
    <row r="12" spans="1:58" s="2" customFormat="1" ht="17.25" hidden="1" customHeight="1" x14ac:dyDescent="0.3">
      <c r="B12" s="12"/>
      <c r="C12" s="12"/>
      <c r="D12" s="29"/>
      <c r="E12" s="46" t="s">
        <v>607</v>
      </c>
      <c r="F12" s="487" t="s">
        <v>1167</v>
      </c>
      <c r="G12" s="48"/>
      <c r="H12" s="48"/>
      <c r="I12" s="48"/>
      <c r="J12" s="46" t="s">
        <v>991</v>
      </c>
      <c r="K12" s="46" t="s">
        <v>992</v>
      </c>
      <c r="L12" s="46" t="s">
        <v>993</v>
      </c>
      <c r="M12" s="46" t="s">
        <v>12</v>
      </c>
    </row>
    <row r="13" spans="1:58" s="2" customFormat="1" ht="18.75" customHeight="1" x14ac:dyDescent="0.3">
      <c r="A13" s="16" t="s">
        <v>1159</v>
      </c>
      <c r="B13" s="12"/>
      <c r="C13" s="12"/>
      <c r="D13" s="29"/>
      <c r="E13" s="260"/>
      <c r="F13" s="466" t="str">
        <f>IF(E13="","",IF(VLOOKUP(E13,'0_Dades generals organització'!$H$51:$L$298,3,FALSE)="","Sí",VLOOKUP(E13,'0_Dades generals organització'!$H$51:$L$298,3,FALSE)))</f>
        <v/>
      </c>
      <c r="G13" s="269"/>
      <c r="H13" s="270"/>
      <c r="I13" s="270"/>
      <c r="J13" s="529"/>
      <c r="K13" s="529"/>
      <c r="L13" s="529"/>
      <c r="M13" s="76" t="str">
        <f>IF(OR(ISNUMBER(J13),ISNUMBER(K13),ISNUMBER(L13)),IF(ISNUMBER(J13),J13,0)+IF(ISNUMBER(K13),K13,0)*(Dades!$H$335/1000)+IF(ISNUMBER(L13),L13,0)*(Dades!$H$336/1000),"")</f>
        <v/>
      </c>
    </row>
    <row r="14" spans="1:58" s="2" customFormat="1" ht="16.5" customHeight="1" x14ac:dyDescent="0.3">
      <c r="A14" s="16"/>
      <c r="B14" s="12"/>
      <c r="C14" s="12"/>
      <c r="E14" s="260"/>
      <c r="F14" s="466" t="str">
        <f>IF(E14="","",IF(VLOOKUP(E14,'0_Dades generals organització'!$H$51:$L$298,3,FALSE)="","Sí",VLOOKUP(E14,'0_Dades generals organització'!$H$51:$L$298,3,FALSE)))</f>
        <v/>
      </c>
      <c r="G14" s="269"/>
      <c r="H14" s="270"/>
      <c r="I14" s="270"/>
      <c r="J14" s="529"/>
      <c r="K14" s="529"/>
      <c r="L14" s="529"/>
      <c r="M14" s="76" t="str">
        <f>IF(OR(ISNUMBER(J14),ISNUMBER(K14),ISNUMBER(L14)),IF(ISNUMBER(J14),J14,0)+IF(ISNUMBER(K14),K14,0)*(Dades!$H$335/1000)+IF(ISNUMBER(L14),L14,0)*(Dades!$H$336/1000),"")</f>
        <v/>
      </c>
      <c r="AX14" s="70"/>
      <c r="AY14" s="70"/>
      <c r="AZ14" s="70"/>
      <c r="BA14" s="70"/>
      <c r="BB14" s="70"/>
      <c r="BC14" s="70"/>
      <c r="BD14" s="70"/>
      <c r="BE14" s="70"/>
      <c r="BF14" s="70"/>
    </row>
    <row r="15" spans="1:58" s="2" customFormat="1" x14ac:dyDescent="0.3">
      <c r="A15" s="12"/>
      <c r="B15" s="12"/>
      <c r="C15" s="12"/>
      <c r="E15" s="260"/>
      <c r="F15" s="466" t="str">
        <f>IF(E15="","",IF(VLOOKUP(E15,'0_Dades generals organització'!$H$51:$L$298,3,FALSE)="","Sí",VLOOKUP(E15,'0_Dades generals organització'!$H$51:$L$298,3,FALSE)))</f>
        <v/>
      </c>
      <c r="G15" s="269"/>
      <c r="H15" s="270"/>
      <c r="I15" s="270"/>
      <c r="J15" s="529"/>
      <c r="K15" s="529"/>
      <c r="L15" s="529"/>
      <c r="M15" s="76" t="str">
        <f>IF(OR(ISNUMBER(J15),ISNUMBER(K15),ISNUMBER(L15)),IF(ISNUMBER(J15),J15,0)+IF(ISNUMBER(K15),K15,0)*(Dades!$H$335/1000)+IF(ISNUMBER(L15),L15,0)*(Dades!$H$336/1000),"")</f>
        <v/>
      </c>
      <c r="AX15" s="70"/>
      <c r="AY15" s="70"/>
      <c r="AZ15" s="70"/>
      <c r="BA15" s="70"/>
      <c r="BB15" s="70"/>
      <c r="BC15" s="70"/>
      <c r="BD15" s="70"/>
      <c r="BE15" s="70"/>
      <c r="BF15" s="70"/>
    </row>
    <row r="16" spans="1:58" s="2" customFormat="1" x14ac:dyDescent="0.3">
      <c r="A16" s="12"/>
      <c r="B16" s="12"/>
      <c r="C16" s="12"/>
      <c r="E16" s="260"/>
      <c r="F16" s="466" t="str">
        <f>IF(E16="","",IF(VLOOKUP(E16,'0_Dades generals organització'!$H$51:$L$298,3,FALSE)="","Sí",VLOOKUP(E16,'0_Dades generals organització'!$H$51:$L$298,3,FALSE)))</f>
        <v/>
      </c>
      <c r="G16" s="269"/>
      <c r="H16" s="270"/>
      <c r="I16" s="270"/>
      <c r="J16" s="529"/>
      <c r="K16" s="529"/>
      <c r="L16" s="529"/>
      <c r="M16" s="76" t="str">
        <f>IF(OR(ISNUMBER(J16),ISNUMBER(K16),ISNUMBER(L16)),IF(ISNUMBER(J16),J16,0)+IF(ISNUMBER(K16),K16,0)*(Dades!$H$335/1000)+IF(ISNUMBER(L16),L16,0)*(Dades!$H$336/1000),"")</f>
        <v/>
      </c>
      <c r="AX16" s="70"/>
      <c r="AY16" s="70"/>
      <c r="AZ16" s="70"/>
      <c r="BA16" s="70"/>
      <c r="BB16" s="70"/>
      <c r="BC16" s="70"/>
      <c r="BD16" s="70"/>
      <c r="BE16" s="70"/>
      <c r="BF16" s="70"/>
    </row>
    <row r="17" spans="1:58" s="2" customFormat="1" x14ac:dyDescent="0.3">
      <c r="A17" s="12"/>
      <c r="B17" s="12"/>
      <c r="C17" s="12"/>
      <c r="E17" s="260"/>
      <c r="F17" s="466" t="str">
        <f>IF(E17="","",IF(VLOOKUP(E17,'0_Dades generals organització'!$H$51:$L$298,3,FALSE)="","Sí",VLOOKUP(E17,'0_Dades generals organització'!$H$51:$L$298,3,FALSE)))</f>
        <v/>
      </c>
      <c r="G17" s="269"/>
      <c r="H17" s="270"/>
      <c r="I17" s="270"/>
      <c r="J17" s="529"/>
      <c r="K17" s="529"/>
      <c r="L17" s="529"/>
      <c r="M17" s="76" t="str">
        <f>IF(OR(ISNUMBER(J17),ISNUMBER(K17),ISNUMBER(L17)),IF(ISNUMBER(J17),J17,0)+IF(ISNUMBER(K17),K17,0)*(Dades!$H$335/1000)+IF(ISNUMBER(L17),L17,0)*(Dades!$H$336/1000),"")</f>
        <v/>
      </c>
      <c r="AX17" s="70"/>
      <c r="AY17" s="70"/>
      <c r="AZ17" s="70"/>
      <c r="BA17" s="70"/>
      <c r="BB17" s="70"/>
      <c r="BC17" s="70"/>
      <c r="BD17" s="70"/>
      <c r="BE17" s="70"/>
      <c r="BF17" s="70"/>
    </row>
    <row r="18" spans="1:58" x14ac:dyDescent="0.3">
      <c r="E18" s="260"/>
      <c r="F18" s="466" t="str">
        <f>IF(E18="","",IF(VLOOKUP(E18,'0_Dades generals organització'!$H$51:$L$298,3,FALSE)="","Sí",VLOOKUP(E18,'0_Dades generals organització'!$H$51:$L$298,3,FALSE)))</f>
        <v/>
      </c>
      <c r="G18" s="269"/>
      <c r="H18" s="270"/>
      <c r="I18" s="270"/>
      <c r="J18" s="529"/>
      <c r="K18" s="529"/>
      <c r="L18" s="529"/>
      <c r="M18" s="76" t="str">
        <f>IF(OR(ISNUMBER(J18),ISNUMBER(K18),ISNUMBER(L18)),IF(ISNUMBER(J18),J18,0)+IF(ISNUMBER(K18),K18,0)*(Dades!$H$335/1000)+IF(ISNUMBER(L18),L18,0)*(Dades!$H$336/1000),"")</f>
        <v/>
      </c>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58" x14ac:dyDescent="0.3">
      <c r="E19" s="260"/>
      <c r="F19" s="466" t="str">
        <f>IF(E19="","",IF(VLOOKUP(E19,'0_Dades generals organització'!$H$51:$L$298,3,FALSE)="","Sí",VLOOKUP(E19,'0_Dades generals organització'!$H$51:$L$298,3,FALSE)))</f>
        <v/>
      </c>
      <c r="G19" s="269"/>
      <c r="H19" s="270"/>
      <c r="I19" s="270"/>
      <c r="J19" s="529"/>
      <c r="K19" s="529"/>
      <c r="L19" s="529"/>
      <c r="M19" s="76" t="str">
        <f>IF(OR(ISNUMBER(J19),ISNUMBER(K19),ISNUMBER(L19)),IF(ISNUMBER(J19),J19,0)+IF(ISNUMBER(K19),K19,0)*(Dades!$H$335/1000)+IF(ISNUMBER(L19),L19,0)*(Dades!$H$336/1000),"")</f>
        <v/>
      </c>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row>
    <row r="20" spans="1:58" x14ac:dyDescent="0.3">
      <c r="E20" s="260"/>
      <c r="F20" s="466" t="str">
        <f>IF(E20="","",IF(VLOOKUP(E20,'0_Dades generals organització'!$H$51:$L$298,3,FALSE)="","Sí",VLOOKUP(E20,'0_Dades generals organització'!$H$51:$L$298,3,FALSE)))</f>
        <v/>
      </c>
      <c r="G20" s="269"/>
      <c r="H20" s="270"/>
      <c r="I20" s="270"/>
      <c r="J20" s="529"/>
      <c r="K20" s="529"/>
      <c r="L20" s="529"/>
      <c r="M20" s="76" t="str">
        <f>IF(OR(ISNUMBER(J20),ISNUMBER(K20),ISNUMBER(L20)),IF(ISNUMBER(J20),J20,0)+IF(ISNUMBER(K20),K20,0)*(Dades!$H$335/1000)+IF(ISNUMBER(L20),L20,0)*(Dades!$H$336/1000),"")</f>
        <v/>
      </c>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row>
    <row r="21" spans="1:58" x14ac:dyDescent="0.3">
      <c r="E21" s="260"/>
      <c r="F21" s="466" t="str">
        <f>IF(E21="","",IF(VLOOKUP(E21,'0_Dades generals organització'!$H$51:$L$298,3,FALSE)="","Sí",VLOOKUP(E21,'0_Dades generals organització'!$H$51:$L$298,3,FALSE)))</f>
        <v/>
      </c>
      <c r="G21" s="269"/>
      <c r="H21" s="270"/>
      <c r="I21" s="270"/>
      <c r="J21" s="529"/>
      <c r="K21" s="529"/>
      <c r="L21" s="529"/>
      <c r="M21" s="76" t="str">
        <f>IF(OR(ISNUMBER(J21),ISNUMBER(K21),ISNUMBER(L21)),IF(ISNUMBER(J21),J21,0)+IF(ISNUMBER(K21),K21,0)*(Dades!$H$335/1000)+IF(ISNUMBER(L21),L21,0)*(Dades!$H$336/1000),"")</f>
        <v/>
      </c>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row>
    <row r="22" spans="1:58" ht="16.5" customHeight="1" x14ac:dyDescent="0.3">
      <c r="E22" s="260"/>
      <c r="F22" s="466" t="str">
        <f>IF(E22="","",IF(VLOOKUP(E22,'0_Dades generals organització'!$H$51:$L$298,3,FALSE)="","Sí",VLOOKUP(E22,'0_Dades generals organització'!$H$51:$L$298,3,FALSE)))</f>
        <v/>
      </c>
      <c r="G22" s="269"/>
      <c r="H22" s="270"/>
      <c r="I22" s="270"/>
      <c r="J22" s="529"/>
      <c r="K22" s="529"/>
      <c r="L22" s="529"/>
      <c r="M22" s="76" t="str">
        <f>IF(OR(ISNUMBER(J22),ISNUMBER(K22),ISNUMBER(L22)),IF(ISNUMBER(J22),J22,0)+IF(ISNUMBER(K22),K22,0)*(Dades!$H$335/1000)+IF(ISNUMBER(L22),L22,0)*(Dades!$H$336/1000),"")</f>
        <v/>
      </c>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row>
    <row r="23" spans="1:58" x14ac:dyDescent="0.3">
      <c r="E23" s="260"/>
      <c r="F23" s="466" t="str">
        <f>IF(E23="","",IF(VLOOKUP(E23,'0_Dades generals organització'!$H$51:$L$298,3,FALSE)="","Sí",VLOOKUP(E23,'0_Dades generals organització'!$H$51:$L$298,3,FALSE)))</f>
        <v/>
      </c>
      <c r="G23" s="269"/>
      <c r="H23" s="270"/>
      <c r="I23" s="270"/>
      <c r="J23" s="529"/>
      <c r="K23" s="529"/>
      <c r="L23" s="529"/>
      <c r="M23" s="76" t="str">
        <f>IF(OR(ISNUMBER(J23),ISNUMBER(K23),ISNUMBER(L23)),IF(ISNUMBER(J23),J23,0)+IF(ISNUMBER(K23),K23,0)*(Dades!$H$335/1000)+IF(ISNUMBER(L23),L23,0)*(Dades!$H$336/1000),"")</f>
        <v/>
      </c>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row>
    <row r="24" spans="1:58" ht="16.5" customHeight="1" x14ac:dyDescent="0.3">
      <c r="E24" s="260"/>
      <c r="F24" s="466" t="str">
        <f>IF(E24="","",IF(VLOOKUP(E24,'0_Dades generals organització'!$H$51:$L$298,3,FALSE)="","Sí",VLOOKUP(E24,'0_Dades generals organització'!$H$51:$L$298,3,FALSE)))</f>
        <v/>
      </c>
      <c r="G24" s="269"/>
      <c r="H24" s="270"/>
      <c r="I24" s="270"/>
      <c r="J24" s="529"/>
      <c r="K24" s="529"/>
      <c r="L24" s="529"/>
      <c r="M24" s="76" t="str">
        <f>IF(OR(ISNUMBER(J24),ISNUMBER(K24),ISNUMBER(L24)),IF(ISNUMBER(J24),J24,0)+IF(ISNUMBER(K24),K24,0)*(Dades!$H$335/1000)+IF(ISNUMBER(L24),L24,0)*(Dades!$H$336/1000),"")</f>
        <v/>
      </c>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row>
    <row r="25" spans="1:58" x14ac:dyDescent="0.3">
      <c r="E25" s="260"/>
      <c r="F25" s="466" t="str">
        <f>IF(E25="","",IF(VLOOKUP(E25,'0_Dades generals organització'!$H$51:$L$298,3,FALSE)="","Sí",VLOOKUP(E25,'0_Dades generals organització'!$H$51:$L$298,3,FALSE)))</f>
        <v/>
      </c>
      <c r="G25" s="269"/>
      <c r="H25" s="270"/>
      <c r="I25" s="270"/>
      <c r="J25" s="529"/>
      <c r="K25" s="529"/>
      <c r="L25" s="529"/>
      <c r="M25" s="76" t="str">
        <f>IF(OR(ISNUMBER(J25),ISNUMBER(K25),ISNUMBER(L25)),IF(ISNUMBER(J25),J25,0)+IF(ISNUMBER(K25),K25,0)*(Dades!$H$335/1000)+IF(ISNUMBER(L25),L25,0)*(Dades!$H$336/1000),"")</f>
        <v/>
      </c>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row>
    <row r="26" spans="1:58" x14ac:dyDescent="0.3">
      <c r="E26" s="260"/>
      <c r="F26" s="466" t="str">
        <f>IF(E26="","",IF(VLOOKUP(E26,'0_Dades generals organització'!$H$51:$L$298,3,FALSE)="","Sí",VLOOKUP(E26,'0_Dades generals organització'!$H$51:$L$298,3,FALSE)))</f>
        <v/>
      </c>
      <c r="G26" s="269"/>
      <c r="H26" s="270"/>
      <c r="I26" s="270"/>
      <c r="J26" s="529"/>
      <c r="K26" s="529"/>
      <c r="L26" s="529"/>
      <c r="M26" s="76" t="str">
        <f>IF(OR(ISNUMBER(J26),ISNUMBER(K26),ISNUMBER(L26)),IF(ISNUMBER(J26),J26,0)+IF(ISNUMBER(K26),K26,0)*(Dades!$H$335/1000)+IF(ISNUMBER(L26),L26,0)*(Dades!$H$336/1000),"")</f>
        <v/>
      </c>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row>
    <row r="27" spans="1:58" x14ac:dyDescent="0.3">
      <c r="E27" s="260"/>
      <c r="F27" s="466" t="str">
        <f>IF(E27="","",IF(VLOOKUP(E27,'0_Dades generals organització'!$H$51:$L$298,3,FALSE)="","Sí",VLOOKUP(E27,'0_Dades generals organització'!$H$51:$L$298,3,FALSE)))</f>
        <v/>
      </c>
      <c r="G27" s="269"/>
      <c r="H27" s="270"/>
      <c r="I27" s="270"/>
      <c r="J27" s="529"/>
      <c r="K27" s="529"/>
      <c r="L27" s="529"/>
      <c r="M27" s="76" t="str">
        <f>IF(OR(ISNUMBER(J27),ISNUMBER(K27),ISNUMBER(L27)),IF(ISNUMBER(J27),J27,0)+IF(ISNUMBER(K27),K27,0)*(Dades!$H$335/1000)+IF(ISNUMBER(L27),L27,0)*(Dades!$H$336/1000),"")</f>
        <v/>
      </c>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row>
    <row r="28" spans="1:58" x14ac:dyDescent="0.3">
      <c r="G28" s="71"/>
      <c r="H28" s="71"/>
      <c r="I28" s="71"/>
      <c r="J28" s="71"/>
      <c r="L28" s="71"/>
      <c r="M28" s="52">
        <f>SUM(M13:M27)</f>
        <v>0</v>
      </c>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58" x14ac:dyDescent="0.3">
      <c r="G29" s="71"/>
      <c r="H29" s="71"/>
      <c r="I29" s="71"/>
      <c r="J29" s="71"/>
      <c r="K29" s="71"/>
      <c r="L29" s="71"/>
      <c r="M29" s="71"/>
      <c r="N29" s="71"/>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row>
    <row r="30" spans="1:58" x14ac:dyDescent="0.3">
      <c r="G30" s="71"/>
      <c r="H30" s="71"/>
      <c r="I30" s="71"/>
      <c r="J30" s="71"/>
      <c r="K30" s="71"/>
      <c r="L30" s="71"/>
      <c r="M30" s="71"/>
      <c r="N30" s="71"/>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row>
    <row r="31" spans="1:58" x14ac:dyDescent="0.3">
      <c r="G31" s="71"/>
      <c r="H31" s="71"/>
      <c r="I31" s="71"/>
      <c r="J31" s="71"/>
      <c r="K31" s="71"/>
      <c r="L31" s="71"/>
      <c r="M31" s="71"/>
      <c r="N31" s="71"/>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row>
    <row r="32" spans="1:58" x14ac:dyDescent="0.3">
      <c r="G32" s="71"/>
      <c r="H32" s="71"/>
      <c r="I32" s="71"/>
      <c r="J32" s="71"/>
      <c r="K32" s="71"/>
      <c r="L32" s="71"/>
      <c r="M32" s="71"/>
      <c r="N32" s="71"/>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row>
    <row r="33" spans="7:49" x14ac:dyDescent="0.3">
      <c r="G33" s="71"/>
      <c r="H33" s="71"/>
      <c r="I33" s="71"/>
      <c r="J33" s="71"/>
      <c r="K33" s="71"/>
      <c r="L33" s="71"/>
      <c r="M33" s="71"/>
      <c r="N33" s="71"/>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row>
    <row r="34" spans="7:49" x14ac:dyDescent="0.3">
      <c r="G34" s="71"/>
      <c r="H34" s="71"/>
      <c r="I34" s="71"/>
      <c r="J34" s="71"/>
      <c r="K34" s="71"/>
      <c r="L34" s="71"/>
      <c r="M34" s="71"/>
      <c r="N34" s="71"/>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row>
    <row r="35" spans="7:49" x14ac:dyDescent="0.3">
      <c r="G35" s="71"/>
      <c r="H35" s="71"/>
      <c r="I35" s="71"/>
      <c r="J35" s="71"/>
      <c r="K35" s="71"/>
      <c r="L35" s="71"/>
      <c r="M35" s="71"/>
      <c r="N35" s="71"/>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row>
    <row r="36" spans="7:49" x14ac:dyDescent="0.3">
      <c r="G36" s="71"/>
      <c r="H36" s="71"/>
      <c r="I36" s="71"/>
      <c r="J36" s="71"/>
      <c r="K36" s="71"/>
      <c r="L36" s="71"/>
      <c r="M36" s="71"/>
      <c r="N36" s="71"/>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row>
    <row r="37" spans="7:49" x14ac:dyDescent="0.3">
      <c r="G37" s="71"/>
      <c r="H37" s="71"/>
      <c r="I37" s="71"/>
      <c r="J37" s="71"/>
      <c r="K37" s="71"/>
      <c r="L37" s="71"/>
      <c r="M37" s="71"/>
      <c r="N37" s="71"/>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row>
    <row r="38" spans="7:49" x14ac:dyDescent="0.3">
      <c r="G38" s="71"/>
      <c r="H38" s="71"/>
      <c r="I38" s="71"/>
      <c r="J38" s="71"/>
      <c r="K38" s="71"/>
      <c r="L38" s="71"/>
      <c r="M38" s="71"/>
      <c r="N38" s="71"/>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7:49" x14ac:dyDescent="0.3">
      <c r="G39" s="71"/>
      <c r="H39" s="71"/>
      <c r="I39" s="71"/>
      <c r="J39" s="71"/>
      <c r="K39" s="71"/>
      <c r="L39" s="71"/>
      <c r="M39" s="71"/>
      <c r="N39" s="71"/>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row>
    <row r="40" spans="7:49" x14ac:dyDescent="0.3">
      <c r="G40" s="71"/>
      <c r="H40" s="71"/>
      <c r="I40" s="71"/>
      <c r="J40" s="71"/>
      <c r="K40" s="71"/>
      <c r="L40" s="71"/>
      <c r="M40" s="71"/>
      <c r="N40" s="71"/>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row>
    <row r="41" spans="7:49" x14ac:dyDescent="0.3">
      <c r="G41" s="71"/>
      <c r="H41" s="71"/>
      <c r="I41" s="71"/>
      <c r="J41" s="71"/>
      <c r="K41" s="71"/>
      <c r="L41" s="71"/>
      <c r="M41" s="71"/>
      <c r="N41" s="71"/>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row>
    <row r="42" spans="7:49" x14ac:dyDescent="0.3">
      <c r="G42" s="71"/>
      <c r="H42" s="71"/>
      <c r="I42" s="71"/>
      <c r="J42" s="71"/>
      <c r="K42" s="71"/>
      <c r="L42" s="71"/>
      <c r="M42" s="71"/>
      <c r="N42" s="71"/>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row>
    <row r="43" spans="7:49" x14ac:dyDescent="0.3">
      <c r="G43" s="71"/>
      <c r="H43" s="71"/>
      <c r="I43" s="71"/>
      <c r="J43" s="71"/>
      <c r="K43" s="71"/>
      <c r="L43" s="71"/>
      <c r="M43" s="71"/>
      <c r="N43" s="71"/>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row>
    <row r="44" spans="7:49" x14ac:dyDescent="0.3">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row>
    <row r="45" spans="7:49" x14ac:dyDescent="0.3">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row>
    <row r="46" spans="7:49" x14ac:dyDescent="0.3">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row>
    <row r="47" spans="7:49" x14ac:dyDescent="0.3">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row>
    <row r="48" spans="7:49" x14ac:dyDescent="0.3">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6:143" x14ac:dyDescent="0.3">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row>
    <row r="50" spans="16:143" x14ac:dyDescent="0.3">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row>
    <row r="51" spans="16:143" x14ac:dyDescent="0.3">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row>
    <row r="52" spans="16:143" x14ac:dyDescent="0.3">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row>
    <row r="53" spans="16:143" x14ac:dyDescent="0.3">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row>
    <row r="54" spans="16:143" x14ac:dyDescent="0.3">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row>
    <row r="55" spans="16:143" x14ac:dyDescent="0.3">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DX55" s="2"/>
      <c r="DY55" s="2"/>
      <c r="DZ55" s="2"/>
      <c r="EA55" s="2"/>
      <c r="EB55" s="2"/>
      <c r="EC55" s="2"/>
      <c r="ED55" s="2"/>
      <c r="EE55" s="2"/>
      <c r="EF55" s="2"/>
      <c r="EG55" s="2"/>
      <c r="EH55" s="2"/>
      <c r="EI55" s="2"/>
      <c r="EJ55" s="2"/>
      <c r="EK55" s="2"/>
      <c r="EL55" s="2"/>
      <c r="EM55" s="2"/>
    </row>
    <row r="56" spans="16:143" x14ac:dyDescent="0.3">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row>
    <row r="57" spans="16:143" x14ac:dyDescent="0.3">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row>
    <row r="58" spans="16:143" x14ac:dyDescent="0.3">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6:143" x14ac:dyDescent="0.3">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row>
    <row r="60" spans="16:143" x14ac:dyDescent="0.3">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row>
    <row r="61" spans="16:143" x14ac:dyDescent="0.3">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row>
    <row r="62" spans="16:143" x14ac:dyDescent="0.3">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row>
    <row r="63" spans="16:143" x14ac:dyDescent="0.3">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row>
    <row r="64" spans="16:143" x14ac:dyDescent="0.3">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row>
    <row r="65" spans="16:143" x14ac:dyDescent="0.3">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row>
    <row r="66" spans="16:143" x14ac:dyDescent="0.3">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DX66" s="71"/>
      <c r="DY66" s="71"/>
      <c r="DZ66" s="71"/>
      <c r="EA66" s="71"/>
      <c r="EB66" s="71"/>
      <c r="EC66" s="71"/>
      <c r="ED66" s="71"/>
      <c r="EE66" s="71"/>
      <c r="EF66" s="71"/>
      <c r="EG66" s="71"/>
      <c r="EH66" s="71"/>
      <c r="EI66" s="71"/>
      <c r="EJ66" s="71"/>
      <c r="EK66" s="71"/>
      <c r="EL66" s="71"/>
      <c r="EM66" s="71"/>
    </row>
    <row r="67" spans="16:143" x14ac:dyDescent="0.3">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DX67" s="71"/>
      <c r="DY67" s="71"/>
      <c r="DZ67" s="71"/>
      <c r="EA67" s="71"/>
      <c r="EB67" s="71"/>
      <c r="EC67" s="71"/>
      <c r="ED67" s="71"/>
      <c r="EE67" s="71"/>
      <c r="EF67" s="71"/>
      <c r="EG67" s="71"/>
      <c r="EH67" s="71"/>
      <c r="EI67" s="71"/>
      <c r="EJ67" s="71"/>
      <c r="EK67" s="71"/>
      <c r="EL67" s="71"/>
      <c r="EM67" s="71"/>
    </row>
    <row r="68" spans="16:143" x14ac:dyDescent="0.3">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DX68" s="71"/>
      <c r="DY68" s="71"/>
      <c r="DZ68" s="71"/>
      <c r="EA68" s="71"/>
      <c r="EB68" s="71"/>
      <c r="EC68" s="71"/>
      <c r="ED68" s="71"/>
      <c r="EE68" s="71"/>
      <c r="EF68" s="71"/>
      <c r="EG68" s="71"/>
      <c r="EH68" s="71"/>
      <c r="EI68" s="71"/>
      <c r="EJ68" s="71"/>
      <c r="EK68" s="71"/>
      <c r="EL68" s="71"/>
      <c r="EM68" s="71"/>
    </row>
    <row r="69" spans="16:143" x14ac:dyDescent="0.3">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DX69" s="71"/>
      <c r="DY69" s="71"/>
      <c r="DZ69" s="71"/>
      <c r="EA69" s="71"/>
      <c r="EB69" s="71"/>
      <c r="EC69" s="71"/>
      <c r="ED69" s="71"/>
      <c r="EE69" s="71"/>
      <c r="EF69" s="71"/>
      <c r="EG69" s="71"/>
      <c r="EH69" s="71"/>
      <c r="EI69" s="71"/>
      <c r="EJ69" s="71"/>
      <c r="EK69" s="71"/>
      <c r="EL69" s="71"/>
      <c r="EM69" s="71"/>
    </row>
    <row r="70" spans="16:143" x14ac:dyDescent="0.3">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DX70" s="71"/>
      <c r="DY70" s="71"/>
      <c r="DZ70" s="71"/>
      <c r="EA70" s="71"/>
      <c r="EB70" s="71"/>
      <c r="EC70" s="71"/>
      <c r="ED70" s="71"/>
      <c r="EE70" s="71"/>
      <c r="EF70" s="71"/>
      <c r="EG70" s="71"/>
      <c r="EH70" s="71"/>
      <c r="EI70" s="71"/>
      <c r="EJ70" s="71"/>
      <c r="EK70" s="71"/>
      <c r="EL70" s="71"/>
      <c r="EM70" s="71"/>
    </row>
    <row r="71" spans="16:143" x14ac:dyDescent="0.3">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DX71" s="71"/>
      <c r="DY71" s="71"/>
      <c r="DZ71" s="71"/>
      <c r="EA71" s="71"/>
      <c r="EB71" s="71"/>
      <c r="EC71" s="71"/>
      <c r="ED71" s="71"/>
      <c r="EE71" s="71"/>
      <c r="EF71" s="71"/>
      <c r="EG71" s="71"/>
      <c r="EH71" s="71"/>
      <c r="EI71" s="71"/>
      <c r="EJ71" s="71"/>
      <c r="EK71" s="71"/>
      <c r="EL71" s="71"/>
      <c r="EM71" s="71"/>
    </row>
    <row r="72" spans="16:143" x14ac:dyDescent="0.3">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row>
    <row r="73" spans="16:143" x14ac:dyDescent="0.3">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row>
    <row r="74" spans="16:143" x14ac:dyDescent="0.3">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row>
    <row r="75" spans="16:143" x14ac:dyDescent="0.3">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row>
    <row r="76" spans="16:143" x14ac:dyDescent="0.3">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row>
    <row r="77" spans="16:143" x14ac:dyDescent="0.3">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row>
    <row r="78" spans="16:143" x14ac:dyDescent="0.3">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row>
    <row r="79" spans="16:143" x14ac:dyDescent="0.3">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6:143" x14ac:dyDescent="0.3">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row>
    <row r="81" spans="16:49" x14ac:dyDescent="0.3">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row>
    <row r="82" spans="16:49" x14ac:dyDescent="0.3">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row>
    <row r="83" spans="16:49" x14ac:dyDescent="0.3">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row>
    <row r="84" spans="16:49" x14ac:dyDescent="0.3">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row>
    <row r="85" spans="16:49" x14ac:dyDescent="0.3">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row>
    <row r="86" spans="16:49" x14ac:dyDescent="0.3">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row>
    <row r="87" spans="16:49" x14ac:dyDescent="0.3">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row>
    <row r="88" spans="16:49" x14ac:dyDescent="0.3">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row>
    <row r="89" spans="16:49" x14ac:dyDescent="0.3">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6:49" x14ac:dyDescent="0.3">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row>
    <row r="91" spans="16:49" x14ac:dyDescent="0.3">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row>
    <row r="92" spans="16:49" x14ac:dyDescent="0.3">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row>
    <row r="93" spans="16:49" x14ac:dyDescent="0.3">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row>
    <row r="94" spans="16:49" x14ac:dyDescent="0.3">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row>
    <row r="95" spans="16:49" x14ac:dyDescent="0.3">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row>
    <row r="96" spans="16:49" x14ac:dyDescent="0.3">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row>
    <row r="97" spans="16:49" x14ac:dyDescent="0.3">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row>
    <row r="98" spans="16:49" x14ac:dyDescent="0.3">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row>
    <row r="99" spans="16:49" x14ac:dyDescent="0.3">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6:49" x14ac:dyDescent="0.3">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6:49" x14ac:dyDescent="0.3">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row>
    <row r="102" spans="16:49" x14ac:dyDescent="0.3">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row>
    <row r="103" spans="16:49" x14ac:dyDescent="0.3">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row>
    <row r="104" spans="16:49" x14ac:dyDescent="0.3">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row>
    <row r="105" spans="16:49" x14ac:dyDescent="0.3">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row>
    <row r="106" spans="16:49" x14ac:dyDescent="0.3">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row>
    <row r="107" spans="16:49" x14ac:dyDescent="0.3">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row>
    <row r="108" spans="16:49" x14ac:dyDescent="0.3">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row>
    <row r="109" spans="16:49" x14ac:dyDescent="0.3">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6:49" x14ac:dyDescent="0.3">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row>
    <row r="111" spans="16:49" x14ac:dyDescent="0.3">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row>
    <row r="112" spans="16:49" x14ac:dyDescent="0.3">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row>
    <row r="113" spans="16:49" x14ac:dyDescent="0.3">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row>
    <row r="114" spans="16:49" x14ac:dyDescent="0.3">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row>
    <row r="115" spans="16:49" x14ac:dyDescent="0.3">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row>
    <row r="116" spans="16:49" x14ac:dyDescent="0.3">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row>
    <row r="117" spans="16:49" x14ac:dyDescent="0.3">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row>
    <row r="118" spans="16:49" x14ac:dyDescent="0.3">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row>
    <row r="119" spans="16:49" x14ac:dyDescent="0.3">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6:49" x14ac:dyDescent="0.3">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row>
    <row r="121" spans="16:49" x14ac:dyDescent="0.3">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row>
    <row r="122" spans="16:49" x14ac:dyDescent="0.3">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row>
    <row r="123" spans="16:49" x14ac:dyDescent="0.3">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row>
    <row r="124" spans="16:49" x14ac:dyDescent="0.3">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row>
    <row r="125" spans="16:49" x14ac:dyDescent="0.3">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row>
    <row r="126" spans="16:49" x14ac:dyDescent="0.3">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row>
    <row r="127" spans="16:49" x14ac:dyDescent="0.3">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row>
    <row r="128" spans="16:49" x14ac:dyDescent="0.3">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row>
    <row r="129" spans="16:49" x14ac:dyDescent="0.3">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6:49" x14ac:dyDescent="0.3">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row>
    <row r="131" spans="16:49" x14ac:dyDescent="0.3">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row>
    <row r="132" spans="16:49" x14ac:dyDescent="0.3">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row>
    <row r="133" spans="16:49" x14ac:dyDescent="0.3">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row>
    <row r="134" spans="16:49" x14ac:dyDescent="0.3">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row>
    <row r="135" spans="16:49" x14ac:dyDescent="0.3">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row>
    <row r="136" spans="16:49" x14ac:dyDescent="0.3">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row>
    <row r="137" spans="16:49" x14ac:dyDescent="0.3">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row>
    <row r="138" spans="16:49" x14ac:dyDescent="0.3">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row>
    <row r="139" spans="16:49" x14ac:dyDescent="0.3">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6:49" x14ac:dyDescent="0.3">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row>
    <row r="141" spans="16:49" x14ac:dyDescent="0.3">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row>
    <row r="142" spans="16:49" x14ac:dyDescent="0.3">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row>
    <row r="143" spans="16:49" x14ac:dyDescent="0.3">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row>
    <row r="144" spans="16:49" x14ac:dyDescent="0.3">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row>
    <row r="145" spans="16:49" x14ac:dyDescent="0.3">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row>
    <row r="146" spans="16:49" x14ac:dyDescent="0.3">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row>
    <row r="147" spans="16:49" x14ac:dyDescent="0.3">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row>
    <row r="148" spans="16:49" x14ac:dyDescent="0.3">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row>
    <row r="149" spans="16:49" x14ac:dyDescent="0.3">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row>
    <row r="150" spans="16:49" x14ac:dyDescent="0.3">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6:49" x14ac:dyDescent="0.3">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row>
    <row r="152" spans="16:49" x14ac:dyDescent="0.3">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row>
    <row r="153" spans="16:49" x14ac:dyDescent="0.3">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row>
    <row r="154" spans="16:49" x14ac:dyDescent="0.3">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row>
    <row r="155" spans="16:49" x14ac:dyDescent="0.3">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row>
    <row r="156" spans="16:49" x14ac:dyDescent="0.3">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row>
    <row r="157" spans="16:49" x14ac:dyDescent="0.3">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row>
    <row r="158" spans="16:49" x14ac:dyDescent="0.3">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row>
    <row r="159" spans="16:49" x14ac:dyDescent="0.3">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row>
    <row r="160" spans="16:49" x14ac:dyDescent="0.3">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row>
    <row r="161" spans="16:49" x14ac:dyDescent="0.3">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row>
    <row r="162" spans="16:49" x14ac:dyDescent="0.3">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row>
    <row r="163" spans="16:49" x14ac:dyDescent="0.3">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row>
    <row r="164" spans="16:49" x14ac:dyDescent="0.3">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row>
    <row r="165" spans="16:49" x14ac:dyDescent="0.3">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row>
    <row r="166" spans="16:49" x14ac:dyDescent="0.3">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row>
    <row r="167" spans="16:49" x14ac:dyDescent="0.3">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row>
    <row r="168" spans="16:49" x14ac:dyDescent="0.3">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row>
    <row r="169" spans="16:49" x14ac:dyDescent="0.3">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row>
    <row r="170" spans="16:49" x14ac:dyDescent="0.3">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row>
    <row r="171" spans="16:49" x14ac:dyDescent="0.3">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row>
    <row r="172" spans="16:49" x14ac:dyDescent="0.3">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row>
    <row r="173" spans="16:49" x14ac:dyDescent="0.3">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row>
    <row r="214" spans="7:13" x14ac:dyDescent="0.3">
      <c r="G214" s="80"/>
      <c r="H214" s="80"/>
      <c r="I214" s="80"/>
      <c r="J214" s="80"/>
      <c r="K214" s="80"/>
      <c r="L214" s="80"/>
      <c r="M214" s="80"/>
    </row>
    <row r="215" spans="7:13" x14ac:dyDescent="0.3">
      <c r="G215" s="80"/>
      <c r="H215" s="80"/>
      <c r="I215" s="80"/>
      <c r="J215" s="80"/>
      <c r="K215" s="80"/>
      <c r="L215" s="80"/>
      <c r="M215" s="80"/>
    </row>
  </sheetData>
  <sheetProtection sheet="1" objects="1" scenarios="1"/>
  <mergeCells count="10">
    <mergeCell ref="C1:N1"/>
    <mergeCell ref="E10:E11"/>
    <mergeCell ref="G10:G11"/>
    <mergeCell ref="J10:J11"/>
    <mergeCell ref="K10:K11"/>
    <mergeCell ref="L10:L11"/>
    <mergeCell ref="E3:M8"/>
    <mergeCell ref="F10:F11"/>
    <mergeCell ref="M10:M11"/>
    <mergeCell ref="H10:I10"/>
  </mergeCells>
  <dataValidations count="3">
    <dataValidation showInputMessage="1" showErrorMessage="1" sqref="F13:F27"/>
    <dataValidation type="decimal" operator="greaterThan" allowBlank="1" showInputMessage="1" showErrorMessage="1" sqref="J13:L27">
      <formula1>0</formula1>
    </dataValidation>
    <dataValidation operator="equal" allowBlank="1" showInputMessage="1" showErrorMessage="1" sqref="H13:I27"/>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8" location="'5.1_Abast 2 Illes Balears'!C1" display="5.1 Abast 2 registre balear"/>
    <hyperlink ref="A9" location="'5.2_Abast 2 Espanya'!C1" display="5.2 Abast 2 registre espanyol"/>
    <hyperlink ref="A10" location="'6_Informació addicional'!C1" display="6. Info. addicional: renovables"/>
    <hyperlink ref="A11" location="'7.1_Resultats Illes Balears'!C1" display="7.1 RESULTATS Registre balear"/>
    <hyperlink ref="A13" location="'7.2_Resultats Espanya'!C1" display="7.2 RESULTATS Registre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2">
        <x14:dataValidation type="list" showInputMessage="1" showErrorMessage="1">
          <x14:formula1>
            <xm:f>'0_Dades generals organització'!$H$50:$H$300</xm:f>
          </x14:formula1>
          <xm:sqref>E13:E27</xm:sqref>
        </x14:dataValidation>
        <x14:dataValidation type="list" operator="equal" allowBlank="1" showInputMessage="1" showErrorMessage="1">
          <x14:formula1>
            <xm:f>Dades!$C$403:$C$418</xm:f>
          </x14:formula1>
          <xm:sqref>G13:G27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2"/>
  <sheetViews>
    <sheetView showRowColHeaders="0" zoomScaleNormal="100" workbookViewId="0">
      <pane xSplit="1" topLeftCell="B1" activePane="topRight" state="frozen"/>
      <selection pane="topRight" activeCell="C1" sqref="C1:L1"/>
    </sheetView>
  </sheetViews>
  <sheetFormatPr baseColWidth="10" defaultColWidth="9.140625" defaultRowHeight="16.5" x14ac:dyDescent="0.3"/>
  <cols>
    <col min="1" max="1" width="31.28515625" style="12" customWidth="1"/>
    <col min="2" max="2" width="2" style="12" customWidth="1"/>
    <col min="3" max="3" width="1.5703125" style="12" customWidth="1"/>
    <col min="4" max="4" width="2.140625" style="70" customWidth="1"/>
    <col min="5" max="5" width="28.42578125" style="70" customWidth="1"/>
    <col min="6" max="6" width="51.42578125" style="70" customWidth="1"/>
    <col min="7" max="7" width="46.7109375" style="70" customWidth="1"/>
    <col min="8" max="8" width="47" style="70" customWidth="1"/>
    <col min="9" max="9" width="16.5703125" style="70" customWidth="1"/>
    <col min="10" max="10" width="17.7109375" style="70" customWidth="1"/>
    <col min="11" max="11" width="18.28515625" style="70" customWidth="1"/>
    <col min="12" max="12" width="2" style="70" customWidth="1"/>
    <col min="13" max="13" width="11.42578125" style="70"/>
    <col min="14" max="14" width="6.7109375" style="70" customWidth="1"/>
    <col min="15" max="15" width="7.140625" style="70" customWidth="1"/>
    <col min="16" max="19" width="10.7109375" style="70" customWidth="1"/>
    <col min="20" max="1024" width="11.42578125" style="70"/>
  </cols>
  <sheetData>
    <row r="1" spans="1:16" s="25" customFormat="1" ht="40.700000000000003" customHeight="1" x14ac:dyDescent="0.25">
      <c r="A1" s="12"/>
      <c r="B1" s="13"/>
      <c r="C1" s="549" t="s">
        <v>710</v>
      </c>
      <c r="D1" s="549"/>
      <c r="E1" s="549"/>
      <c r="F1" s="549"/>
      <c r="G1" s="549"/>
      <c r="H1" s="549"/>
      <c r="I1" s="549"/>
      <c r="J1" s="549"/>
      <c r="K1" s="549"/>
      <c r="L1" s="549"/>
      <c r="M1" s="26"/>
      <c r="N1" s="26"/>
      <c r="O1" s="26"/>
      <c r="P1" s="26"/>
    </row>
    <row r="2" spans="1:16" s="25" customFormat="1" ht="40.700000000000003" customHeight="1" x14ac:dyDescent="0.25">
      <c r="A2" s="12"/>
      <c r="B2" s="13"/>
      <c r="C2" s="12"/>
      <c r="G2" s="26"/>
      <c r="H2" s="26"/>
      <c r="I2" s="26"/>
      <c r="J2" s="26"/>
      <c r="K2" s="26"/>
      <c r="L2" s="26"/>
      <c r="M2" s="26"/>
      <c r="N2" s="26"/>
      <c r="O2" s="26"/>
      <c r="P2" s="26"/>
    </row>
    <row r="3" spans="1:16" s="25" customFormat="1" ht="16.5" customHeight="1" x14ac:dyDescent="0.25">
      <c r="A3" s="16" t="s">
        <v>605</v>
      </c>
      <c r="B3" s="15"/>
      <c r="C3" s="12"/>
      <c r="D3" s="599" t="s">
        <v>908</v>
      </c>
      <c r="E3" s="599"/>
      <c r="F3" s="599"/>
      <c r="G3" s="599"/>
      <c r="H3" s="599"/>
      <c r="I3" s="599"/>
      <c r="J3" s="599"/>
      <c r="K3" s="599"/>
      <c r="M3" s="26"/>
      <c r="N3" s="26"/>
      <c r="O3" s="26"/>
      <c r="P3" s="26"/>
    </row>
    <row r="4" spans="1:16" s="25" customFormat="1" ht="16.5" customHeight="1" x14ac:dyDescent="0.25">
      <c r="A4" s="16" t="s">
        <v>1151</v>
      </c>
      <c r="B4" s="15"/>
      <c r="C4" s="12"/>
      <c r="D4" s="599"/>
      <c r="E4" s="599"/>
      <c r="F4" s="599"/>
      <c r="G4" s="599"/>
      <c r="H4" s="599"/>
      <c r="I4" s="599"/>
      <c r="J4" s="599"/>
      <c r="K4" s="599"/>
      <c r="M4" s="26"/>
      <c r="N4" s="26"/>
      <c r="O4" s="26"/>
      <c r="P4" s="26"/>
    </row>
    <row r="5" spans="1:16" s="25" customFormat="1" ht="16.5" customHeight="1" x14ac:dyDescent="0.25">
      <c r="A5" s="16" t="s">
        <v>1152</v>
      </c>
      <c r="B5" s="15"/>
      <c r="C5" s="12"/>
      <c r="D5" s="74"/>
      <c r="E5" s="36"/>
      <c r="F5" s="36"/>
      <c r="G5" s="36"/>
      <c r="H5" s="36"/>
      <c r="I5" s="36"/>
      <c r="J5" s="36"/>
      <c r="K5" s="36"/>
      <c r="L5" s="40"/>
      <c r="M5" s="26"/>
      <c r="N5" s="26"/>
      <c r="O5" s="26"/>
      <c r="P5" s="26"/>
    </row>
    <row r="6" spans="1:16" s="25" customFormat="1" ht="16.5" customHeight="1" x14ac:dyDescent="0.25">
      <c r="A6" s="16" t="s">
        <v>1153</v>
      </c>
      <c r="B6" s="15"/>
      <c r="C6" s="12"/>
      <c r="D6" s="566" t="s">
        <v>713</v>
      </c>
      <c r="E6" s="566"/>
      <c r="F6" s="566"/>
      <c r="G6" s="566"/>
      <c r="H6" s="566"/>
      <c r="I6" s="566"/>
      <c r="J6" s="566"/>
      <c r="K6" s="566"/>
      <c r="L6" s="40"/>
      <c r="M6" s="26"/>
      <c r="N6" s="26"/>
      <c r="O6" s="26"/>
      <c r="P6" s="26"/>
    </row>
    <row r="7" spans="1:16" s="36" customFormat="1" ht="16.5" customHeight="1" x14ac:dyDescent="0.25">
      <c r="A7" s="16" t="s">
        <v>1154</v>
      </c>
      <c r="B7" s="15"/>
      <c r="C7" s="12"/>
      <c r="D7" s="74"/>
    </row>
    <row r="8" spans="1:16" s="36" customFormat="1" ht="16.5" customHeight="1" x14ac:dyDescent="0.25">
      <c r="A8" s="14" t="s">
        <v>1155</v>
      </c>
      <c r="B8" s="15"/>
      <c r="C8" s="12"/>
      <c r="E8" s="599" t="s">
        <v>633</v>
      </c>
      <c r="F8" s="599"/>
      <c r="G8" s="599"/>
      <c r="H8" s="599"/>
      <c r="I8" s="599"/>
      <c r="J8" s="599"/>
      <c r="K8" s="599"/>
    </row>
    <row r="9" spans="1:16" s="36" customFormat="1" ht="16.5" customHeight="1" x14ac:dyDescent="0.25">
      <c r="A9" s="16" t="s">
        <v>1156</v>
      </c>
      <c r="B9" s="15"/>
      <c r="C9" s="12"/>
      <c r="E9" s="599"/>
      <c r="F9" s="599"/>
      <c r="G9" s="599"/>
      <c r="H9" s="599"/>
      <c r="I9" s="599"/>
      <c r="J9" s="599"/>
      <c r="K9" s="599"/>
      <c r="L9" s="40"/>
    </row>
    <row r="10" spans="1:16" s="36" customFormat="1" ht="16.5" customHeight="1" x14ac:dyDescent="0.25">
      <c r="A10" s="16" t="s">
        <v>1157</v>
      </c>
      <c r="B10" s="12"/>
      <c r="C10" s="12"/>
      <c r="E10" s="599" t="s">
        <v>1143</v>
      </c>
      <c r="F10" s="599"/>
      <c r="G10" s="599"/>
      <c r="H10" s="599"/>
      <c r="I10" s="599"/>
      <c r="J10" s="599"/>
      <c r="K10" s="599"/>
      <c r="L10" s="40"/>
    </row>
    <row r="11" spans="1:16" s="36" customFormat="1" ht="17.25" customHeight="1" x14ac:dyDescent="0.25">
      <c r="A11" s="16" t="s">
        <v>1158</v>
      </c>
      <c r="B11" s="12"/>
      <c r="C11" s="12"/>
      <c r="D11" s="377"/>
      <c r="E11" s="599"/>
      <c r="F11" s="599"/>
      <c r="G11" s="599"/>
      <c r="H11" s="599"/>
      <c r="I11" s="599"/>
      <c r="J11" s="599"/>
      <c r="K11" s="599"/>
      <c r="L11" s="59"/>
    </row>
    <row r="12" spans="1:16" s="2" customFormat="1" ht="16.5" customHeight="1" x14ac:dyDescent="0.3">
      <c r="A12" s="16" t="s">
        <v>1159</v>
      </c>
      <c r="B12" s="12"/>
      <c r="C12" s="12"/>
      <c r="D12" s="377"/>
      <c r="E12" s="599"/>
      <c r="F12" s="599"/>
      <c r="G12" s="599"/>
      <c r="H12" s="599"/>
      <c r="I12" s="599"/>
      <c r="J12" s="599"/>
      <c r="K12" s="599"/>
      <c r="L12" s="40"/>
    </row>
    <row r="13" spans="1:16" s="2" customFormat="1" ht="16.5" customHeight="1" x14ac:dyDescent="0.3">
      <c r="A13" s="17"/>
      <c r="B13" s="12"/>
      <c r="C13" s="12"/>
      <c r="D13" s="377"/>
      <c r="E13" s="599"/>
      <c r="F13" s="599"/>
      <c r="G13" s="599"/>
      <c r="H13" s="599"/>
      <c r="I13" s="599"/>
      <c r="J13" s="599"/>
      <c r="K13" s="599"/>
      <c r="L13" s="40"/>
    </row>
    <row r="14" spans="1:16" s="2" customFormat="1" ht="15.6" customHeight="1" x14ac:dyDescent="0.3">
      <c r="A14" s="16"/>
      <c r="B14" s="12"/>
      <c r="C14" s="12"/>
      <c r="D14" s="377"/>
      <c r="E14" s="599"/>
      <c r="F14" s="599"/>
      <c r="G14" s="599"/>
      <c r="H14" s="599"/>
      <c r="I14" s="599"/>
      <c r="J14" s="599"/>
      <c r="K14" s="599"/>
      <c r="L14" s="40"/>
    </row>
    <row r="15" spans="1:16" s="2" customFormat="1" ht="24.75" customHeight="1" x14ac:dyDescent="0.35">
      <c r="A15" s="41"/>
      <c r="B15" s="12"/>
      <c r="C15" s="12"/>
      <c r="D15" s="82"/>
      <c r="E15" s="571" t="s">
        <v>607</v>
      </c>
      <c r="F15" s="571" t="s">
        <v>634</v>
      </c>
      <c r="G15" s="571" t="s">
        <v>690</v>
      </c>
      <c r="H15" s="571" t="s">
        <v>635</v>
      </c>
      <c r="I15" s="571" t="s">
        <v>636</v>
      </c>
      <c r="J15" s="571" t="s">
        <v>1147</v>
      </c>
      <c r="P15" s="81"/>
    </row>
    <row r="16" spans="1:16" s="2" customFormat="1" ht="9" customHeight="1" x14ac:dyDescent="0.3">
      <c r="A16" s="41"/>
      <c r="B16" s="12"/>
      <c r="C16" s="12"/>
      <c r="E16" s="571"/>
      <c r="F16" s="571"/>
      <c r="G16" s="571"/>
      <c r="H16" s="571"/>
      <c r="I16" s="571"/>
      <c r="J16" s="571"/>
    </row>
    <row r="17" spans="1:11" s="2" customFormat="1" ht="15.75" hidden="1" customHeight="1" x14ac:dyDescent="0.3">
      <c r="A17" s="41"/>
      <c r="B17" s="12"/>
      <c r="C17" s="12"/>
      <c r="E17" s="46" t="s">
        <v>607</v>
      </c>
      <c r="F17" s="47"/>
      <c r="G17" s="47"/>
      <c r="H17" s="48"/>
      <c r="I17" s="48"/>
      <c r="J17" s="485" t="s">
        <v>12</v>
      </c>
      <c r="K17" s="36"/>
    </row>
    <row r="18" spans="1:11" s="2" customFormat="1" x14ac:dyDescent="0.3">
      <c r="A18" s="41"/>
      <c r="B18" s="12"/>
      <c r="C18" s="12"/>
      <c r="E18" s="260"/>
      <c r="F18" s="269"/>
      <c r="G18" s="270"/>
      <c r="H18" s="271"/>
      <c r="I18" s="528" t="str">
        <f>IF(H18="","",IF(OR(G18="",G18=Dades!$C$434),Dades!$D$434,Dades!$D$433))</f>
        <v/>
      </c>
      <c r="J18" s="76" t="str">
        <f>IF(I18="","",H18*I18)</f>
        <v/>
      </c>
    </row>
    <row r="19" spans="1:11" s="2" customFormat="1" ht="15" customHeight="1" x14ac:dyDescent="0.3">
      <c r="A19" s="41"/>
      <c r="B19" s="12"/>
      <c r="C19" s="12"/>
      <c r="E19" s="260"/>
      <c r="F19" s="269"/>
      <c r="G19" s="270"/>
      <c r="H19" s="271"/>
      <c r="I19" s="528" t="str">
        <f>IF(H19="","",IF(OR(G19="",G19=Dades!$C$434),Dades!$D$434,Dades!$D$433))</f>
        <v/>
      </c>
      <c r="J19" s="76" t="str">
        <f t="shared" ref="J19:J39" si="0">IF(I19="","",H19*I19)</f>
        <v/>
      </c>
      <c r="K19" s="36"/>
    </row>
    <row r="20" spans="1:11" s="2" customFormat="1" ht="15" customHeight="1" x14ac:dyDescent="0.3">
      <c r="A20" s="16"/>
      <c r="B20" s="12"/>
      <c r="C20" s="12"/>
      <c r="E20" s="260"/>
      <c r="F20" s="269"/>
      <c r="G20" s="270"/>
      <c r="H20" s="271"/>
      <c r="I20" s="528" t="str">
        <f>IF(H20="","",IF(OR(G20="",G20=Dades!$C$434),Dades!$D$434,Dades!$D$433))</f>
        <v/>
      </c>
      <c r="J20" s="76" t="str">
        <f t="shared" si="0"/>
        <v/>
      </c>
      <c r="K20" s="36"/>
    </row>
    <row r="21" spans="1:11" s="2" customFormat="1" ht="15" customHeight="1" x14ac:dyDescent="0.3">
      <c r="A21" s="16"/>
      <c r="B21" s="12"/>
      <c r="C21" s="12"/>
      <c r="E21" s="260"/>
      <c r="F21" s="269"/>
      <c r="G21" s="270"/>
      <c r="H21" s="271"/>
      <c r="I21" s="528" t="str">
        <f>IF(H21="","",IF(OR(G21="",G21=Dades!$C$434),Dades!$D$434,Dades!$D$433))</f>
        <v/>
      </c>
      <c r="J21" s="76" t="str">
        <f t="shared" si="0"/>
        <v/>
      </c>
      <c r="K21" s="36"/>
    </row>
    <row r="22" spans="1:11" s="2" customFormat="1" ht="15" customHeight="1" x14ac:dyDescent="0.3">
      <c r="A22" s="16"/>
      <c r="B22" s="12"/>
      <c r="C22" s="12"/>
      <c r="E22" s="260"/>
      <c r="F22" s="269"/>
      <c r="G22" s="270"/>
      <c r="H22" s="271"/>
      <c r="I22" s="528" t="str">
        <f>IF(H22="","",IF(OR(G22="",G22=Dades!$C$434),Dades!$D$434,Dades!$D$433))</f>
        <v/>
      </c>
      <c r="J22" s="76" t="str">
        <f t="shared" si="0"/>
        <v/>
      </c>
      <c r="K22" s="36"/>
    </row>
    <row r="23" spans="1:11" s="2" customFormat="1" ht="15" customHeight="1" x14ac:dyDescent="0.3">
      <c r="A23" s="16"/>
      <c r="B23" s="12"/>
      <c r="C23" s="12"/>
      <c r="E23" s="260"/>
      <c r="F23" s="269"/>
      <c r="G23" s="270"/>
      <c r="H23" s="271"/>
      <c r="I23" s="528" t="str">
        <f>IF(H23="","",IF(OR(G23="",G23=Dades!$C$434),Dades!$D$434,Dades!$D$433))</f>
        <v/>
      </c>
      <c r="J23" s="76" t="str">
        <f t="shared" si="0"/>
        <v/>
      </c>
      <c r="K23" s="36"/>
    </row>
    <row r="24" spans="1:11" s="2" customFormat="1" ht="15" customHeight="1" x14ac:dyDescent="0.3">
      <c r="A24" s="16"/>
      <c r="B24" s="12"/>
      <c r="C24" s="12"/>
      <c r="E24" s="260"/>
      <c r="F24" s="269"/>
      <c r="G24" s="270"/>
      <c r="H24" s="271"/>
      <c r="I24" s="528" t="str">
        <f>IF(H24="","",IF(OR(G24="",G24=Dades!$C$434),Dades!$D$434,Dades!$D$433))</f>
        <v/>
      </c>
      <c r="J24" s="76" t="str">
        <f t="shared" si="0"/>
        <v/>
      </c>
      <c r="K24" s="36"/>
    </row>
    <row r="25" spans="1:11" s="2" customFormat="1" ht="15" customHeight="1" x14ac:dyDescent="0.3">
      <c r="A25" s="16"/>
      <c r="B25" s="12"/>
      <c r="C25" s="12"/>
      <c r="E25" s="260"/>
      <c r="F25" s="269"/>
      <c r="G25" s="270"/>
      <c r="H25" s="271"/>
      <c r="I25" s="528" t="str">
        <f>IF(H25="","",IF(OR(G25="",G25=Dades!$C$434),Dades!$D$434,Dades!$D$433))</f>
        <v/>
      </c>
      <c r="J25" s="76" t="str">
        <f t="shared" si="0"/>
        <v/>
      </c>
      <c r="K25" s="36"/>
    </row>
    <row r="26" spans="1:11" s="2" customFormat="1" ht="15" customHeight="1" x14ac:dyDescent="0.3">
      <c r="A26" s="16"/>
      <c r="B26" s="12"/>
      <c r="C26" s="12"/>
      <c r="E26" s="260"/>
      <c r="F26" s="269"/>
      <c r="G26" s="270"/>
      <c r="H26" s="271"/>
      <c r="I26" s="528" t="str">
        <f>IF(H26="","",IF(OR(G26="",G26=Dades!$C$434),Dades!$D$434,Dades!$D$433))</f>
        <v/>
      </c>
      <c r="J26" s="76" t="str">
        <f t="shared" si="0"/>
        <v/>
      </c>
      <c r="K26" s="36"/>
    </row>
    <row r="27" spans="1:11" s="2" customFormat="1" ht="15" customHeight="1" x14ac:dyDescent="0.3">
      <c r="A27" s="16"/>
      <c r="B27" s="12"/>
      <c r="C27" s="12"/>
      <c r="E27" s="260"/>
      <c r="F27" s="269"/>
      <c r="G27" s="270"/>
      <c r="H27" s="271"/>
      <c r="I27" s="528" t="str">
        <f>IF(H27="","",IF(OR(G27="",G27=Dades!$C$434),Dades!$D$434,Dades!$D$433))</f>
        <v/>
      </c>
      <c r="J27" s="76" t="str">
        <f t="shared" si="0"/>
        <v/>
      </c>
      <c r="K27" s="36"/>
    </row>
    <row r="28" spans="1:11" s="2" customFormat="1" ht="15" customHeight="1" x14ac:dyDescent="0.3">
      <c r="A28" s="16"/>
      <c r="B28" s="12"/>
      <c r="C28" s="12"/>
      <c r="E28" s="260"/>
      <c r="F28" s="269"/>
      <c r="G28" s="270"/>
      <c r="H28" s="271"/>
      <c r="I28" s="528" t="str">
        <f>IF(H28="","",IF(OR(G28="",G28=Dades!$C$434),Dades!$D$434,Dades!$D$433))</f>
        <v/>
      </c>
      <c r="J28" s="76" t="str">
        <f t="shared" si="0"/>
        <v/>
      </c>
      <c r="K28" s="36"/>
    </row>
    <row r="29" spans="1:11" s="2" customFormat="1" ht="15" customHeight="1" x14ac:dyDescent="0.3">
      <c r="A29" s="16"/>
      <c r="B29" s="12"/>
      <c r="C29" s="12"/>
      <c r="E29" s="260"/>
      <c r="F29" s="269"/>
      <c r="G29" s="270"/>
      <c r="H29" s="271"/>
      <c r="I29" s="528" t="str">
        <f>IF(H29="","",IF(OR(G29="",G29=Dades!$C$434),Dades!$D$434,Dades!$D$433))</f>
        <v/>
      </c>
      <c r="J29" s="76" t="str">
        <f t="shared" si="0"/>
        <v/>
      </c>
      <c r="K29" s="36"/>
    </row>
    <row r="30" spans="1:11" s="2" customFormat="1" ht="15" customHeight="1" x14ac:dyDescent="0.3">
      <c r="A30" s="16"/>
      <c r="B30" s="12"/>
      <c r="C30" s="12"/>
      <c r="E30" s="260"/>
      <c r="F30" s="269"/>
      <c r="G30" s="270"/>
      <c r="H30" s="271"/>
      <c r="I30" s="528" t="str">
        <f>IF(H30="","",IF(OR(G30="",G30=Dades!$C$434),Dades!$D$434,Dades!$D$433))</f>
        <v/>
      </c>
      <c r="J30" s="76" t="str">
        <f t="shared" si="0"/>
        <v/>
      </c>
      <c r="K30" s="36"/>
    </row>
    <row r="31" spans="1:11" s="2" customFormat="1" ht="15" customHeight="1" x14ac:dyDescent="0.3">
      <c r="A31" s="41"/>
      <c r="B31" s="12"/>
      <c r="C31" s="12"/>
      <c r="E31" s="260"/>
      <c r="F31" s="269"/>
      <c r="G31" s="270"/>
      <c r="H31" s="271"/>
      <c r="I31" s="528" t="str">
        <f>IF(H31="","",IF(OR(G31="",G31=Dades!$C$434),Dades!$D$434,Dades!$D$433))</f>
        <v/>
      </c>
      <c r="J31" s="76" t="str">
        <f t="shared" si="0"/>
        <v/>
      </c>
      <c r="K31" s="36"/>
    </row>
    <row r="32" spans="1:11" s="2" customFormat="1" ht="15" customHeight="1" x14ac:dyDescent="0.3">
      <c r="A32" s="41"/>
      <c r="B32" s="12"/>
      <c r="C32" s="12"/>
      <c r="E32" s="260"/>
      <c r="F32" s="269"/>
      <c r="G32" s="270"/>
      <c r="H32" s="271"/>
      <c r="I32" s="528" t="str">
        <f>IF(H32="","",IF(OR(G32="",G32=Dades!$C$434),Dades!$D$434,Dades!$D$433))</f>
        <v/>
      </c>
      <c r="J32" s="76" t="str">
        <f t="shared" si="0"/>
        <v/>
      </c>
      <c r="K32" s="36"/>
    </row>
    <row r="33" spans="1:16" s="2" customFormat="1" ht="15" customHeight="1" x14ac:dyDescent="0.3">
      <c r="A33" s="41"/>
      <c r="B33" s="12"/>
      <c r="C33" s="12"/>
      <c r="E33" s="260"/>
      <c r="F33" s="269"/>
      <c r="G33" s="270"/>
      <c r="H33" s="271"/>
      <c r="I33" s="528" t="str">
        <f>IF(H33="","",IF(OR(G33="",G33=Dades!$C$434),Dades!$D$434,Dades!$D$433))</f>
        <v/>
      </c>
      <c r="J33" s="76" t="str">
        <f t="shared" si="0"/>
        <v/>
      </c>
      <c r="K33" s="36"/>
    </row>
    <row r="34" spans="1:16" s="2" customFormat="1" ht="15" customHeight="1" x14ac:dyDescent="0.3">
      <c r="A34" s="41"/>
      <c r="B34" s="12"/>
      <c r="C34" s="12"/>
      <c r="E34" s="260"/>
      <c r="F34" s="269"/>
      <c r="G34" s="270"/>
      <c r="H34" s="271"/>
      <c r="I34" s="528" t="str">
        <f>IF(H34="","",IF(OR(G34="",G34=Dades!$C$434),Dades!$D$434,Dades!$D$433))</f>
        <v/>
      </c>
      <c r="J34" s="76" t="str">
        <f t="shared" si="0"/>
        <v/>
      </c>
      <c r="K34" s="36"/>
    </row>
    <row r="35" spans="1:16" s="2" customFormat="1" x14ac:dyDescent="0.3">
      <c r="A35" s="41"/>
      <c r="B35" s="12"/>
      <c r="C35" s="12"/>
      <c r="E35" s="260"/>
      <c r="F35" s="269"/>
      <c r="G35" s="270"/>
      <c r="H35" s="271"/>
      <c r="I35" s="528" t="str">
        <f>IF(H35="","",IF(OR(G35="",G35=Dades!$C$434),Dades!$D$434,Dades!$D$433))</f>
        <v/>
      </c>
      <c r="J35" s="76" t="str">
        <f t="shared" si="0"/>
        <v/>
      </c>
      <c r="K35" s="36"/>
    </row>
    <row r="36" spans="1:16" s="2" customFormat="1" x14ac:dyDescent="0.3">
      <c r="A36" s="41"/>
      <c r="B36" s="12"/>
      <c r="C36" s="12"/>
      <c r="E36" s="260"/>
      <c r="F36" s="269"/>
      <c r="G36" s="270"/>
      <c r="H36" s="271"/>
      <c r="I36" s="528" t="str">
        <f>IF(H36="","",IF(OR(G36="",G36=Dades!$C$434),Dades!$D$434,Dades!$D$433))</f>
        <v/>
      </c>
      <c r="J36" s="76" t="str">
        <f t="shared" si="0"/>
        <v/>
      </c>
      <c r="K36" s="36"/>
    </row>
    <row r="37" spans="1:16" s="2" customFormat="1" x14ac:dyDescent="0.3">
      <c r="A37" s="41"/>
      <c r="B37" s="12"/>
      <c r="C37" s="12"/>
      <c r="E37" s="260"/>
      <c r="F37" s="269"/>
      <c r="G37" s="270"/>
      <c r="H37" s="271"/>
      <c r="I37" s="528" t="str">
        <f>IF(H37="","",IF(OR(G37="",G37=Dades!$C$434),Dades!$D$434,Dades!$D$433))</f>
        <v/>
      </c>
      <c r="J37" s="76" t="str">
        <f t="shared" si="0"/>
        <v/>
      </c>
      <c r="K37" s="36"/>
    </row>
    <row r="38" spans="1:16" s="2" customFormat="1" x14ac:dyDescent="0.3">
      <c r="A38" s="41"/>
      <c r="B38" s="12"/>
      <c r="C38" s="12"/>
      <c r="E38" s="260"/>
      <c r="F38" s="269"/>
      <c r="G38" s="270"/>
      <c r="H38" s="271"/>
      <c r="I38" s="528" t="str">
        <f>IF(H38="","",IF(OR(G38="",G38=Dades!$C$434),Dades!$D$434,Dades!$D$433))</f>
        <v/>
      </c>
      <c r="J38" s="76" t="str">
        <f t="shared" si="0"/>
        <v/>
      </c>
      <c r="K38" s="36"/>
    </row>
    <row r="39" spans="1:16" s="2" customFormat="1" x14ac:dyDescent="0.3">
      <c r="A39" s="41"/>
      <c r="B39" s="12"/>
      <c r="C39" s="12"/>
      <c r="E39" s="260"/>
      <c r="F39" s="269"/>
      <c r="G39" s="270"/>
      <c r="H39" s="271"/>
      <c r="I39" s="528" t="str">
        <f>IF(H39="","",IF(OR(G39="",G39=Dades!$C$434),Dades!$D$434,Dades!$D$433))</f>
        <v/>
      </c>
      <c r="J39" s="76" t="str">
        <f t="shared" si="0"/>
        <v/>
      </c>
      <c r="K39" s="36"/>
    </row>
    <row r="40" spans="1:16" s="2" customFormat="1" x14ac:dyDescent="0.3">
      <c r="A40" s="41"/>
      <c r="B40" s="12"/>
      <c r="C40" s="12"/>
      <c r="J40" s="52">
        <f>SUM(J18:J39)</f>
        <v>0</v>
      </c>
    </row>
    <row r="41" spans="1:16" s="2" customFormat="1" x14ac:dyDescent="0.3">
      <c r="A41" s="41"/>
      <c r="B41" s="12"/>
      <c r="C41" s="12"/>
    </row>
    <row r="42" spans="1:16" s="25" customFormat="1" ht="16.5" customHeight="1" x14ac:dyDescent="0.25">
      <c r="A42" s="41"/>
      <c r="B42" s="15"/>
      <c r="C42" s="12"/>
      <c r="D42" s="566" t="s">
        <v>714</v>
      </c>
      <c r="E42" s="566"/>
      <c r="F42" s="566"/>
      <c r="G42" s="566"/>
      <c r="H42" s="566"/>
      <c r="I42" s="566"/>
      <c r="J42" s="566"/>
      <c r="K42" s="566"/>
      <c r="L42" s="40"/>
      <c r="M42" s="26"/>
      <c r="N42" s="26"/>
      <c r="O42" s="26"/>
      <c r="P42" s="26"/>
    </row>
    <row r="43" spans="1:16" s="2" customFormat="1" ht="42" customHeight="1" x14ac:dyDescent="0.3">
      <c r="A43" s="41"/>
      <c r="B43" s="12"/>
      <c r="C43" s="12"/>
      <c r="E43" s="600" t="s">
        <v>1144</v>
      </c>
      <c r="F43" s="600"/>
      <c r="G43" s="600"/>
      <c r="H43" s="600"/>
      <c r="I43" s="600"/>
      <c r="J43" s="600"/>
      <c r="K43" s="600"/>
      <c r="L43" s="40"/>
    </row>
    <row r="44" spans="1:16" s="2" customFormat="1" ht="68.25" customHeight="1" x14ac:dyDescent="0.3">
      <c r="A44" s="41"/>
      <c r="B44" s="12"/>
      <c r="C44" s="12"/>
      <c r="E44" s="601" t="s">
        <v>642</v>
      </c>
      <c r="F44" s="601"/>
      <c r="G44" s="601"/>
      <c r="H44" s="601"/>
      <c r="I44" s="601"/>
      <c r="J44" s="601"/>
      <c r="K44" s="601"/>
    </row>
    <row r="45" spans="1:16" s="2" customFormat="1" ht="16.5" customHeight="1" x14ac:dyDescent="0.3">
      <c r="A45" s="41"/>
      <c r="B45" s="12"/>
      <c r="C45" s="12"/>
      <c r="E45" s="571" t="s">
        <v>689</v>
      </c>
      <c r="F45" s="571" t="s">
        <v>639</v>
      </c>
      <c r="G45" s="572" t="s">
        <v>640</v>
      </c>
      <c r="H45" s="572" t="s">
        <v>690</v>
      </c>
      <c r="I45" s="572" t="s">
        <v>641</v>
      </c>
      <c r="J45" s="572" t="s">
        <v>638</v>
      </c>
      <c r="K45" s="572" t="s">
        <v>1147</v>
      </c>
      <c r="L45" s="58"/>
    </row>
    <row r="46" spans="1:16" s="2" customFormat="1" ht="11.25" customHeight="1" x14ac:dyDescent="0.3">
      <c r="A46" s="41"/>
      <c r="B46" s="12"/>
      <c r="C46" s="12"/>
      <c r="E46" s="571"/>
      <c r="F46" s="571"/>
      <c r="G46" s="573"/>
      <c r="H46" s="573"/>
      <c r="I46" s="573"/>
      <c r="J46" s="573"/>
      <c r="K46" s="573"/>
    </row>
    <row r="47" spans="1:16" s="2" customFormat="1" ht="12" hidden="1" customHeight="1" x14ac:dyDescent="0.3">
      <c r="A47" s="41"/>
      <c r="B47" s="12"/>
      <c r="C47" s="12"/>
      <c r="E47" s="46" t="s">
        <v>607</v>
      </c>
      <c r="F47" s="47"/>
      <c r="G47" s="47"/>
      <c r="H47" s="48"/>
      <c r="I47" s="48"/>
      <c r="J47" s="83"/>
      <c r="K47" s="485" t="s">
        <v>12</v>
      </c>
    </row>
    <row r="48" spans="1:16" s="2" customFormat="1" x14ac:dyDescent="0.3">
      <c r="A48" s="41"/>
      <c r="B48" s="12"/>
      <c r="C48" s="12"/>
      <c r="E48" s="260"/>
      <c r="F48" s="272"/>
      <c r="G48" s="269"/>
      <c r="H48" s="270"/>
      <c r="I48" s="271"/>
      <c r="J48" s="528" t="str">
        <f>IF(I48="","",IF(OR(H48="",H48=Dades!$C$434),Dades!$D$434,Dades!$D$433))</f>
        <v/>
      </c>
      <c r="K48" s="76" t="str">
        <f>IF(J48="","",I48*J48)</f>
        <v/>
      </c>
    </row>
    <row r="49" spans="1:11" s="2" customFormat="1" x14ac:dyDescent="0.3">
      <c r="A49" s="21"/>
      <c r="B49" s="12"/>
      <c r="C49" s="12"/>
      <c r="E49" s="260"/>
      <c r="F49" s="272"/>
      <c r="G49" s="269"/>
      <c r="H49" s="270"/>
      <c r="I49" s="271"/>
      <c r="J49" s="528" t="str">
        <f>IF(I49="","",IF(OR(H49="",H49=Dades!$C$434),Dades!$D$434,Dades!$D$433))</f>
        <v/>
      </c>
      <c r="K49" s="76" t="str">
        <f t="shared" ref="K49:K67" si="1">IF(J49="","",I49*J49)</f>
        <v/>
      </c>
    </row>
    <row r="50" spans="1:11" s="2" customFormat="1" x14ac:dyDescent="0.3">
      <c r="A50" s="21"/>
      <c r="B50" s="12"/>
      <c r="C50" s="12"/>
      <c r="E50" s="260"/>
      <c r="F50" s="272"/>
      <c r="G50" s="269"/>
      <c r="H50" s="270"/>
      <c r="I50" s="271"/>
      <c r="J50" s="528" t="str">
        <f>IF(I50="","",IF(OR(H50="",H50=Dades!$C$434),Dades!$D$434,Dades!$D$433))</f>
        <v/>
      </c>
      <c r="K50" s="76" t="str">
        <f t="shared" si="1"/>
        <v/>
      </c>
    </row>
    <row r="51" spans="1:11" s="2" customFormat="1" x14ac:dyDescent="0.3">
      <c r="A51" s="21"/>
      <c r="B51" s="12"/>
      <c r="C51" s="12"/>
      <c r="E51" s="260"/>
      <c r="F51" s="272"/>
      <c r="G51" s="269"/>
      <c r="H51" s="270"/>
      <c r="I51" s="271"/>
      <c r="J51" s="528" t="str">
        <f>IF(I51="","",IF(OR(H51="",H51=Dades!$C$434),Dades!$D$434,Dades!$D$433))</f>
        <v/>
      </c>
      <c r="K51" s="76" t="str">
        <f t="shared" si="1"/>
        <v/>
      </c>
    </row>
    <row r="52" spans="1:11" s="2" customFormat="1" x14ac:dyDescent="0.3">
      <c r="A52" s="12"/>
      <c r="B52" s="12"/>
      <c r="C52" s="12"/>
      <c r="E52" s="260"/>
      <c r="F52" s="272"/>
      <c r="G52" s="269"/>
      <c r="H52" s="270"/>
      <c r="I52" s="271"/>
      <c r="J52" s="528" t="str">
        <f>IF(I52="","",IF(OR(H52="",H52=Dades!$C$434),Dades!$D$434,Dades!$D$433))</f>
        <v/>
      </c>
      <c r="K52" s="76" t="str">
        <f t="shared" si="1"/>
        <v/>
      </c>
    </row>
    <row r="53" spans="1:11" s="2" customFormat="1" x14ac:dyDescent="0.3">
      <c r="A53" s="25"/>
      <c r="B53" s="25"/>
      <c r="C53" s="25"/>
      <c r="E53" s="260"/>
      <c r="F53" s="272"/>
      <c r="G53" s="269"/>
      <c r="H53" s="270"/>
      <c r="I53" s="271"/>
      <c r="J53" s="528" t="str">
        <f>IF(I53="","",IF(OR(H53="",H53=Dades!$C$434),Dades!$D$434,Dades!$D$433))</f>
        <v/>
      </c>
      <c r="K53" s="76" t="str">
        <f t="shared" si="1"/>
        <v/>
      </c>
    </row>
    <row r="54" spans="1:11" s="2" customFormat="1" x14ac:dyDescent="0.3">
      <c r="A54" s="25"/>
      <c r="B54" s="25"/>
      <c r="C54" s="25"/>
      <c r="E54" s="260"/>
      <c r="F54" s="272"/>
      <c r="G54" s="269"/>
      <c r="H54" s="270"/>
      <c r="I54" s="271"/>
      <c r="J54" s="528" t="str">
        <f>IF(I54="","",IF(OR(H54="",H54=Dades!$C$434),Dades!$D$434,Dades!$D$433))</f>
        <v/>
      </c>
      <c r="K54" s="76" t="str">
        <f t="shared" si="1"/>
        <v/>
      </c>
    </row>
    <row r="55" spans="1:11" s="2" customFormat="1" x14ac:dyDescent="0.3">
      <c r="A55" s="25"/>
      <c r="B55" s="25"/>
      <c r="C55" s="25"/>
      <c r="E55" s="260"/>
      <c r="F55" s="272"/>
      <c r="G55" s="269"/>
      <c r="H55" s="270"/>
      <c r="I55" s="271"/>
      <c r="J55" s="528" t="str">
        <f>IF(I55="","",IF(OR(H55="",H55=Dades!$C$434),Dades!$D$434,Dades!$D$433))</f>
        <v/>
      </c>
      <c r="K55" s="76" t="str">
        <f t="shared" si="1"/>
        <v/>
      </c>
    </row>
    <row r="56" spans="1:11" s="2" customFormat="1" x14ac:dyDescent="0.3">
      <c r="A56" s="25"/>
      <c r="B56" s="25"/>
      <c r="C56" s="25"/>
      <c r="E56" s="260"/>
      <c r="F56" s="272"/>
      <c r="G56" s="269"/>
      <c r="H56" s="270"/>
      <c r="I56" s="271"/>
      <c r="J56" s="528" t="str">
        <f>IF(I56="","",IF(OR(H56="",H56=Dades!$C$434),Dades!$D$434,Dades!$D$433))</f>
        <v/>
      </c>
      <c r="K56" s="76" t="str">
        <f t="shared" si="1"/>
        <v/>
      </c>
    </row>
    <row r="57" spans="1:11" s="2" customFormat="1" x14ac:dyDescent="0.3">
      <c r="A57" s="25"/>
      <c r="B57" s="25"/>
      <c r="C57" s="25"/>
      <c r="E57" s="260"/>
      <c r="F57" s="272"/>
      <c r="G57" s="269"/>
      <c r="H57" s="270"/>
      <c r="I57" s="271"/>
      <c r="J57" s="528" t="str">
        <f>IF(I57="","",IF(OR(H57="",H57=Dades!$C$434),Dades!$D$434,Dades!$D$433))</f>
        <v/>
      </c>
      <c r="K57" s="76" t="str">
        <f t="shared" si="1"/>
        <v/>
      </c>
    </row>
    <row r="58" spans="1:11" s="2" customFormat="1" x14ac:dyDescent="0.3">
      <c r="A58" s="25"/>
      <c r="B58" s="25"/>
      <c r="C58" s="25"/>
      <c r="E58" s="260"/>
      <c r="F58" s="272"/>
      <c r="G58" s="269"/>
      <c r="H58" s="270"/>
      <c r="I58" s="271"/>
      <c r="J58" s="528" t="str">
        <f>IF(I58="","",IF(OR(H58="",H58=Dades!$C$434),Dades!$D$434,Dades!$D$433))</f>
        <v/>
      </c>
      <c r="K58" s="76" t="str">
        <f t="shared" si="1"/>
        <v/>
      </c>
    </row>
    <row r="59" spans="1:11" s="2" customFormat="1" x14ac:dyDescent="0.3">
      <c r="A59" s="25"/>
      <c r="B59" s="25"/>
      <c r="C59" s="25"/>
      <c r="E59" s="260"/>
      <c r="F59" s="272"/>
      <c r="G59" s="269"/>
      <c r="H59" s="270"/>
      <c r="I59" s="271"/>
      <c r="J59" s="528" t="str">
        <f>IF(I59="","",IF(OR(H59="",H59=Dades!$C$434),Dades!$D$434,Dades!$D$433))</f>
        <v/>
      </c>
      <c r="K59" s="76" t="str">
        <f t="shared" si="1"/>
        <v/>
      </c>
    </row>
    <row r="60" spans="1:11" s="2" customFormat="1" x14ac:dyDescent="0.3">
      <c r="A60" s="25"/>
      <c r="B60" s="25"/>
      <c r="C60" s="25"/>
      <c r="E60" s="260"/>
      <c r="F60" s="272"/>
      <c r="G60" s="269"/>
      <c r="H60" s="270"/>
      <c r="I60" s="271"/>
      <c r="J60" s="528" t="str">
        <f>IF(I60="","",IF(OR(H60="",H60=Dades!$C$434),Dades!$D$434,Dades!$D$433))</f>
        <v/>
      </c>
      <c r="K60" s="76" t="str">
        <f t="shared" si="1"/>
        <v/>
      </c>
    </row>
    <row r="61" spans="1:11" s="2" customFormat="1" x14ac:dyDescent="0.3">
      <c r="A61" s="25"/>
      <c r="B61" s="25"/>
      <c r="C61" s="25"/>
      <c r="E61" s="260"/>
      <c r="F61" s="272"/>
      <c r="G61" s="269"/>
      <c r="H61" s="270"/>
      <c r="I61" s="271"/>
      <c r="J61" s="528" t="str">
        <f>IF(I61="","",IF(OR(H61="",H61=Dades!$C$434),Dades!$D$434,Dades!$D$433))</f>
        <v/>
      </c>
      <c r="K61" s="76" t="str">
        <f t="shared" si="1"/>
        <v/>
      </c>
    </row>
    <row r="62" spans="1:11" s="2" customFormat="1" x14ac:dyDescent="0.3">
      <c r="A62" s="25"/>
      <c r="B62" s="25"/>
      <c r="C62" s="25"/>
      <c r="E62" s="260"/>
      <c r="F62" s="272"/>
      <c r="G62" s="269"/>
      <c r="H62" s="270"/>
      <c r="I62" s="271"/>
      <c r="J62" s="528" t="str">
        <f>IF(I62="","",IF(OR(H62="",H62=Dades!$C$434),Dades!$D$434,Dades!$D$433))</f>
        <v/>
      </c>
      <c r="K62" s="76" t="str">
        <f t="shared" si="1"/>
        <v/>
      </c>
    </row>
    <row r="63" spans="1:11" s="2" customFormat="1" x14ac:dyDescent="0.3">
      <c r="A63" s="25"/>
      <c r="B63" s="25"/>
      <c r="C63" s="25"/>
      <c r="E63" s="260"/>
      <c r="F63" s="272"/>
      <c r="G63" s="269"/>
      <c r="H63" s="270"/>
      <c r="I63" s="271"/>
      <c r="J63" s="528" t="str">
        <f>IF(I63="","",IF(OR(H63="",H63=Dades!$C$434),Dades!$D$434,Dades!$D$433))</f>
        <v/>
      </c>
      <c r="K63" s="76" t="str">
        <f t="shared" si="1"/>
        <v/>
      </c>
    </row>
    <row r="64" spans="1:11" s="2" customFormat="1" x14ac:dyDescent="0.3">
      <c r="A64" s="25"/>
      <c r="B64" s="25"/>
      <c r="C64" s="25"/>
      <c r="E64" s="260"/>
      <c r="F64" s="272"/>
      <c r="G64" s="269"/>
      <c r="H64" s="270"/>
      <c r="I64" s="271"/>
      <c r="J64" s="528" t="str">
        <f>IF(I64="","",IF(OR(H64="",H64=Dades!$C$434),Dades!$D$434,Dades!$D$433))</f>
        <v/>
      </c>
      <c r="K64" s="76" t="str">
        <f t="shared" si="1"/>
        <v/>
      </c>
    </row>
    <row r="65" spans="1:56" s="2" customFormat="1" x14ac:dyDescent="0.3">
      <c r="A65" s="25"/>
      <c r="B65" s="25"/>
      <c r="C65" s="25"/>
      <c r="E65" s="260"/>
      <c r="F65" s="272"/>
      <c r="G65" s="269"/>
      <c r="H65" s="270"/>
      <c r="I65" s="271"/>
      <c r="J65" s="528" t="str">
        <f>IF(I65="","",IF(OR(H65="",H65=Dades!$C$434),Dades!$D$434,Dades!$D$433))</f>
        <v/>
      </c>
      <c r="K65" s="76" t="str">
        <f t="shared" si="1"/>
        <v/>
      </c>
    </row>
    <row r="66" spans="1:56" s="2" customFormat="1" x14ac:dyDescent="0.3">
      <c r="A66" s="25"/>
      <c r="B66" s="25"/>
      <c r="C66" s="25"/>
      <c r="E66" s="260"/>
      <c r="F66" s="272"/>
      <c r="G66" s="269"/>
      <c r="H66" s="270"/>
      <c r="I66" s="271"/>
      <c r="J66" s="528" t="str">
        <f>IF(I66="","",IF(OR(H66="",H66=Dades!$C$434),Dades!$D$434,Dades!$D$433))</f>
        <v/>
      </c>
      <c r="K66" s="76" t="str">
        <f t="shared" si="1"/>
        <v/>
      </c>
    </row>
    <row r="67" spans="1:56" s="2" customFormat="1" x14ac:dyDescent="0.3">
      <c r="A67" s="12"/>
      <c r="B67" s="12"/>
      <c r="C67" s="12"/>
      <c r="E67" s="260"/>
      <c r="F67" s="272"/>
      <c r="G67" s="269"/>
      <c r="H67" s="270"/>
      <c r="I67" s="271"/>
      <c r="J67" s="528" t="str">
        <f>IF(I67="","",IF(OR(H67="",H67=Dades!$C$434),Dades!$D$434,Dades!$D$433))</f>
        <v/>
      </c>
      <c r="K67" s="76" t="str">
        <f t="shared" si="1"/>
        <v/>
      </c>
    </row>
    <row r="68" spans="1:56" s="2" customFormat="1" x14ac:dyDescent="0.3">
      <c r="A68" s="12"/>
      <c r="B68" s="12"/>
      <c r="C68" s="12"/>
      <c r="J68" s="85"/>
      <c r="K68" s="52">
        <f>SUM(K48:K67)</f>
        <v>0</v>
      </c>
    </row>
    <row r="69" spans="1:56" s="2" customFormat="1" x14ac:dyDescent="0.3">
      <c r="A69" s="12"/>
      <c r="B69" s="12"/>
      <c r="C69" s="12"/>
      <c r="J69" s="85"/>
    </row>
    <row r="70" spans="1:56" s="2" customFormat="1" ht="17.25" customHeight="1" x14ac:dyDescent="0.3">
      <c r="A70" s="12"/>
      <c r="B70" s="12"/>
      <c r="C70" s="12"/>
      <c r="D70" s="566" t="s">
        <v>715</v>
      </c>
      <c r="E70" s="566"/>
      <c r="F70" s="566"/>
      <c r="G70" s="566"/>
      <c r="H70" s="566"/>
      <c r="I70" s="566"/>
      <c r="J70" s="566"/>
      <c r="K70" s="566"/>
      <c r="L70" s="70"/>
      <c r="AV70" s="70"/>
      <c r="AW70" s="70"/>
      <c r="AX70" s="70"/>
      <c r="AY70" s="70"/>
      <c r="AZ70" s="70"/>
      <c r="BA70" s="70"/>
      <c r="BB70" s="70"/>
      <c r="BC70" s="70"/>
      <c r="BD70" s="70"/>
    </row>
    <row r="71" spans="1:56" s="2" customFormat="1" ht="39.75" customHeight="1" x14ac:dyDescent="0.3">
      <c r="A71" s="12"/>
      <c r="B71" s="12"/>
      <c r="C71" s="12"/>
      <c r="E71" s="600" t="s">
        <v>707</v>
      </c>
      <c r="F71" s="600"/>
      <c r="G71" s="600"/>
      <c r="H71" s="600"/>
      <c r="I71" s="600"/>
      <c r="J71" s="600"/>
      <c r="K71" s="60"/>
      <c r="L71" s="70"/>
      <c r="AV71" s="70"/>
      <c r="AW71" s="70"/>
      <c r="AX71" s="70"/>
      <c r="AY71" s="70"/>
      <c r="AZ71" s="70"/>
      <c r="BA71" s="70"/>
      <c r="BB71" s="70"/>
      <c r="BC71" s="70"/>
      <c r="BD71" s="70"/>
    </row>
    <row r="72" spans="1:56" s="2" customFormat="1" x14ac:dyDescent="0.3">
      <c r="A72" s="12"/>
      <c r="B72" s="12"/>
      <c r="C72" s="12"/>
      <c r="G72" s="70"/>
      <c r="H72" s="70"/>
      <c r="I72" s="70"/>
      <c r="J72" s="70"/>
      <c r="K72" s="70"/>
      <c r="L72" s="70"/>
      <c r="AV72" s="70"/>
      <c r="AW72" s="70"/>
      <c r="AX72" s="70"/>
      <c r="AY72" s="70"/>
      <c r="AZ72" s="70"/>
      <c r="BA72" s="70"/>
      <c r="BB72" s="70"/>
      <c r="BC72" s="70"/>
      <c r="BD72" s="70"/>
    </row>
    <row r="73" spans="1:56" s="2" customFormat="1" ht="16.5" customHeight="1" x14ac:dyDescent="0.3">
      <c r="A73" s="12"/>
      <c r="B73" s="12"/>
      <c r="C73" s="12"/>
      <c r="E73" s="571" t="s">
        <v>607</v>
      </c>
      <c r="F73" s="571" t="s">
        <v>708</v>
      </c>
      <c r="G73" s="572" t="s">
        <v>709</v>
      </c>
      <c r="H73" s="572" t="s">
        <v>641</v>
      </c>
      <c r="I73" s="572" t="s">
        <v>638</v>
      </c>
      <c r="J73" s="572" t="s">
        <v>1147</v>
      </c>
      <c r="K73" s="70"/>
      <c r="L73" s="70"/>
      <c r="AV73" s="70"/>
      <c r="AW73" s="70"/>
      <c r="AX73" s="70"/>
      <c r="AY73" s="70"/>
      <c r="AZ73" s="70"/>
      <c r="BA73" s="70"/>
      <c r="BB73" s="70"/>
      <c r="BC73" s="70"/>
      <c r="BD73" s="70"/>
    </row>
    <row r="74" spans="1:56" s="2" customFormat="1" ht="14.25" customHeight="1" x14ac:dyDescent="0.3">
      <c r="A74" s="12"/>
      <c r="B74" s="12"/>
      <c r="C74" s="12"/>
      <c r="E74" s="571"/>
      <c r="F74" s="571"/>
      <c r="G74" s="573"/>
      <c r="H74" s="573"/>
      <c r="I74" s="573"/>
      <c r="J74" s="573"/>
      <c r="K74" s="70"/>
      <c r="L74" s="70"/>
      <c r="AV74" s="70"/>
      <c r="AW74" s="70"/>
      <c r="AX74" s="70"/>
      <c r="AY74" s="70"/>
      <c r="AZ74" s="70"/>
      <c r="BA74" s="70"/>
      <c r="BB74" s="70"/>
      <c r="BC74" s="70"/>
      <c r="BD74" s="70"/>
    </row>
    <row r="75" spans="1:56" s="2" customFormat="1" ht="14.25" hidden="1" customHeight="1" x14ac:dyDescent="0.3">
      <c r="A75" s="12"/>
      <c r="B75" s="12"/>
      <c r="C75" s="12"/>
      <c r="E75" s="46" t="s">
        <v>607</v>
      </c>
      <c r="F75" s="47"/>
      <c r="G75" s="47"/>
      <c r="H75" s="48"/>
      <c r="I75" s="83"/>
      <c r="J75" s="485" t="s">
        <v>12</v>
      </c>
      <c r="K75" s="70"/>
      <c r="L75" s="70"/>
      <c r="AV75" s="70"/>
      <c r="AW75" s="70"/>
      <c r="AX75" s="70"/>
      <c r="AY75" s="70"/>
      <c r="AZ75" s="70"/>
      <c r="BA75" s="70"/>
      <c r="BB75" s="70"/>
      <c r="BC75" s="70"/>
      <c r="BD75" s="70"/>
    </row>
    <row r="76" spans="1:56" s="2" customFormat="1" x14ac:dyDescent="0.3">
      <c r="A76" s="12"/>
      <c r="B76" s="12"/>
      <c r="C76" s="12"/>
      <c r="E76" s="260"/>
      <c r="F76" s="513"/>
      <c r="G76" s="526"/>
      <c r="H76" s="271"/>
      <c r="I76" s="527"/>
      <c r="J76" s="76" t="str">
        <f>IF(I76="","",H76*I76)</f>
        <v/>
      </c>
      <c r="L76" s="70"/>
      <c r="AV76" s="70"/>
      <c r="AW76" s="70"/>
      <c r="AX76" s="70"/>
      <c r="AY76" s="70"/>
      <c r="AZ76" s="70"/>
      <c r="BA76" s="70"/>
      <c r="BB76" s="70"/>
      <c r="BC76" s="70"/>
      <c r="BD76" s="70"/>
    </row>
    <row r="77" spans="1:56" s="2" customFormat="1" x14ac:dyDescent="0.3">
      <c r="A77" s="12"/>
      <c r="B77" s="12"/>
      <c r="C77" s="12"/>
      <c r="E77" s="260"/>
      <c r="F77" s="513"/>
      <c r="G77" s="526"/>
      <c r="H77" s="271"/>
      <c r="I77" s="527"/>
      <c r="J77" s="76" t="str">
        <f t="shared" ref="J77:J95" si="2">IF(I77="","",H77*I77)</f>
        <v/>
      </c>
      <c r="K77" s="70"/>
      <c r="L77" s="70"/>
      <c r="AV77" s="70"/>
      <c r="AW77" s="70"/>
      <c r="AX77" s="70"/>
      <c r="AY77" s="70"/>
      <c r="AZ77" s="70"/>
      <c r="BA77" s="70"/>
      <c r="BB77" s="70"/>
      <c r="BC77" s="70"/>
      <c r="BD77" s="70"/>
    </row>
    <row r="78" spans="1:56" x14ac:dyDescent="0.3">
      <c r="E78" s="260"/>
      <c r="F78" s="513"/>
      <c r="G78" s="526"/>
      <c r="H78" s="271"/>
      <c r="I78" s="527"/>
      <c r="J78" s="76" t="str">
        <f t="shared" si="2"/>
        <v/>
      </c>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row>
    <row r="79" spans="1:56" x14ac:dyDescent="0.3">
      <c r="E79" s="260"/>
      <c r="F79" s="513"/>
      <c r="G79" s="526"/>
      <c r="H79" s="271"/>
      <c r="I79" s="527"/>
      <c r="J79" s="76" t="str">
        <f t="shared" si="2"/>
        <v/>
      </c>
      <c r="K79" s="71"/>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row>
    <row r="80" spans="1:56" x14ac:dyDescent="0.3">
      <c r="E80" s="260"/>
      <c r="F80" s="513"/>
      <c r="G80" s="526"/>
      <c r="H80" s="271"/>
      <c r="I80" s="527"/>
      <c r="J80" s="76" t="str">
        <f t="shared" si="2"/>
        <v/>
      </c>
      <c r="K80" s="71"/>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row>
    <row r="81" spans="5:47" x14ac:dyDescent="0.3">
      <c r="E81" s="260"/>
      <c r="F81" s="513"/>
      <c r="G81" s="526"/>
      <c r="H81" s="271"/>
      <c r="I81" s="527"/>
      <c r="J81" s="76" t="str">
        <f t="shared" si="2"/>
        <v/>
      </c>
      <c r="K81" s="71"/>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row>
    <row r="82" spans="5:47" x14ac:dyDescent="0.3">
      <c r="E82" s="260"/>
      <c r="F82" s="513"/>
      <c r="G82" s="526"/>
      <c r="H82" s="271"/>
      <c r="I82" s="527"/>
      <c r="J82" s="76" t="str">
        <f t="shared" si="2"/>
        <v/>
      </c>
      <c r="K82" s="71"/>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row>
    <row r="83" spans="5:47" x14ac:dyDescent="0.3">
      <c r="E83" s="260"/>
      <c r="F83" s="513"/>
      <c r="G83" s="526"/>
      <c r="H83" s="271"/>
      <c r="I83" s="527"/>
      <c r="J83" s="76" t="str">
        <f t="shared" si="2"/>
        <v/>
      </c>
      <c r="K83" s="71"/>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row>
    <row r="84" spans="5:47" x14ac:dyDescent="0.3">
      <c r="E84" s="260"/>
      <c r="F84" s="513"/>
      <c r="G84" s="526"/>
      <c r="H84" s="271"/>
      <c r="I84" s="527"/>
      <c r="J84" s="76" t="str">
        <f t="shared" si="2"/>
        <v/>
      </c>
      <c r="K84" s="71"/>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row>
    <row r="85" spans="5:47" x14ac:dyDescent="0.3">
      <c r="E85" s="260"/>
      <c r="F85" s="513"/>
      <c r="G85" s="526"/>
      <c r="H85" s="271"/>
      <c r="I85" s="527"/>
      <c r="J85" s="76" t="str">
        <f t="shared" si="2"/>
        <v/>
      </c>
      <c r="K85" s="71"/>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row>
    <row r="86" spans="5:47" x14ac:dyDescent="0.3">
      <c r="E86" s="260"/>
      <c r="F86" s="513"/>
      <c r="G86" s="526"/>
      <c r="H86" s="271"/>
      <c r="I86" s="527"/>
      <c r="J86" s="76" t="str">
        <f t="shared" si="2"/>
        <v/>
      </c>
      <c r="K86" s="71"/>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row>
    <row r="87" spans="5:47" x14ac:dyDescent="0.3">
      <c r="E87" s="260"/>
      <c r="F87" s="513"/>
      <c r="G87" s="526"/>
      <c r="H87" s="271"/>
      <c r="I87" s="527"/>
      <c r="J87" s="76" t="str">
        <f t="shared" si="2"/>
        <v/>
      </c>
      <c r="K87" s="71"/>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row>
    <row r="88" spans="5:47" x14ac:dyDescent="0.3">
      <c r="E88" s="260"/>
      <c r="F88" s="513"/>
      <c r="G88" s="526"/>
      <c r="H88" s="271"/>
      <c r="I88" s="527"/>
      <c r="J88" s="76" t="str">
        <f t="shared" si="2"/>
        <v/>
      </c>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row>
    <row r="89" spans="5:47" x14ac:dyDescent="0.3">
      <c r="E89" s="260"/>
      <c r="F89" s="513"/>
      <c r="G89" s="526"/>
      <c r="H89" s="271"/>
      <c r="I89" s="527"/>
      <c r="J89" s="76" t="str">
        <f t="shared" si="2"/>
        <v/>
      </c>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row>
    <row r="90" spans="5:47" x14ac:dyDescent="0.3">
      <c r="E90" s="260"/>
      <c r="F90" s="513"/>
      <c r="G90" s="526"/>
      <c r="H90" s="271"/>
      <c r="I90" s="527"/>
      <c r="J90" s="76" t="str">
        <f t="shared" si="2"/>
        <v/>
      </c>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row>
    <row r="91" spans="5:47" x14ac:dyDescent="0.3">
      <c r="E91" s="260"/>
      <c r="F91" s="513"/>
      <c r="G91" s="526"/>
      <c r="H91" s="271"/>
      <c r="I91" s="527"/>
      <c r="J91" s="76" t="str">
        <f t="shared" si="2"/>
        <v/>
      </c>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row>
    <row r="92" spans="5:47" ht="16.5" customHeight="1" x14ac:dyDescent="0.3">
      <c r="E92" s="260"/>
      <c r="F92" s="513"/>
      <c r="G92" s="526"/>
      <c r="H92" s="271"/>
      <c r="I92" s="527"/>
      <c r="J92" s="76" t="str">
        <f t="shared" si="2"/>
        <v/>
      </c>
      <c r="K92" s="274"/>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row>
    <row r="93" spans="5:47" x14ac:dyDescent="0.3">
      <c r="E93" s="260"/>
      <c r="F93" s="513"/>
      <c r="G93" s="526"/>
      <c r="H93" s="271"/>
      <c r="I93" s="527"/>
      <c r="J93" s="76" t="str">
        <f t="shared" si="2"/>
        <v/>
      </c>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row>
    <row r="94" spans="5:47" ht="16.5" customHeight="1" x14ac:dyDescent="0.3">
      <c r="E94" s="260"/>
      <c r="F94" s="513"/>
      <c r="G94" s="526"/>
      <c r="H94" s="271"/>
      <c r="I94" s="527"/>
      <c r="J94" s="76" t="str">
        <f t="shared" si="2"/>
        <v/>
      </c>
      <c r="K94" s="79"/>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row>
    <row r="95" spans="5:47" x14ac:dyDescent="0.3">
      <c r="E95" s="260"/>
      <c r="F95" s="513"/>
      <c r="G95" s="526"/>
      <c r="H95" s="271"/>
      <c r="I95" s="527"/>
      <c r="J95" s="76" t="str">
        <f t="shared" si="2"/>
        <v/>
      </c>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row>
    <row r="96" spans="5:47" x14ac:dyDescent="0.3">
      <c r="J96" s="52">
        <f>SUM(J76:J95)</f>
        <v>0</v>
      </c>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row>
    <row r="97" spans="6:47" x14ac:dyDescent="0.3">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row>
    <row r="98" spans="6:47" x14ac:dyDescent="0.3">
      <c r="F98" s="71"/>
      <c r="G98" s="71"/>
      <c r="H98" s="71"/>
      <c r="I98" s="71"/>
      <c r="J98" s="71"/>
      <c r="K98" s="71"/>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row>
    <row r="99" spans="6:47" x14ac:dyDescent="0.3">
      <c r="F99" s="71"/>
      <c r="G99" s="71"/>
      <c r="H99" s="71"/>
      <c r="I99" s="71"/>
      <c r="J99" s="71"/>
      <c r="K99" s="71"/>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row>
    <row r="100" spans="6:47" x14ac:dyDescent="0.3">
      <c r="F100" s="71"/>
      <c r="G100" s="71"/>
      <c r="H100" s="71"/>
      <c r="I100" s="71"/>
      <c r="J100" s="71"/>
      <c r="K100" s="71"/>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row>
    <row r="101" spans="6:47" x14ac:dyDescent="0.3">
      <c r="F101" s="71"/>
      <c r="G101" s="71"/>
      <c r="H101" s="71"/>
      <c r="I101" s="71"/>
      <c r="J101" s="71"/>
      <c r="K101" s="71"/>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row>
    <row r="102" spans="6:47" x14ac:dyDescent="0.3">
      <c r="F102" s="71"/>
      <c r="G102" s="71"/>
      <c r="H102" s="71"/>
      <c r="I102" s="71"/>
      <c r="J102" s="71"/>
      <c r="K102" s="71"/>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row>
    <row r="103" spans="6:47" x14ac:dyDescent="0.3">
      <c r="F103" s="71"/>
      <c r="G103" s="71"/>
      <c r="H103" s="71"/>
      <c r="I103" s="71"/>
      <c r="J103" s="71"/>
      <c r="K103" s="71"/>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row>
    <row r="104" spans="6:47" x14ac:dyDescent="0.3">
      <c r="F104" s="71"/>
      <c r="G104" s="71"/>
      <c r="H104" s="71"/>
      <c r="I104" s="71"/>
      <c r="J104" s="71"/>
      <c r="K104" s="71"/>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row>
    <row r="105" spans="6:47" x14ac:dyDescent="0.3">
      <c r="F105" s="71"/>
      <c r="G105" s="71"/>
      <c r="H105" s="71"/>
      <c r="I105" s="71"/>
      <c r="J105" s="71"/>
      <c r="K105" s="71"/>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row>
    <row r="106" spans="6:47" x14ac:dyDescent="0.3">
      <c r="F106" s="71"/>
      <c r="G106" s="71"/>
      <c r="H106" s="71"/>
      <c r="I106" s="71"/>
      <c r="J106" s="71"/>
      <c r="K106" s="71"/>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row>
    <row r="107" spans="6:47" x14ac:dyDescent="0.3">
      <c r="F107" s="71"/>
      <c r="G107" s="71"/>
      <c r="H107" s="71"/>
      <c r="I107" s="71"/>
      <c r="J107" s="71"/>
      <c r="K107" s="71"/>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row>
    <row r="108" spans="6:47" x14ac:dyDescent="0.3">
      <c r="F108" s="71"/>
      <c r="G108" s="71"/>
      <c r="H108" s="71"/>
      <c r="I108" s="71"/>
      <c r="J108" s="71"/>
      <c r="K108" s="71"/>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row>
    <row r="109" spans="6:47" x14ac:dyDescent="0.3">
      <c r="F109" s="71"/>
      <c r="G109" s="71"/>
      <c r="H109" s="71"/>
      <c r="I109" s="71"/>
      <c r="J109" s="71"/>
      <c r="K109" s="71"/>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row>
    <row r="110" spans="6:47" x14ac:dyDescent="0.3">
      <c r="F110" s="71"/>
      <c r="G110" s="71"/>
      <c r="H110" s="71"/>
      <c r="I110" s="71"/>
      <c r="J110" s="71"/>
      <c r="K110" s="71"/>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row>
    <row r="111" spans="6:47" x14ac:dyDescent="0.3">
      <c r="F111" s="71"/>
      <c r="G111" s="71"/>
      <c r="H111" s="71"/>
      <c r="I111" s="71"/>
      <c r="J111" s="71"/>
      <c r="K111" s="71"/>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row>
    <row r="112" spans="6:47" x14ac:dyDescent="0.3">
      <c r="F112" s="71"/>
      <c r="G112" s="71"/>
      <c r="H112" s="71"/>
      <c r="I112" s="71"/>
      <c r="J112" s="71"/>
      <c r="K112" s="71"/>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row>
    <row r="113" spans="6:47" x14ac:dyDescent="0.3">
      <c r="F113" s="71"/>
      <c r="G113" s="71"/>
      <c r="H113" s="71"/>
      <c r="I113" s="71"/>
      <c r="J113" s="71"/>
      <c r="K113" s="71"/>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row>
    <row r="114" spans="6:47" x14ac:dyDescent="0.3">
      <c r="F114" s="71"/>
      <c r="G114" s="71"/>
      <c r="H114" s="71"/>
      <c r="I114" s="71"/>
      <c r="J114" s="71"/>
      <c r="K114" s="71"/>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row>
    <row r="115" spans="6:47" x14ac:dyDescent="0.3">
      <c r="F115" s="71"/>
      <c r="G115" s="71"/>
      <c r="H115" s="71"/>
      <c r="I115" s="71"/>
      <c r="J115" s="71"/>
      <c r="K115" s="71"/>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row>
    <row r="116" spans="6:47" x14ac:dyDescent="0.3">
      <c r="F116" s="71"/>
      <c r="G116" s="71"/>
      <c r="H116" s="71"/>
      <c r="I116" s="71"/>
      <c r="J116" s="71"/>
      <c r="K116" s="71"/>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row>
    <row r="117" spans="6:47" x14ac:dyDescent="0.3">
      <c r="F117" s="71"/>
      <c r="G117" s="71"/>
      <c r="H117" s="71"/>
      <c r="I117" s="71"/>
      <c r="J117" s="71"/>
      <c r="K117" s="71"/>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row>
    <row r="118" spans="6:47" x14ac:dyDescent="0.3">
      <c r="F118" s="71"/>
      <c r="G118" s="71"/>
      <c r="H118" s="71"/>
      <c r="I118" s="71"/>
      <c r="J118" s="71"/>
      <c r="K118" s="71"/>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row>
    <row r="119" spans="6:47" x14ac:dyDescent="0.3">
      <c r="F119" s="71"/>
      <c r="G119" s="71"/>
      <c r="H119" s="71"/>
      <c r="I119" s="71"/>
      <c r="J119" s="71"/>
      <c r="K119" s="71"/>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row>
    <row r="120" spans="6:47" x14ac:dyDescent="0.3">
      <c r="F120" s="71"/>
      <c r="G120" s="71"/>
      <c r="H120" s="71"/>
      <c r="I120" s="71"/>
      <c r="J120" s="71"/>
      <c r="K120" s="71"/>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row>
    <row r="121" spans="6:47" x14ac:dyDescent="0.3">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row>
    <row r="122" spans="6:47" x14ac:dyDescent="0.3">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row>
    <row r="123" spans="6:47" x14ac:dyDescent="0.3">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row>
    <row r="124" spans="6:47" x14ac:dyDescent="0.3">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row>
    <row r="125" spans="6:47" x14ac:dyDescent="0.3">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row>
    <row r="126" spans="6:47" x14ac:dyDescent="0.3">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row>
    <row r="127" spans="6:47" x14ac:dyDescent="0.3">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row>
    <row r="128" spans="6:47" x14ac:dyDescent="0.3">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row>
    <row r="129" spans="14:141" x14ac:dyDescent="0.3">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row>
    <row r="130" spans="14:141" x14ac:dyDescent="0.3">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row>
    <row r="131" spans="14:141" x14ac:dyDescent="0.3">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row>
    <row r="132" spans="14:141" x14ac:dyDescent="0.3">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DV132" s="2"/>
      <c r="DW132" s="2"/>
      <c r="DX132" s="2"/>
      <c r="DY132" s="2"/>
      <c r="DZ132" s="2"/>
      <c r="EA132" s="2"/>
      <c r="EB132" s="2"/>
      <c r="EC132" s="2"/>
      <c r="ED132" s="2"/>
      <c r="EE132" s="2"/>
      <c r="EF132" s="2"/>
      <c r="EG132" s="2"/>
      <c r="EH132" s="2"/>
      <c r="EI132" s="2"/>
      <c r="EJ132" s="2"/>
      <c r="EK132" s="2"/>
    </row>
    <row r="133" spans="14:141" x14ac:dyDescent="0.3">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row>
    <row r="134" spans="14:141" x14ac:dyDescent="0.3">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row>
    <row r="135" spans="14:141" x14ac:dyDescent="0.3">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row>
    <row r="136" spans="14:141" x14ac:dyDescent="0.3">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row>
    <row r="137" spans="14:141" x14ac:dyDescent="0.3">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row>
    <row r="138" spans="14:141" x14ac:dyDescent="0.3">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row>
    <row r="139" spans="14:141" x14ac:dyDescent="0.3">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row>
    <row r="140" spans="14:141" x14ac:dyDescent="0.3">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row>
    <row r="141" spans="14:141" x14ac:dyDescent="0.3">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row>
    <row r="142" spans="14:141" x14ac:dyDescent="0.3">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row>
    <row r="143" spans="14:141" x14ac:dyDescent="0.3">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DV143" s="71"/>
      <c r="DW143" s="71"/>
      <c r="DX143" s="71"/>
      <c r="DY143" s="71"/>
      <c r="DZ143" s="71"/>
      <c r="EA143" s="71"/>
      <c r="EB143" s="71"/>
      <c r="EC143" s="71"/>
      <c r="ED143" s="71"/>
      <c r="EE143" s="71"/>
      <c r="EF143" s="71"/>
      <c r="EG143" s="71"/>
      <c r="EH143" s="71"/>
      <c r="EI143" s="71"/>
      <c r="EJ143" s="71"/>
      <c r="EK143" s="71"/>
    </row>
    <row r="144" spans="14:141" x14ac:dyDescent="0.3">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DV144" s="71"/>
      <c r="DW144" s="71"/>
      <c r="DX144" s="71"/>
      <c r="DY144" s="71"/>
      <c r="DZ144" s="71"/>
      <c r="EA144" s="71"/>
      <c r="EB144" s="71"/>
      <c r="EC144" s="71"/>
      <c r="ED144" s="71"/>
      <c r="EE144" s="71"/>
      <c r="EF144" s="71"/>
      <c r="EG144" s="71"/>
      <c r="EH144" s="71"/>
      <c r="EI144" s="71"/>
      <c r="EJ144" s="71"/>
      <c r="EK144" s="71"/>
    </row>
    <row r="145" spans="14:141" x14ac:dyDescent="0.3">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DV145" s="71"/>
      <c r="DW145" s="71"/>
      <c r="DX145" s="71"/>
      <c r="DY145" s="71"/>
      <c r="DZ145" s="71"/>
      <c r="EA145" s="71"/>
      <c r="EB145" s="71"/>
      <c r="EC145" s="71"/>
      <c r="ED145" s="71"/>
      <c r="EE145" s="71"/>
      <c r="EF145" s="71"/>
      <c r="EG145" s="71"/>
      <c r="EH145" s="71"/>
      <c r="EI145" s="71"/>
      <c r="EJ145" s="71"/>
      <c r="EK145" s="71"/>
    </row>
    <row r="146" spans="14:141" x14ac:dyDescent="0.3">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DV146" s="71"/>
      <c r="DW146" s="71"/>
      <c r="DX146" s="71"/>
      <c r="DY146" s="71"/>
      <c r="DZ146" s="71"/>
      <c r="EA146" s="71"/>
      <c r="EB146" s="71"/>
      <c r="EC146" s="71"/>
      <c r="ED146" s="71"/>
      <c r="EE146" s="71"/>
      <c r="EF146" s="71"/>
      <c r="EG146" s="71"/>
      <c r="EH146" s="71"/>
      <c r="EI146" s="71"/>
      <c r="EJ146" s="71"/>
      <c r="EK146" s="71"/>
    </row>
    <row r="147" spans="14:141" x14ac:dyDescent="0.3">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DV147" s="71"/>
      <c r="DW147" s="71"/>
      <c r="DX147" s="71"/>
      <c r="DY147" s="71"/>
      <c r="DZ147" s="71"/>
      <c r="EA147" s="71"/>
      <c r="EB147" s="71"/>
      <c r="EC147" s="71"/>
      <c r="ED147" s="71"/>
      <c r="EE147" s="71"/>
      <c r="EF147" s="71"/>
      <c r="EG147" s="71"/>
      <c r="EH147" s="71"/>
      <c r="EI147" s="71"/>
      <c r="EJ147" s="71"/>
      <c r="EK147" s="71"/>
    </row>
    <row r="148" spans="14:141" x14ac:dyDescent="0.3">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DV148" s="71"/>
      <c r="DW148" s="71"/>
      <c r="DX148" s="71"/>
      <c r="DY148" s="71"/>
      <c r="DZ148" s="71"/>
      <c r="EA148" s="71"/>
      <c r="EB148" s="71"/>
      <c r="EC148" s="71"/>
      <c r="ED148" s="71"/>
      <c r="EE148" s="71"/>
      <c r="EF148" s="71"/>
      <c r="EG148" s="71"/>
      <c r="EH148" s="71"/>
      <c r="EI148" s="71"/>
      <c r="EJ148" s="71"/>
      <c r="EK148" s="71"/>
    </row>
    <row r="149" spans="14:141" x14ac:dyDescent="0.3">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row>
    <row r="150" spans="14:141" x14ac:dyDescent="0.3">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row>
    <row r="151" spans="14:141" x14ac:dyDescent="0.3">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row>
    <row r="152" spans="14:141" x14ac:dyDescent="0.3">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row>
    <row r="153" spans="14:141" x14ac:dyDescent="0.3">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row>
    <row r="154" spans="14:141" x14ac:dyDescent="0.3">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row>
    <row r="155" spans="14:141" x14ac:dyDescent="0.3">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row>
    <row r="156" spans="14:141" x14ac:dyDescent="0.3">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row>
    <row r="157" spans="14:141" x14ac:dyDescent="0.3">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row>
    <row r="158" spans="14:141" x14ac:dyDescent="0.3">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row>
    <row r="159" spans="14:141" x14ac:dyDescent="0.3">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row>
    <row r="160" spans="14:141" x14ac:dyDescent="0.3">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row>
    <row r="161" spans="14:47" x14ac:dyDescent="0.3">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row>
    <row r="162" spans="14:47" x14ac:dyDescent="0.3">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row>
    <row r="163" spans="14:47" x14ac:dyDescent="0.3">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row>
    <row r="164" spans="14:47" x14ac:dyDescent="0.3">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row>
    <row r="165" spans="14:47" x14ac:dyDescent="0.3">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row>
    <row r="166" spans="14:47" x14ac:dyDescent="0.3">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row>
    <row r="167" spans="14:47" x14ac:dyDescent="0.3">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row>
    <row r="168" spans="14:47" x14ac:dyDescent="0.3">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row>
    <row r="169" spans="14:47" x14ac:dyDescent="0.3">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row>
    <row r="170" spans="14:47" x14ac:dyDescent="0.3">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row>
    <row r="171" spans="14:47" x14ac:dyDescent="0.3">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row>
    <row r="172" spans="14:47" x14ac:dyDescent="0.3">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row>
    <row r="173" spans="14:47" x14ac:dyDescent="0.3">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row>
    <row r="174" spans="14:47" x14ac:dyDescent="0.3">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row>
    <row r="175" spans="14:47" x14ac:dyDescent="0.3">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row>
    <row r="176" spans="14:47" x14ac:dyDescent="0.3">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row>
    <row r="177" spans="14:47" x14ac:dyDescent="0.3">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row>
    <row r="178" spans="14:47" x14ac:dyDescent="0.3">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row>
    <row r="179" spans="14:47" x14ac:dyDescent="0.3">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row>
    <row r="180" spans="14:47" x14ac:dyDescent="0.3">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row>
    <row r="181" spans="14:47" x14ac:dyDescent="0.3">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row>
    <row r="182" spans="14:47" x14ac:dyDescent="0.3">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row>
    <row r="183" spans="14:47" x14ac:dyDescent="0.3">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row>
    <row r="184" spans="14:47" x14ac:dyDescent="0.3">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row>
    <row r="185" spans="14:47" x14ac:dyDescent="0.3">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row>
    <row r="186" spans="14:47" x14ac:dyDescent="0.3">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row>
    <row r="187" spans="14:47" x14ac:dyDescent="0.3">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row>
    <row r="188" spans="14:47" x14ac:dyDescent="0.3">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row>
    <row r="189" spans="14:47" x14ac:dyDescent="0.3">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row>
    <row r="190" spans="14:47" x14ac:dyDescent="0.3">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row>
    <row r="191" spans="14:47" x14ac:dyDescent="0.3">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row>
    <row r="192" spans="14:47" x14ac:dyDescent="0.3">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row>
    <row r="193" spans="14:47" x14ac:dyDescent="0.3">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row>
    <row r="194" spans="14:47" x14ac:dyDescent="0.3">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row>
    <row r="195" spans="14:47" x14ac:dyDescent="0.3">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row>
    <row r="196" spans="14:47" x14ac:dyDescent="0.3">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row>
    <row r="197" spans="14:47" x14ac:dyDescent="0.3">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row>
    <row r="198" spans="14:47" x14ac:dyDescent="0.3">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row>
    <row r="199" spans="14:47" x14ac:dyDescent="0.3">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row>
    <row r="200" spans="14:47" x14ac:dyDescent="0.3">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row>
    <row r="201" spans="14:47" x14ac:dyDescent="0.3">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row>
    <row r="202" spans="14:47" x14ac:dyDescent="0.3">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row>
    <row r="203" spans="14:47" x14ac:dyDescent="0.3">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row>
    <row r="204" spans="14:47" x14ac:dyDescent="0.3">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row>
    <row r="205" spans="14:47" x14ac:dyDescent="0.3">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row>
    <row r="206" spans="14:47" x14ac:dyDescent="0.3">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row>
    <row r="207" spans="14:47" x14ac:dyDescent="0.3">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row>
    <row r="208" spans="14:47" x14ac:dyDescent="0.3">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row>
    <row r="209" spans="14:47" x14ac:dyDescent="0.3">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row>
    <row r="210" spans="14:47" x14ac:dyDescent="0.3">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row>
    <row r="211" spans="14:47" x14ac:dyDescent="0.3">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row>
    <row r="212" spans="14:47" x14ac:dyDescent="0.3">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row>
    <row r="213" spans="14:47" x14ac:dyDescent="0.3">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row>
    <row r="214" spans="14:47" x14ac:dyDescent="0.3">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row>
    <row r="215" spans="14:47" x14ac:dyDescent="0.3">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row>
    <row r="216" spans="14:47" x14ac:dyDescent="0.3">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row>
    <row r="217" spans="14:47" x14ac:dyDescent="0.3">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row>
    <row r="218" spans="14:47" x14ac:dyDescent="0.3">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row>
    <row r="219" spans="14:47" x14ac:dyDescent="0.3">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row>
    <row r="220" spans="14:47" x14ac:dyDescent="0.3">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row>
    <row r="221" spans="14:47" x14ac:dyDescent="0.3">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row>
    <row r="222" spans="14:47" x14ac:dyDescent="0.3">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row>
    <row r="223" spans="14:47" x14ac:dyDescent="0.3">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row>
    <row r="224" spans="14:47" x14ac:dyDescent="0.3">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row>
    <row r="225" spans="14:47" x14ac:dyDescent="0.3">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row>
    <row r="226" spans="14:47" x14ac:dyDescent="0.3">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row>
    <row r="227" spans="14:47" x14ac:dyDescent="0.3">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row>
    <row r="228" spans="14:47" x14ac:dyDescent="0.3">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row>
    <row r="229" spans="14:47" x14ac:dyDescent="0.3">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row>
    <row r="230" spans="14:47" x14ac:dyDescent="0.3">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row>
    <row r="231" spans="14:47" x14ac:dyDescent="0.3">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row>
    <row r="232" spans="14:47" x14ac:dyDescent="0.3">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row>
    <row r="233" spans="14:47" x14ac:dyDescent="0.3">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row>
    <row r="234" spans="14:47" x14ac:dyDescent="0.3">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row>
    <row r="235" spans="14:47" x14ac:dyDescent="0.3">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row>
    <row r="236" spans="14:47" x14ac:dyDescent="0.3">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row>
    <row r="237" spans="14:47" x14ac:dyDescent="0.3">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row>
    <row r="238" spans="14:47" x14ac:dyDescent="0.3">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row>
    <row r="239" spans="14:47" x14ac:dyDescent="0.3">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row>
    <row r="240" spans="14:47" x14ac:dyDescent="0.3">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row>
    <row r="241" spans="14:47" x14ac:dyDescent="0.3">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row>
    <row r="242" spans="14:47" x14ac:dyDescent="0.3">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row>
    <row r="243" spans="14:47" x14ac:dyDescent="0.3">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row>
    <row r="244" spans="14:47" x14ac:dyDescent="0.3">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row>
    <row r="245" spans="14:47" x14ac:dyDescent="0.3">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row>
    <row r="246" spans="14:47" x14ac:dyDescent="0.3">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row>
    <row r="247" spans="14:47" x14ac:dyDescent="0.3">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row>
    <row r="248" spans="14:47" x14ac:dyDescent="0.3">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row>
    <row r="249" spans="14:47" x14ac:dyDescent="0.3">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row>
    <row r="250" spans="14:47" x14ac:dyDescent="0.3">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row>
    <row r="291" spans="6:10" x14ac:dyDescent="0.3">
      <c r="F291" s="80"/>
      <c r="G291" s="80"/>
      <c r="H291" s="80"/>
      <c r="I291" s="80"/>
      <c r="J291" s="80"/>
    </row>
    <row r="292" spans="6:10" x14ac:dyDescent="0.3">
      <c r="F292" s="80"/>
      <c r="G292" s="80"/>
      <c r="H292" s="80"/>
      <c r="I292" s="80"/>
      <c r="J292" s="80"/>
    </row>
  </sheetData>
  <sheetProtection sheet="1" objects="1" scenarios="1"/>
  <mergeCells count="29">
    <mergeCell ref="C1:L1"/>
    <mergeCell ref="D3:K4"/>
    <mergeCell ref="E15:E16"/>
    <mergeCell ref="F15:F16"/>
    <mergeCell ref="G15:G16"/>
    <mergeCell ref="D6:K6"/>
    <mergeCell ref="E71:J71"/>
    <mergeCell ref="D42:K42"/>
    <mergeCell ref="E73:E74"/>
    <mergeCell ref="E44:K44"/>
    <mergeCell ref="F45:F46"/>
    <mergeCell ref="G45:G46"/>
    <mergeCell ref="H45:H46"/>
    <mergeCell ref="I45:I46"/>
    <mergeCell ref="J45:J46"/>
    <mergeCell ref="K45:K46"/>
    <mergeCell ref="E45:E46"/>
    <mergeCell ref="F73:F74"/>
    <mergeCell ref="G73:G74"/>
    <mergeCell ref="H73:H74"/>
    <mergeCell ref="I73:I74"/>
    <mergeCell ref="J73:J74"/>
    <mergeCell ref="D70:K70"/>
    <mergeCell ref="E8:K9"/>
    <mergeCell ref="E10:K14"/>
    <mergeCell ref="E43:K43"/>
    <mergeCell ref="H15:H16"/>
    <mergeCell ref="I15:I16"/>
    <mergeCell ref="J15:J16"/>
  </mergeCells>
  <conditionalFormatting sqref="J68:J69">
    <cfRule type="expression" dxfId="46" priority="3">
      <formula>ISNUMBER(J68)</formula>
    </cfRule>
  </conditionalFormatting>
  <dataValidations count="2">
    <dataValidation operator="equal" allowBlank="1" showInputMessage="1" showErrorMessage="1" sqref="F48:F67 G76:G95">
      <formula1>0</formula1>
      <formula2>0</formula2>
    </dataValidation>
    <dataValidation type="decimal" operator="greaterThan" allowBlank="1" showInputMessage="1" showErrorMessage="1" sqref="H18:H39 I48:I67 H76:I95">
      <formula1>0</formula1>
    </dataValidation>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7" location="'4_Emissions de procés'!C1" display="4. PC Abast 1: Emissions de procés"/>
    <hyperlink ref="A9" location="'5.2_Abast 2 Espanya'!C1" display="5.2 Abast 2 registre espanyol"/>
    <hyperlink ref="A10" location="'6_Informació addicional'!C1" display="6. Info. addicional: renovables"/>
    <hyperlink ref="A11" location="'7.1_Resultats Illes Balears'!C1" display="7.1 RESULTATS Registre balear"/>
    <hyperlink ref="A12" location="'7.2_Resultats Espanya'!C1" display="7.2 RESULTATS Registre estatal"/>
  </hyperlinks>
  <pageMargins left="0.75" right="0.75" top="1" bottom="1" header="0.51180555555555496" footer="0.51180555555555496"/>
  <pageSetup paperSize="77" scale="66" firstPageNumber="0" orientation="landscape" horizontalDpi="300" verticalDpi="300" r:id="rId1"/>
  <drawing r:id="rId2"/>
  <extLst>
    <ext xmlns:x14="http://schemas.microsoft.com/office/spreadsheetml/2009/9/main" uri="{CCE6A557-97BC-4b89-ADB6-D9C93CAAB3DF}">
      <x14:dataValidations xmlns:xm="http://schemas.microsoft.com/office/excel/2006/main" count="4">
        <x14:dataValidation type="list" operator="equal" allowBlank="1" showInputMessage="1" showErrorMessage="1">
          <x14:formula1>
            <xm:f>INDIRECT("_Com"&amp;Dades!$F$2)</xm:f>
          </x14:formula1>
          <x14:formula2>
            <xm:f>0</xm:f>
          </x14:formula2>
          <xm:sqref>F18:F39 G48:G67</xm:sqref>
        </x14:dataValidation>
        <x14:dataValidation type="list" showInputMessage="1" showErrorMessage="1">
          <x14:formula1>
            <xm:f>Dades!$E$728:$E$978</xm:f>
          </x14:formula1>
          <xm:sqref>E18:E39 E48:E67 E76:E95</xm:sqref>
        </x14:dataValidation>
        <x14:dataValidation type="list" operator="equal" allowBlank="1" showInputMessage="1" showErrorMessage="1">
          <x14:formula1>
            <xm:f>Dades!$C$432:$C$434</xm:f>
          </x14:formula1>
          <x14:formula2>
            <xm:f>0</xm:f>
          </x14:formula2>
          <xm:sqref>H48:H67 G18:G39</xm:sqref>
        </x14:dataValidation>
        <x14:dataValidation type="list" operator="equal" allowBlank="1" showInputMessage="1" showErrorMessage="1">
          <x14:formula1>
            <xm:f>Dades!$C$452:$C$456</xm:f>
          </x14:formula1>
          <xm:sqref>F76:F95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K293"/>
  <sheetViews>
    <sheetView showRowColHeaders="0" zoomScaleNormal="100" workbookViewId="0">
      <pane xSplit="1" topLeftCell="B1" activePane="topRight" state="frozen"/>
      <selection pane="topRight" activeCell="C1" sqref="C1:M1"/>
    </sheetView>
  </sheetViews>
  <sheetFormatPr baseColWidth="10" defaultColWidth="9.140625" defaultRowHeight="16.5" x14ac:dyDescent="0.3"/>
  <cols>
    <col min="1" max="1" width="31.5703125" style="12" customWidth="1"/>
    <col min="2" max="2" width="1.85546875" style="12" customWidth="1"/>
    <col min="3" max="3" width="1.5703125" style="12" customWidth="1"/>
    <col min="4" max="4" width="2" style="70" customWidth="1"/>
    <col min="5" max="5" width="26.28515625" style="70" customWidth="1"/>
    <col min="6" max="6" width="51.42578125" style="70" customWidth="1"/>
    <col min="7" max="7" width="31" style="70" customWidth="1"/>
    <col min="8" max="8" width="16.28515625" style="70" customWidth="1"/>
    <col min="9" max="9" width="16.5703125" style="70" customWidth="1"/>
    <col min="10" max="10" width="17.7109375" style="70" customWidth="1"/>
    <col min="11" max="11" width="18.28515625" style="70" customWidth="1"/>
    <col min="12" max="12" width="2.7109375" style="70" customWidth="1"/>
    <col min="13" max="13" width="2" style="70" customWidth="1"/>
    <col min="14" max="14" width="11.42578125" style="70"/>
    <col min="15" max="15" width="6.7109375" style="70" customWidth="1"/>
    <col min="16" max="16" width="7.140625" style="70" customWidth="1"/>
    <col min="17" max="20" width="10.7109375" style="70" customWidth="1"/>
    <col min="21" max="1025" width="11.42578125" style="70"/>
  </cols>
  <sheetData>
    <row r="1" spans="1:17" s="25" customFormat="1" ht="40.700000000000003" customHeight="1" x14ac:dyDescent="0.25">
      <c r="A1" s="12"/>
      <c r="B1" s="13"/>
      <c r="C1" s="549" t="s">
        <v>907</v>
      </c>
      <c r="D1" s="549"/>
      <c r="E1" s="549"/>
      <c r="F1" s="549"/>
      <c r="G1" s="549"/>
      <c r="H1" s="549"/>
      <c r="I1" s="549"/>
      <c r="J1" s="549"/>
      <c r="K1" s="549"/>
      <c r="L1" s="549"/>
      <c r="M1" s="549"/>
      <c r="N1" s="26"/>
      <c r="O1" s="26"/>
      <c r="P1" s="26"/>
      <c r="Q1" s="26"/>
    </row>
    <row r="2" spans="1:17" s="25" customFormat="1" ht="40.700000000000003" customHeight="1" x14ac:dyDescent="0.25">
      <c r="A2" s="12"/>
      <c r="B2" s="13"/>
      <c r="C2" s="12"/>
      <c r="G2" s="26"/>
      <c r="H2" s="26"/>
      <c r="I2" s="26"/>
      <c r="J2" s="26"/>
      <c r="K2" s="26"/>
      <c r="L2" s="26"/>
      <c r="M2" s="26"/>
      <c r="N2" s="26"/>
      <c r="O2" s="26"/>
      <c r="P2" s="26"/>
      <c r="Q2" s="26"/>
    </row>
    <row r="3" spans="1:17" s="25" customFormat="1" ht="16.5" customHeight="1" x14ac:dyDescent="0.25">
      <c r="A3" s="16" t="s">
        <v>605</v>
      </c>
      <c r="B3" s="15"/>
      <c r="C3" s="12"/>
      <c r="D3" s="599" t="s">
        <v>908</v>
      </c>
      <c r="E3" s="599"/>
      <c r="F3" s="599"/>
      <c r="G3" s="599"/>
      <c r="H3" s="599"/>
      <c r="I3" s="599"/>
      <c r="J3" s="599"/>
      <c r="K3" s="479"/>
      <c r="L3" s="479"/>
      <c r="N3" s="26"/>
      <c r="O3" s="26"/>
      <c r="P3" s="26"/>
      <c r="Q3" s="26"/>
    </row>
    <row r="4" spans="1:17" s="25" customFormat="1" ht="16.5" customHeight="1" x14ac:dyDescent="0.25">
      <c r="A4" s="16" t="s">
        <v>1151</v>
      </c>
      <c r="B4" s="15"/>
      <c r="C4" s="12"/>
      <c r="D4" s="599"/>
      <c r="E4" s="599"/>
      <c r="F4" s="599"/>
      <c r="G4" s="599"/>
      <c r="H4" s="599"/>
      <c r="I4" s="599"/>
      <c r="J4" s="599"/>
      <c r="K4" s="479"/>
      <c r="L4" s="479"/>
      <c r="N4" s="26"/>
      <c r="O4" s="26"/>
      <c r="P4" s="26"/>
      <c r="Q4" s="26"/>
    </row>
    <row r="5" spans="1:17" s="25" customFormat="1" ht="16.5" customHeight="1" x14ac:dyDescent="0.25">
      <c r="A5" s="16" t="s">
        <v>1152</v>
      </c>
      <c r="B5" s="15"/>
      <c r="C5" s="12"/>
      <c r="D5" s="480"/>
      <c r="E5" s="480"/>
      <c r="F5" s="480"/>
      <c r="G5" s="480"/>
      <c r="H5" s="480"/>
      <c r="I5" s="480"/>
      <c r="J5" s="480"/>
      <c r="K5" s="480"/>
      <c r="L5" s="480"/>
      <c r="N5" s="26"/>
      <c r="O5" s="26"/>
      <c r="P5" s="26"/>
      <c r="Q5" s="26"/>
    </row>
    <row r="6" spans="1:17" s="25" customFormat="1" ht="16.5" customHeight="1" x14ac:dyDescent="0.25">
      <c r="A6" s="16" t="s">
        <v>1153</v>
      </c>
      <c r="B6" s="15"/>
      <c r="C6" s="12"/>
      <c r="D6" s="566" t="s">
        <v>713</v>
      </c>
      <c r="E6" s="566"/>
      <c r="F6" s="566"/>
      <c r="G6" s="566"/>
      <c r="H6" s="566"/>
      <c r="I6" s="566"/>
      <c r="J6" s="566"/>
      <c r="K6" s="566"/>
      <c r="L6" s="40"/>
      <c r="M6" s="40"/>
      <c r="N6" s="26"/>
      <c r="O6" s="26"/>
      <c r="P6" s="26"/>
      <c r="Q6" s="26"/>
    </row>
    <row r="7" spans="1:17" s="36" customFormat="1" ht="16.5" customHeight="1" x14ac:dyDescent="0.25">
      <c r="A7" s="16" t="s">
        <v>1154</v>
      </c>
      <c r="B7" s="15"/>
      <c r="C7" s="12"/>
      <c r="D7" s="74"/>
    </row>
    <row r="8" spans="1:17" s="36" customFormat="1" ht="16.5" customHeight="1" x14ac:dyDescent="0.25">
      <c r="A8" s="16" t="s">
        <v>1155</v>
      </c>
      <c r="B8" s="15"/>
      <c r="C8" s="12"/>
      <c r="E8" s="599" t="s">
        <v>633</v>
      </c>
      <c r="F8" s="599"/>
      <c r="G8" s="599"/>
      <c r="H8" s="599"/>
      <c r="I8" s="599"/>
      <c r="J8" s="599"/>
      <c r="K8" s="599"/>
      <c r="L8" s="75"/>
    </row>
    <row r="9" spans="1:17" s="36" customFormat="1" ht="16.5" customHeight="1" x14ac:dyDescent="0.3">
      <c r="A9" s="14" t="s">
        <v>1156</v>
      </c>
      <c r="B9" s="15"/>
      <c r="C9" s="12"/>
      <c r="D9" s="60"/>
      <c r="E9" s="599"/>
      <c r="F9" s="599"/>
      <c r="G9" s="599"/>
      <c r="H9" s="599"/>
      <c r="I9" s="599"/>
      <c r="J9" s="599"/>
      <c r="K9" s="599"/>
      <c r="L9" s="75"/>
      <c r="M9" s="40"/>
    </row>
    <row r="10" spans="1:17" s="36" customFormat="1" ht="16.5" customHeight="1" x14ac:dyDescent="0.25">
      <c r="A10" s="16" t="s">
        <v>1157</v>
      </c>
      <c r="B10" s="12"/>
      <c r="C10" s="12"/>
      <c r="E10" s="575" t="s">
        <v>1150</v>
      </c>
      <c r="F10" s="575"/>
      <c r="G10" s="575"/>
      <c r="H10" s="575"/>
      <c r="I10" s="575"/>
      <c r="J10" s="575"/>
      <c r="K10" s="575"/>
      <c r="L10" s="75"/>
      <c r="M10" s="40"/>
    </row>
    <row r="11" spans="1:17" s="36" customFormat="1" ht="15.75" customHeight="1" x14ac:dyDescent="0.25">
      <c r="A11" s="16" t="s">
        <v>1158</v>
      </c>
      <c r="B11" s="12"/>
      <c r="C11" s="12"/>
      <c r="D11" s="390"/>
      <c r="E11" s="575"/>
      <c r="F11" s="575"/>
      <c r="G11" s="575"/>
      <c r="H11" s="575"/>
      <c r="I11" s="575"/>
      <c r="J11" s="575"/>
      <c r="K11" s="575"/>
      <c r="L11" s="29"/>
      <c r="M11" s="59"/>
    </row>
    <row r="12" spans="1:17" s="2" customFormat="1" ht="16.5" customHeight="1" x14ac:dyDescent="0.3">
      <c r="A12" s="16" t="s">
        <v>1159</v>
      </c>
      <c r="B12" s="12"/>
      <c r="C12" s="12"/>
      <c r="D12" s="390"/>
      <c r="E12" s="575"/>
      <c r="F12" s="575"/>
      <c r="G12" s="575"/>
      <c r="H12" s="575"/>
      <c r="I12" s="575"/>
      <c r="J12" s="575"/>
      <c r="K12" s="575"/>
      <c r="L12" s="75"/>
      <c r="M12" s="40"/>
    </row>
    <row r="13" spans="1:17" s="2" customFormat="1" ht="16.5" customHeight="1" x14ac:dyDescent="0.3">
      <c r="A13" s="41"/>
      <c r="B13" s="12"/>
      <c r="C13" s="12"/>
      <c r="D13" s="390"/>
      <c r="E13" s="575"/>
      <c r="F13" s="575"/>
      <c r="G13" s="575"/>
      <c r="H13" s="575"/>
      <c r="I13" s="575"/>
      <c r="J13" s="575"/>
      <c r="K13" s="575"/>
      <c r="L13" s="75"/>
      <c r="M13" s="40"/>
    </row>
    <row r="14" spans="1:17" s="2" customFormat="1" ht="16.149999999999999" customHeight="1" x14ac:dyDescent="0.3">
      <c r="A14" s="16"/>
      <c r="B14" s="12"/>
      <c r="C14" s="12"/>
      <c r="D14" s="390"/>
      <c r="E14" s="575"/>
      <c r="F14" s="575"/>
      <c r="G14" s="575"/>
      <c r="H14" s="575"/>
      <c r="I14" s="575"/>
      <c r="J14" s="575"/>
      <c r="K14" s="575"/>
      <c r="L14" s="75"/>
      <c r="M14" s="40"/>
    </row>
    <row r="15" spans="1:17" s="2" customFormat="1" ht="16.149999999999999" customHeight="1" x14ac:dyDescent="0.3">
      <c r="A15" s="16"/>
      <c r="B15" s="12"/>
      <c r="C15" s="12"/>
      <c r="D15" s="390"/>
      <c r="E15" s="390"/>
      <c r="F15" s="390"/>
      <c r="G15" s="390"/>
      <c r="H15" s="390"/>
      <c r="I15" s="390"/>
      <c r="J15" s="390"/>
      <c r="K15" s="390"/>
      <c r="L15" s="75"/>
      <c r="M15" s="40"/>
    </row>
    <row r="16" spans="1:17" s="2" customFormat="1" ht="24.75" customHeight="1" x14ac:dyDescent="0.35">
      <c r="A16" s="41"/>
      <c r="B16" s="12"/>
      <c r="C16" s="12"/>
      <c r="D16" s="82"/>
      <c r="E16" s="571" t="s">
        <v>607</v>
      </c>
      <c r="F16" s="571" t="s">
        <v>640</v>
      </c>
      <c r="G16" s="571" t="s">
        <v>643</v>
      </c>
      <c r="H16" s="571" t="s">
        <v>635</v>
      </c>
      <c r="I16" s="571" t="s">
        <v>644</v>
      </c>
      <c r="J16" s="571" t="s">
        <v>1147</v>
      </c>
      <c r="Q16" s="81"/>
    </row>
    <row r="17" spans="1:12" s="2" customFormat="1" ht="9.75" customHeight="1" x14ac:dyDescent="0.3">
      <c r="A17" s="41"/>
      <c r="B17" s="12"/>
      <c r="C17" s="12"/>
      <c r="E17" s="571"/>
      <c r="F17" s="571"/>
      <c r="G17" s="571"/>
      <c r="H17" s="571"/>
      <c r="I17" s="571"/>
      <c r="J17" s="571"/>
    </row>
    <row r="18" spans="1:12" s="2" customFormat="1" ht="15" hidden="1" customHeight="1" x14ac:dyDescent="0.3">
      <c r="A18" s="41"/>
      <c r="B18" s="12"/>
      <c r="C18" s="12"/>
      <c r="E18" s="46" t="s">
        <v>607</v>
      </c>
      <c r="F18" s="47"/>
      <c r="G18" s="47"/>
      <c r="H18" s="48"/>
      <c r="I18" s="48"/>
      <c r="J18" s="484" t="s">
        <v>12</v>
      </c>
      <c r="K18" s="36"/>
    </row>
    <row r="19" spans="1:12" s="2" customFormat="1" x14ac:dyDescent="0.3">
      <c r="A19" s="41"/>
      <c r="B19" s="12"/>
      <c r="C19" s="12"/>
      <c r="E19" s="260"/>
      <c r="F19" s="269"/>
      <c r="G19" s="270"/>
      <c r="H19" s="271"/>
      <c r="I19" s="528" t="str">
        <f>IF(OR(F19="",H19=""),"",IF(G19=Dades!$C$424,Dades!$D$424,IF(G19=Dades!$C$425,Dades!$D$425,VLOOKUP(F19,Dades!$AF$423:$AG$667,2,0))))</f>
        <v/>
      </c>
      <c r="J19" s="76" t="str">
        <f>IF(I19="","",H19*I19)</f>
        <v/>
      </c>
    </row>
    <row r="20" spans="1:12" s="2" customFormat="1" ht="15" customHeight="1" x14ac:dyDescent="0.3">
      <c r="A20" s="16"/>
      <c r="B20" s="12"/>
      <c r="C20" s="12"/>
      <c r="E20" s="260"/>
      <c r="F20" s="269"/>
      <c r="G20" s="270"/>
      <c r="H20" s="271"/>
      <c r="I20" s="528" t="str">
        <f>IF(OR(F20="",H20=""),"",IF(G20=Dades!$C$424,Dades!$D$424,IF(G20=Dades!$C$425,Dades!$D$425,VLOOKUP(F20,Dades!$AF$423:$AG$667,2,0))))</f>
        <v/>
      </c>
      <c r="J20" s="76" t="str">
        <f t="shared" ref="J20:J40" si="0">IF(I20="","",H20*I20)</f>
        <v/>
      </c>
      <c r="K20" s="36"/>
      <c r="L20" s="36"/>
    </row>
    <row r="21" spans="1:12" s="2" customFormat="1" ht="15" customHeight="1" x14ac:dyDescent="0.3">
      <c r="A21" s="16"/>
      <c r="B21" s="12"/>
      <c r="C21" s="12"/>
      <c r="E21" s="260"/>
      <c r="F21" s="269"/>
      <c r="G21" s="270"/>
      <c r="H21" s="271"/>
      <c r="I21" s="528" t="str">
        <f>IF(OR(F21="",H21=""),"",IF(G21=Dades!$C$424,Dades!$D$424,IF(G21=Dades!$C$425,Dades!$D$425,VLOOKUP(F21,Dades!$AF$423:$AG$667,2,0))))</f>
        <v/>
      </c>
      <c r="J21" s="76" t="str">
        <f t="shared" si="0"/>
        <v/>
      </c>
      <c r="K21" s="36"/>
      <c r="L21" s="36"/>
    </row>
    <row r="22" spans="1:12" s="2" customFormat="1" ht="15" customHeight="1" x14ac:dyDescent="0.3">
      <c r="A22" s="16"/>
      <c r="B22" s="12"/>
      <c r="C22" s="12"/>
      <c r="E22" s="260"/>
      <c r="F22" s="269"/>
      <c r="G22" s="270"/>
      <c r="H22" s="271"/>
      <c r="I22" s="528" t="str">
        <f>IF(OR(F22="",H22=""),"",IF(G22=Dades!$C$424,Dades!$D$424,IF(G22=Dades!$C$425,Dades!$D$425,VLOOKUP(F22,Dades!$AF$423:$AG$667,2,0))))</f>
        <v/>
      </c>
      <c r="J22" s="76" t="str">
        <f t="shared" si="0"/>
        <v/>
      </c>
      <c r="K22" s="36"/>
      <c r="L22" s="36"/>
    </row>
    <row r="23" spans="1:12" s="2" customFormat="1" ht="15" customHeight="1" x14ac:dyDescent="0.3">
      <c r="A23" s="16"/>
      <c r="B23" s="12"/>
      <c r="C23" s="12"/>
      <c r="E23" s="260"/>
      <c r="F23" s="269"/>
      <c r="G23" s="270"/>
      <c r="H23" s="271"/>
      <c r="I23" s="528" t="str">
        <f>IF(OR(F23="",H23=""),"",IF(G23=Dades!$C$424,Dades!$D$424,IF(G23=Dades!$C$425,Dades!$D$425,VLOOKUP(F23,Dades!$AF$423:$AG$667,2,0))))</f>
        <v/>
      </c>
      <c r="J23" s="76" t="str">
        <f t="shared" si="0"/>
        <v/>
      </c>
      <c r="K23" s="36"/>
      <c r="L23" s="36"/>
    </row>
    <row r="24" spans="1:12" s="2" customFormat="1" ht="15" customHeight="1" x14ac:dyDescent="0.3">
      <c r="A24" s="16"/>
      <c r="B24" s="12"/>
      <c r="C24" s="12"/>
      <c r="E24" s="260"/>
      <c r="F24" s="269"/>
      <c r="G24" s="270"/>
      <c r="H24" s="271"/>
      <c r="I24" s="528" t="str">
        <f>IF(OR(F24="",H24=""),"",IF(G24=Dades!$C$424,Dades!$D$424,IF(G24=Dades!$C$425,Dades!$D$425,VLOOKUP(F24,Dades!$AF$423:$AG$667,2,0))))</f>
        <v/>
      </c>
      <c r="J24" s="76" t="str">
        <f t="shared" si="0"/>
        <v/>
      </c>
      <c r="K24" s="36"/>
      <c r="L24" s="36"/>
    </row>
    <row r="25" spans="1:12" s="2" customFormat="1" ht="15" customHeight="1" x14ac:dyDescent="0.3">
      <c r="A25" s="16"/>
      <c r="B25" s="12"/>
      <c r="C25" s="12"/>
      <c r="E25" s="260"/>
      <c r="F25" s="269"/>
      <c r="G25" s="270"/>
      <c r="H25" s="271"/>
      <c r="I25" s="528" t="str">
        <f>IF(OR(F25="",H25=""),"",IF(G25=Dades!$C$424,Dades!$D$424,IF(G25=Dades!$C$425,Dades!$D$425,VLOOKUP(F25,Dades!$AF$423:$AG$667,2,0))))</f>
        <v/>
      </c>
      <c r="J25" s="76" t="str">
        <f t="shared" si="0"/>
        <v/>
      </c>
      <c r="K25" s="36"/>
      <c r="L25" s="36"/>
    </row>
    <row r="26" spans="1:12" s="2" customFormat="1" ht="15" customHeight="1" x14ac:dyDescent="0.3">
      <c r="A26" s="16"/>
      <c r="B26" s="12"/>
      <c r="C26" s="12"/>
      <c r="E26" s="260"/>
      <c r="F26" s="269"/>
      <c r="G26" s="270"/>
      <c r="H26" s="271"/>
      <c r="I26" s="528" t="str">
        <f>IF(OR(F26="",H26=""),"",IF(G26=Dades!$C$424,Dades!$D$424,IF(G26=Dades!$C$425,Dades!$D$425,VLOOKUP(F26,Dades!$AF$423:$AG$667,2,0))))</f>
        <v/>
      </c>
      <c r="J26" s="76" t="str">
        <f t="shared" si="0"/>
        <v/>
      </c>
      <c r="K26" s="36"/>
      <c r="L26" s="36"/>
    </row>
    <row r="27" spans="1:12" s="2" customFormat="1" ht="15" customHeight="1" x14ac:dyDescent="0.3">
      <c r="A27" s="16"/>
      <c r="B27" s="12"/>
      <c r="C27" s="12"/>
      <c r="E27" s="260"/>
      <c r="F27" s="269"/>
      <c r="G27" s="270"/>
      <c r="H27" s="271"/>
      <c r="I27" s="528" t="str">
        <f>IF(OR(F27="",H27=""),"",IF(G27=Dades!$C$424,Dades!$D$424,IF(G27=Dades!$C$425,Dades!$D$425,VLOOKUP(F27,Dades!$AF$423:$AG$667,2,0))))</f>
        <v/>
      </c>
      <c r="J27" s="76" t="str">
        <f t="shared" si="0"/>
        <v/>
      </c>
      <c r="K27" s="36"/>
      <c r="L27" s="36"/>
    </row>
    <row r="28" spans="1:12" s="2" customFormat="1" ht="15" customHeight="1" x14ac:dyDescent="0.3">
      <c r="A28" s="16"/>
      <c r="B28" s="12"/>
      <c r="C28" s="12"/>
      <c r="E28" s="260"/>
      <c r="F28" s="269"/>
      <c r="G28" s="270"/>
      <c r="H28" s="271"/>
      <c r="I28" s="528" t="str">
        <f>IF(OR(F28="",H28=""),"",IF(G28=Dades!$C$424,Dades!$D$424,IF(G28=Dades!$C$425,Dades!$D$425,VLOOKUP(F28,Dades!$AF$423:$AG$667,2,0))))</f>
        <v/>
      </c>
      <c r="J28" s="76" t="str">
        <f t="shared" si="0"/>
        <v/>
      </c>
      <c r="K28" s="36"/>
      <c r="L28" s="36"/>
    </row>
    <row r="29" spans="1:12" s="2" customFormat="1" ht="15" customHeight="1" x14ac:dyDescent="0.3">
      <c r="A29" s="16"/>
      <c r="B29" s="12"/>
      <c r="C29" s="12"/>
      <c r="E29" s="260"/>
      <c r="F29" s="269"/>
      <c r="G29" s="270"/>
      <c r="H29" s="271"/>
      <c r="I29" s="528" t="str">
        <f>IF(OR(F29="",H29=""),"",IF(G29=Dades!$C$424,Dades!$D$424,IF(G29=Dades!$C$425,Dades!$D$425,VLOOKUP(F29,Dades!$AF$423:$AG$667,2,0))))</f>
        <v/>
      </c>
      <c r="J29" s="76" t="str">
        <f t="shared" si="0"/>
        <v/>
      </c>
      <c r="K29" s="36"/>
      <c r="L29" s="36"/>
    </row>
    <row r="30" spans="1:12" s="2" customFormat="1" ht="15" customHeight="1" x14ac:dyDescent="0.3">
      <c r="A30" s="16"/>
      <c r="B30" s="12"/>
      <c r="C30" s="12"/>
      <c r="E30" s="260"/>
      <c r="F30" s="269"/>
      <c r="G30" s="270"/>
      <c r="H30" s="271"/>
      <c r="I30" s="528" t="str">
        <f>IF(OR(F30="",H30=""),"",IF(G30=Dades!$C$424,Dades!$D$424,IF(G30=Dades!$C$425,Dades!$D$425,VLOOKUP(F30,Dades!$AF$423:$AG$667,2,0))))</f>
        <v/>
      </c>
      <c r="J30" s="76" t="str">
        <f t="shared" si="0"/>
        <v/>
      </c>
      <c r="K30" s="36"/>
      <c r="L30" s="36"/>
    </row>
    <row r="31" spans="1:12" s="2" customFormat="1" ht="15" customHeight="1" x14ac:dyDescent="0.3">
      <c r="A31" s="41"/>
      <c r="B31" s="12"/>
      <c r="C31" s="12"/>
      <c r="E31" s="260"/>
      <c r="F31" s="269"/>
      <c r="G31" s="270"/>
      <c r="H31" s="271"/>
      <c r="I31" s="528" t="str">
        <f>IF(OR(F31="",H31=""),"",IF(G31=Dades!$C$424,Dades!$D$424,IF(G31=Dades!$C$425,Dades!$D$425,VLOOKUP(F31,Dades!$AF$423:$AG$667,2,0))))</f>
        <v/>
      </c>
      <c r="J31" s="76" t="str">
        <f t="shared" si="0"/>
        <v/>
      </c>
      <c r="K31" s="36"/>
      <c r="L31" s="36"/>
    </row>
    <row r="32" spans="1:12" s="2" customFormat="1" ht="15" customHeight="1" x14ac:dyDescent="0.3">
      <c r="A32" s="41"/>
      <c r="B32" s="12"/>
      <c r="C32" s="12"/>
      <c r="E32" s="260"/>
      <c r="F32" s="269"/>
      <c r="G32" s="270"/>
      <c r="H32" s="271"/>
      <c r="I32" s="528" t="str">
        <f>IF(OR(F32="",H32=""),"",IF(G32=Dades!$C$424,Dades!$D$424,IF(G32=Dades!$C$425,Dades!$D$425,VLOOKUP(F32,Dades!$AF$423:$AG$667,2,0))))</f>
        <v/>
      </c>
      <c r="J32" s="76" t="str">
        <f t="shared" si="0"/>
        <v/>
      </c>
      <c r="K32" s="36"/>
      <c r="L32" s="36"/>
    </row>
    <row r="33" spans="1:17" s="2" customFormat="1" ht="15" customHeight="1" x14ac:dyDescent="0.3">
      <c r="A33" s="41"/>
      <c r="B33" s="12"/>
      <c r="C33" s="12"/>
      <c r="E33" s="260"/>
      <c r="F33" s="269"/>
      <c r="G33" s="270"/>
      <c r="H33" s="271"/>
      <c r="I33" s="528" t="str">
        <f>IF(OR(F33="",H33=""),"",IF(G33=Dades!$C$424,Dades!$D$424,IF(G33=Dades!$C$425,Dades!$D$425,VLOOKUP(F33,Dades!$AF$423:$AG$667,2,0))))</f>
        <v/>
      </c>
      <c r="J33" s="76" t="str">
        <f t="shared" si="0"/>
        <v/>
      </c>
      <c r="K33" s="36"/>
      <c r="L33" s="36"/>
    </row>
    <row r="34" spans="1:17" s="2" customFormat="1" ht="15" customHeight="1" x14ac:dyDescent="0.3">
      <c r="A34" s="41"/>
      <c r="B34" s="12"/>
      <c r="C34" s="12"/>
      <c r="E34" s="260"/>
      <c r="F34" s="269"/>
      <c r="G34" s="270"/>
      <c r="H34" s="271"/>
      <c r="I34" s="528" t="str">
        <f>IF(OR(F34="",H34=""),"",IF(G34=Dades!$C$424,Dades!$D$424,IF(G34=Dades!$C$425,Dades!$D$425,VLOOKUP(F34,Dades!$AF$423:$AG$667,2,0))))</f>
        <v/>
      </c>
      <c r="J34" s="76" t="str">
        <f t="shared" si="0"/>
        <v/>
      </c>
      <c r="K34" s="36"/>
      <c r="L34" s="36"/>
    </row>
    <row r="35" spans="1:17" s="2" customFormat="1" ht="15" customHeight="1" x14ac:dyDescent="0.3">
      <c r="A35" s="41"/>
      <c r="B35" s="12"/>
      <c r="C35" s="12"/>
      <c r="E35" s="260"/>
      <c r="F35" s="269"/>
      <c r="G35" s="270"/>
      <c r="H35" s="271"/>
      <c r="I35" s="528" t="str">
        <f>IF(OR(F35="",H35=""),"",IF(G35=Dades!$C$424,Dades!$D$424,IF(G35=Dades!$C$425,Dades!$D$425,VLOOKUP(F35,Dades!$AF$423:$AG$667,2,0))))</f>
        <v/>
      </c>
      <c r="J35" s="76" t="str">
        <f t="shared" si="0"/>
        <v/>
      </c>
      <c r="K35" s="36"/>
      <c r="L35" s="36"/>
    </row>
    <row r="36" spans="1:17" s="2" customFormat="1" x14ac:dyDescent="0.3">
      <c r="A36" s="41"/>
      <c r="B36" s="12"/>
      <c r="C36" s="12"/>
      <c r="E36" s="260"/>
      <c r="F36" s="269"/>
      <c r="G36" s="270"/>
      <c r="H36" s="271"/>
      <c r="I36" s="528" t="str">
        <f>IF(OR(F36="",H36=""),"",IF(G36=Dades!$C$424,Dades!$D$424,IF(G36=Dades!$C$425,Dades!$D$425,VLOOKUP(F36,Dades!$AF$423:$AG$667,2,0))))</f>
        <v/>
      </c>
      <c r="J36" s="76" t="str">
        <f t="shared" si="0"/>
        <v/>
      </c>
      <c r="K36" s="36"/>
      <c r="L36" s="36"/>
    </row>
    <row r="37" spans="1:17" s="2" customFormat="1" x14ac:dyDescent="0.3">
      <c r="A37" s="41"/>
      <c r="B37" s="12"/>
      <c r="C37" s="12"/>
      <c r="E37" s="260"/>
      <c r="F37" s="269"/>
      <c r="G37" s="270"/>
      <c r="H37" s="271"/>
      <c r="I37" s="528" t="str">
        <f>IF(OR(F37="",H37=""),"",IF(G37=Dades!$C$424,Dades!$D$424,IF(G37=Dades!$C$425,Dades!$D$425,VLOOKUP(F37,Dades!$AF$423:$AG$667,2,0))))</f>
        <v/>
      </c>
      <c r="J37" s="76" t="str">
        <f t="shared" si="0"/>
        <v/>
      </c>
      <c r="K37" s="36"/>
      <c r="L37" s="36"/>
    </row>
    <row r="38" spans="1:17" s="2" customFormat="1" x14ac:dyDescent="0.3">
      <c r="A38" s="41"/>
      <c r="B38" s="12"/>
      <c r="C38" s="12"/>
      <c r="E38" s="260"/>
      <c r="F38" s="269"/>
      <c r="G38" s="270"/>
      <c r="H38" s="271"/>
      <c r="I38" s="528" t="str">
        <f>IF(OR(F38="",H38=""),"",IF(G38=Dades!$C$424,Dades!$D$424,IF(G38=Dades!$C$425,Dades!$D$425,VLOOKUP(F38,Dades!$AF$423:$AG$667,2,0))))</f>
        <v/>
      </c>
      <c r="J38" s="76" t="str">
        <f t="shared" si="0"/>
        <v/>
      </c>
      <c r="K38" s="36"/>
      <c r="L38" s="36"/>
    </row>
    <row r="39" spans="1:17" s="2" customFormat="1" x14ac:dyDescent="0.3">
      <c r="A39" s="41"/>
      <c r="B39" s="12"/>
      <c r="C39" s="12"/>
      <c r="E39" s="260"/>
      <c r="F39" s="269"/>
      <c r="G39" s="270"/>
      <c r="H39" s="271"/>
      <c r="I39" s="528" t="str">
        <f>IF(OR(F39="",H39=""),"",IF(G39=Dades!$C$424,Dades!$D$424,IF(G39=Dades!$C$425,Dades!$D$425,VLOOKUP(F39,Dades!$AF$423:$AG$667,2,0))))</f>
        <v/>
      </c>
      <c r="J39" s="76" t="str">
        <f t="shared" si="0"/>
        <v/>
      </c>
      <c r="K39" s="36"/>
      <c r="L39" s="36"/>
    </row>
    <row r="40" spans="1:17" s="2" customFormat="1" x14ac:dyDescent="0.3">
      <c r="A40" s="41"/>
      <c r="B40" s="12"/>
      <c r="C40" s="12"/>
      <c r="E40" s="260"/>
      <c r="F40" s="269"/>
      <c r="G40" s="270"/>
      <c r="H40" s="271"/>
      <c r="I40" s="528" t="str">
        <f>IF(OR(F40="",H40=""),"",IF(G40=Dades!$C$424,Dades!$D$424,IF(G40=Dades!$C$425,Dades!$D$425,VLOOKUP(F40,Dades!$AF$423:$AG$667,2,0))))</f>
        <v/>
      </c>
      <c r="J40" s="76" t="str">
        <f t="shared" si="0"/>
        <v/>
      </c>
      <c r="K40" s="36"/>
      <c r="L40" s="36"/>
    </row>
    <row r="41" spans="1:17" s="2" customFormat="1" ht="18.75" customHeight="1" x14ac:dyDescent="0.3">
      <c r="A41" s="41"/>
      <c r="B41" s="12"/>
      <c r="C41" s="12"/>
      <c r="J41" s="52">
        <f>SUM(J19:J40)</f>
        <v>0</v>
      </c>
    </row>
    <row r="42" spans="1:17" s="2" customFormat="1" ht="18.75" customHeight="1" x14ac:dyDescent="0.3">
      <c r="A42" s="41"/>
      <c r="B42" s="12"/>
      <c r="C42" s="12"/>
    </row>
    <row r="43" spans="1:17" s="25" customFormat="1" ht="16.5" customHeight="1" x14ac:dyDescent="0.25">
      <c r="A43" s="41"/>
      <c r="B43" s="15"/>
      <c r="C43" s="12"/>
      <c r="D43" s="566" t="s">
        <v>714</v>
      </c>
      <c r="E43" s="566"/>
      <c r="F43" s="566"/>
      <c r="G43" s="566"/>
      <c r="H43" s="566"/>
      <c r="I43" s="566"/>
      <c r="J43" s="566"/>
      <c r="K43" s="566"/>
      <c r="L43" s="40"/>
      <c r="M43" s="40"/>
      <c r="N43" s="26"/>
      <c r="O43" s="26"/>
      <c r="P43" s="26"/>
      <c r="Q43" s="26"/>
    </row>
    <row r="44" spans="1:17" s="2" customFormat="1" ht="42" customHeight="1" x14ac:dyDescent="0.3">
      <c r="A44" s="41"/>
      <c r="B44" s="12"/>
      <c r="C44" s="12"/>
      <c r="E44" s="600" t="s">
        <v>1144</v>
      </c>
      <c r="F44" s="600"/>
      <c r="G44" s="600"/>
      <c r="H44" s="600"/>
      <c r="I44" s="600"/>
      <c r="J44" s="600"/>
      <c r="K44" s="600"/>
      <c r="L44" s="84"/>
      <c r="M44" s="40"/>
    </row>
    <row r="45" spans="1:17" s="2" customFormat="1" ht="68.25" customHeight="1" x14ac:dyDescent="0.3">
      <c r="A45" s="41"/>
      <c r="B45" s="12"/>
      <c r="C45" s="12"/>
      <c r="E45" s="601" t="s">
        <v>642</v>
      </c>
      <c r="F45" s="601"/>
      <c r="G45" s="601"/>
      <c r="H45" s="601"/>
      <c r="I45" s="601"/>
      <c r="J45" s="601"/>
      <c r="K45" s="601"/>
    </row>
    <row r="46" spans="1:17" s="2" customFormat="1" ht="15" customHeight="1" x14ac:dyDescent="0.3">
      <c r="A46" s="41"/>
      <c r="B46" s="12"/>
      <c r="C46" s="12"/>
      <c r="E46" s="481"/>
      <c r="F46" s="481"/>
      <c r="G46" s="481"/>
      <c r="H46" s="481"/>
      <c r="I46" s="481"/>
      <c r="J46" s="481"/>
      <c r="K46" s="481"/>
    </row>
    <row r="47" spans="1:17" s="2" customFormat="1" ht="16.5" customHeight="1" x14ac:dyDescent="0.3">
      <c r="A47" s="41"/>
      <c r="B47" s="12"/>
      <c r="C47" s="12"/>
      <c r="E47" s="571" t="s">
        <v>689</v>
      </c>
      <c r="F47" s="571" t="s">
        <v>639</v>
      </c>
      <c r="G47" s="572" t="s">
        <v>640</v>
      </c>
      <c r="H47" s="572" t="s">
        <v>645</v>
      </c>
      <c r="I47" s="572" t="s">
        <v>641</v>
      </c>
      <c r="J47" s="572" t="s">
        <v>638</v>
      </c>
      <c r="K47" s="572" t="s">
        <v>1147</v>
      </c>
      <c r="M47" s="58"/>
    </row>
    <row r="48" spans="1:17" s="2" customFormat="1" ht="14.25" customHeight="1" x14ac:dyDescent="0.3">
      <c r="A48" s="41"/>
      <c r="B48" s="12"/>
      <c r="C48" s="12"/>
      <c r="E48" s="571"/>
      <c r="F48" s="571"/>
      <c r="G48" s="573"/>
      <c r="H48" s="573"/>
      <c r="I48" s="573"/>
      <c r="J48" s="573"/>
      <c r="K48" s="573"/>
    </row>
    <row r="49" spans="1:12" s="2" customFormat="1" hidden="1" x14ac:dyDescent="0.3">
      <c r="A49" s="41"/>
      <c r="B49" s="12"/>
      <c r="C49" s="12"/>
      <c r="E49" s="46" t="s">
        <v>607</v>
      </c>
      <c r="F49" s="482"/>
      <c r="G49" s="482"/>
      <c r="H49" s="482"/>
      <c r="I49" s="482"/>
      <c r="J49" s="482"/>
      <c r="K49" s="46" t="s">
        <v>12</v>
      </c>
    </row>
    <row r="50" spans="1:12" s="2" customFormat="1" x14ac:dyDescent="0.3">
      <c r="A50" s="41"/>
      <c r="B50" s="12"/>
      <c r="C50" s="12"/>
      <c r="E50" s="260"/>
      <c r="F50" s="260"/>
      <c r="G50" s="269"/>
      <c r="H50" s="270"/>
      <c r="I50" s="271"/>
      <c r="J50" s="528" t="str">
        <f>IF(OR(G50="",I50=""),"",IF(H50=Dades!$C$424,Dades!$D$424,IF(H50=Dades!$C$425,Dades!$D$425,VLOOKUP(G50,Dades!$AF$423:$AG$667,2,0))))</f>
        <v/>
      </c>
      <c r="K50" s="76" t="str">
        <f>IF(J50="","",I50*J50)</f>
        <v/>
      </c>
    </row>
    <row r="51" spans="1:12" s="2" customFormat="1" x14ac:dyDescent="0.3">
      <c r="A51" s="41"/>
      <c r="B51" s="12"/>
      <c r="C51" s="12"/>
      <c r="E51" s="260"/>
      <c r="F51" s="260"/>
      <c r="G51" s="269"/>
      <c r="H51" s="270"/>
      <c r="I51" s="271"/>
      <c r="J51" s="528" t="str">
        <f>IF(OR(G51="",I51=""),"",IF(H51=Dades!$C$424,Dades!$D$424,IF(H51=Dades!$C$425,Dades!$D$425,VLOOKUP(G51,Dades!$AF$423:$AG$667,2,0))))</f>
        <v/>
      </c>
      <c r="K51" s="76" t="str">
        <f t="shared" ref="K51:K69" si="1">IF(J51="","",I51*J51)</f>
        <v/>
      </c>
    </row>
    <row r="52" spans="1:12" s="2" customFormat="1" x14ac:dyDescent="0.3">
      <c r="A52" s="21"/>
      <c r="B52" s="12"/>
      <c r="C52" s="12"/>
      <c r="E52" s="260"/>
      <c r="F52" s="260"/>
      <c r="G52" s="269"/>
      <c r="H52" s="270"/>
      <c r="I52" s="271"/>
      <c r="J52" s="528" t="str">
        <f>IF(OR(G52="",I52=""),"",IF(H52=Dades!$C$424,Dades!$D$424,IF(H52=Dades!$C$425,Dades!$D$425,VLOOKUP(G52,Dades!$AF$423:$AG$667,2,0))))</f>
        <v/>
      </c>
      <c r="K52" s="76" t="str">
        <f t="shared" si="1"/>
        <v/>
      </c>
    </row>
    <row r="53" spans="1:12" s="2" customFormat="1" x14ac:dyDescent="0.3">
      <c r="A53" s="21"/>
      <c r="B53" s="12"/>
      <c r="C53" s="12"/>
      <c r="E53" s="260"/>
      <c r="F53" s="260"/>
      <c r="G53" s="269"/>
      <c r="H53" s="270"/>
      <c r="I53" s="271"/>
      <c r="J53" s="528" t="str">
        <f>IF(OR(G53="",I53=""),"",IF(H53=Dades!$C$424,Dades!$D$424,IF(H53=Dades!$C$425,Dades!$D$425,VLOOKUP(G53,Dades!$AF$423:$AG$667,2,0))))</f>
        <v/>
      </c>
      <c r="K53" s="76" t="str">
        <f t="shared" si="1"/>
        <v/>
      </c>
    </row>
    <row r="54" spans="1:12" s="2" customFormat="1" x14ac:dyDescent="0.3">
      <c r="A54" s="21"/>
      <c r="B54" s="12"/>
      <c r="C54" s="12"/>
      <c r="E54" s="260"/>
      <c r="F54" s="260"/>
      <c r="G54" s="269"/>
      <c r="H54" s="270"/>
      <c r="I54" s="271"/>
      <c r="J54" s="528" t="str">
        <f>IF(OR(G54="",I54=""),"",IF(H54=Dades!$C$424,Dades!$D$424,IF(H54=Dades!$C$425,Dades!$D$425,VLOOKUP(G54,Dades!$AF$423:$AG$667,2,0))))</f>
        <v/>
      </c>
      <c r="K54" s="76" t="str">
        <f t="shared" si="1"/>
        <v/>
      </c>
    </row>
    <row r="55" spans="1:12" s="2" customFormat="1" x14ac:dyDescent="0.3">
      <c r="A55" s="12"/>
      <c r="B55" s="12"/>
      <c r="C55" s="12"/>
      <c r="E55" s="260"/>
      <c r="F55" s="260"/>
      <c r="G55" s="269"/>
      <c r="H55" s="270"/>
      <c r="I55" s="271"/>
      <c r="J55" s="528" t="str">
        <f>IF(OR(G55="",I55=""),"",IF(H55=Dades!$C$424,Dades!$D$424,IF(H55=Dades!$C$425,Dades!$D$425,VLOOKUP(G55,Dades!$AF$423:$AG$667,2,0))))</f>
        <v/>
      </c>
      <c r="K55" s="76" t="str">
        <f t="shared" si="1"/>
        <v/>
      </c>
    </row>
    <row r="56" spans="1:12" s="2" customFormat="1" x14ac:dyDescent="0.3">
      <c r="A56" s="25"/>
      <c r="B56" s="25"/>
      <c r="C56" s="25"/>
      <c r="E56" s="260"/>
      <c r="F56" s="260"/>
      <c r="G56" s="269"/>
      <c r="H56" s="270"/>
      <c r="I56" s="271"/>
      <c r="J56" s="528" t="str">
        <f>IF(OR(G56="",I56=""),"",IF(H56=Dades!$C$424,Dades!$D$424,IF(H56=Dades!$C$425,Dades!$D$425,VLOOKUP(G56,Dades!$AF$423:$AG$667,2,0))))</f>
        <v/>
      </c>
      <c r="K56" s="76" t="str">
        <f t="shared" si="1"/>
        <v/>
      </c>
    </row>
    <row r="57" spans="1:12" s="2" customFormat="1" x14ac:dyDescent="0.3">
      <c r="A57" s="25"/>
      <c r="B57" s="25"/>
      <c r="C57" s="25"/>
      <c r="E57" s="260"/>
      <c r="F57" s="260"/>
      <c r="G57" s="269"/>
      <c r="H57" s="270"/>
      <c r="I57" s="271"/>
      <c r="J57" s="528" t="str">
        <f>IF(OR(G57="",I57=""),"",IF(H57=Dades!$C$424,Dades!$D$424,IF(H57=Dades!$C$425,Dades!$D$425,VLOOKUP(G57,Dades!$AF$423:$AG$667,2,0))))</f>
        <v/>
      </c>
      <c r="K57" s="76" t="str">
        <f t="shared" si="1"/>
        <v/>
      </c>
    </row>
    <row r="58" spans="1:12" s="2" customFormat="1" x14ac:dyDescent="0.3">
      <c r="A58" s="25"/>
      <c r="B58" s="25"/>
      <c r="C58" s="25"/>
      <c r="E58" s="260"/>
      <c r="F58" s="260"/>
      <c r="G58" s="269"/>
      <c r="H58" s="270"/>
      <c r="I58" s="271"/>
      <c r="J58" s="528" t="str">
        <f>IF(OR(G58="",I58=""),"",IF(H58=Dades!$C$424,Dades!$D$424,IF(H58=Dades!$C$425,Dades!$D$425,VLOOKUP(G58,Dades!$AF$423:$AG$667,2,0))))</f>
        <v/>
      </c>
      <c r="K58" s="76" t="str">
        <f t="shared" si="1"/>
        <v/>
      </c>
    </row>
    <row r="59" spans="1:12" s="2" customFormat="1" x14ac:dyDescent="0.3">
      <c r="A59" s="25"/>
      <c r="B59" s="25"/>
      <c r="C59" s="25"/>
      <c r="E59" s="260"/>
      <c r="F59" s="260"/>
      <c r="G59" s="269"/>
      <c r="H59" s="270"/>
      <c r="I59" s="271"/>
      <c r="J59" s="528" t="str">
        <f>IF(OR(G59="",I59=""),"",IF(H59=Dades!$C$424,Dades!$D$424,IF(H59=Dades!$C$425,Dades!$D$425,VLOOKUP(G59,Dades!$AF$423:$AG$667,2,0))))</f>
        <v/>
      </c>
      <c r="K59" s="76" t="str">
        <f t="shared" si="1"/>
        <v/>
      </c>
    </row>
    <row r="60" spans="1:12" s="2" customFormat="1" x14ac:dyDescent="0.3">
      <c r="A60" s="25"/>
      <c r="B60" s="25"/>
      <c r="C60" s="25"/>
      <c r="E60" s="260"/>
      <c r="F60" s="260"/>
      <c r="G60" s="269"/>
      <c r="H60" s="270"/>
      <c r="I60" s="271"/>
      <c r="J60" s="528" t="str">
        <f>IF(OR(G60="",I60=""),"",IF(H60=Dades!$C$424,Dades!$D$424,IF(H60=Dades!$C$425,Dades!$D$425,VLOOKUP(G60,Dades!$AF$423:$AG$667,2,0))))</f>
        <v/>
      </c>
      <c r="K60" s="76" t="str">
        <f t="shared" si="1"/>
        <v/>
      </c>
      <c r="L60" s="36"/>
    </row>
    <row r="61" spans="1:12" s="2" customFormat="1" x14ac:dyDescent="0.3">
      <c r="A61" s="25"/>
      <c r="B61" s="25"/>
      <c r="C61" s="25"/>
      <c r="E61" s="260"/>
      <c r="F61" s="260"/>
      <c r="G61" s="269"/>
      <c r="H61" s="270"/>
      <c r="I61" s="271"/>
      <c r="J61" s="528" t="str">
        <f>IF(OR(G61="",I61=""),"",IF(H61=Dades!$C$424,Dades!$D$424,IF(H61=Dades!$C$425,Dades!$D$425,VLOOKUP(G61,Dades!$AF$423:$AG$667,2,0))))</f>
        <v/>
      </c>
      <c r="K61" s="76" t="str">
        <f t="shared" si="1"/>
        <v/>
      </c>
      <c r="L61" s="36"/>
    </row>
    <row r="62" spans="1:12" s="2" customFormat="1" x14ac:dyDescent="0.3">
      <c r="A62" s="25"/>
      <c r="B62" s="25"/>
      <c r="C62" s="25"/>
      <c r="E62" s="260"/>
      <c r="F62" s="260"/>
      <c r="G62" s="269"/>
      <c r="H62" s="270"/>
      <c r="I62" s="271"/>
      <c r="J62" s="528" t="str">
        <f>IF(OR(G62="",I62=""),"",IF(H62=Dades!$C$424,Dades!$D$424,IF(H62=Dades!$C$425,Dades!$D$425,VLOOKUP(G62,Dades!$AF$423:$AG$667,2,0))))</f>
        <v/>
      </c>
      <c r="K62" s="76" t="str">
        <f t="shared" si="1"/>
        <v/>
      </c>
      <c r="L62" s="36"/>
    </row>
    <row r="63" spans="1:12" s="2" customFormat="1" x14ac:dyDescent="0.3">
      <c r="A63" s="25"/>
      <c r="B63" s="25"/>
      <c r="C63" s="25"/>
      <c r="E63" s="260"/>
      <c r="F63" s="260"/>
      <c r="G63" s="269"/>
      <c r="H63" s="270"/>
      <c r="I63" s="271"/>
      <c r="J63" s="528" t="str">
        <f>IF(OR(G63="",I63=""),"",IF(H63=Dades!$C$424,Dades!$D$424,IF(H63=Dades!$C$425,Dades!$D$425,VLOOKUP(G63,Dades!$AF$423:$AG$667,2,0))))</f>
        <v/>
      </c>
      <c r="K63" s="76" t="str">
        <f t="shared" si="1"/>
        <v/>
      </c>
      <c r="L63" s="36"/>
    </row>
    <row r="64" spans="1:12" s="2" customFormat="1" x14ac:dyDescent="0.3">
      <c r="A64" s="25"/>
      <c r="B64" s="25"/>
      <c r="C64" s="25"/>
      <c r="E64" s="260"/>
      <c r="F64" s="260"/>
      <c r="G64" s="269"/>
      <c r="H64" s="270"/>
      <c r="I64" s="271"/>
      <c r="J64" s="528" t="str">
        <f>IF(OR(G64="",I64=""),"",IF(H64=Dades!$C$424,Dades!$D$424,IF(H64=Dades!$C$425,Dades!$D$425,VLOOKUP(G64,Dades!$AF$423:$AG$667,2,0))))</f>
        <v/>
      </c>
      <c r="K64" s="76" t="str">
        <f t="shared" si="1"/>
        <v/>
      </c>
      <c r="L64" s="36"/>
    </row>
    <row r="65" spans="1:57" s="2" customFormat="1" x14ac:dyDescent="0.3">
      <c r="A65" s="25"/>
      <c r="B65" s="25"/>
      <c r="C65" s="25"/>
      <c r="E65" s="260"/>
      <c r="F65" s="260"/>
      <c r="G65" s="269"/>
      <c r="H65" s="270"/>
      <c r="I65" s="271"/>
      <c r="J65" s="528" t="str">
        <f>IF(OR(G65="",I65=""),"",IF(H65=Dades!$C$424,Dades!$D$424,IF(H65=Dades!$C$425,Dades!$D$425,VLOOKUP(G65,Dades!$AF$423:$AG$667,2,0))))</f>
        <v/>
      </c>
      <c r="K65" s="76" t="str">
        <f t="shared" si="1"/>
        <v/>
      </c>
      <c r="L65" s="36"/>
    </row>
    <row r="66" spans="1:57" s="2" customFormat="1" x14ac:dyDescent="0.3">
      <c r="A66" s="25"/>
      <c r="B66" s="25"/>
      <c r="C66" s="25"/>
      <c r="E66" s="260"/>
      <c r="F66" s="260"/>
      <c r="G66" s="269"/>
      <c r="H66" s="270"/>
      <c r="I66" s="271"/>
      <c r="J66" s="528" t="str">
        <f>IF(OR(G66="",I66=""),"",IF(H66=Dades!$C$424,Dades!$D$424,IF(H66=Dades!$C$425,Dades!$D$425,VLOOKUP(G66,Dades!$AF$423:$AG$667,2,0))))</f>
        <v/>
      </c>
      <c r="K66" s="76" t="str">
        <f t="shared" si="1"/>
        <v/>
      </c>
    </row>
    <row r="67" spans="1:57" s="2" customFormat="1" x14ac:dyDescent="0.3">
      <c r="A67" s="25"/>
      <c r="B67" s="25"/>
      <c r="C67" s="25"/>
      <c r="E67" s="260"/>
      <c r="F67" s="260"/>
      <c r="G67" s="269"/>
      <c r="H67" s="270"/>
      <c r="I67" s="271"/>
      <c r="J67" s="528" t="str">
        <f>IF(OR(G67="",I67=""),"",IF(H67=Dades!$C$424,Dades!$D$424,IF(H67=Dades!$C$425,Dades!$D$425,VLOOKUP(G67,Dades!$AF$423:$AG$667,2,0))))</f>
        <v/>
      </c>
      <c r="K67" s="76" t="str">
        <f t="shared" si="1"/>
        <v/>
      </c>
    </row>
    <row r="68" spans="1:57" s="2" customFormat="1" x14ac:dyDescent="0.3">
      <c r="A68" s="25"/>
      <c r="B68" s="25"/>
      <c r="C68" s="25"/>
      <c r="E68" s="260"/>
      <c r="F68" s="260"/>
      <c r="G68" s="269"/>
      <c r="H68" s="270"/>
      <c r="I68" s="271"/>
      <c r="J68" s="528" t="str">
        <f>IF(OR(G68="",I68=""),"",IF(H68=Dades!$C$424,Dades!$D$424,IF(H68=Dades!$C$425,Dades!$D$425,VLOOKUP(G68,Dades!$AF$423:$AG$667,2,0))))</f>
        <v/>
      </c>
      <c r="K68" s="76" t="str">
        <f t="shared" si="1"/>
        <v/>
      </c>
    </row>
    <row r="69" spans="1:57" s="2" customFormat="1" x14ac:dyDescent="0.3">
      <c r="A69" s="25"/>
      <c r="B69" s="25"/>
      <c r="C69" s="25"/>
      <c r="E69" s="260"/>
      <c r="F69" s="260"/>
      <c r="G69" s="269"/>
      <c r="H69" s="270"/>
      <c r="I69" s="271"/>
      <c r="J69" s="528" t="str">
        <f>IF(OR(G69="",I69=""),"",IF(H69=Dades!$C$424,Dades!$D$424,IF(H69=Dades!$C$425,Dades!$D$425,VLOOKUP(G69,Dades!$AF$423:$AG$667,2,0))))</f>
        <v/>
      </c>
      <c r="K69" s="76" t="str">
        <f t="shared" si="1"/>
        <v/>
      </c>
    </row>
    <row r="70" spans="1:57" s="2" customFormat="1" x14ac:dyDescent="0.3">
      <c r="A70" s="12"/>
      <c r="B70" s="12"/>
      <c r="C70" s="12"/>
      <c r="K70" s="52">
        <f>SUM(K50:K69)</f>
        <v>0</v>
      </c>
    </row>
    <row r="71" spans="1:57" s="2" customFormat="1" x14ac:dyDescent="0.3">
      <c r="A71" s="12"/>
      <c r="B71" s="12"/>
      <c r="C71" s="12"/>
      <c r="J71" s="85"/>
    </row>
    <row r="72" spans="1:57" s="2" customFormat="1" x14ac:dyDescent="0.3">
      <c r="A72" s="12"/>
      <c r="B72" s="12"/>
      <c r="C72" s="12"/>
      <c r="D72" s="566" t="s">
        <v>715</v>
      </c>
      <c r="E72" s="566"/>
      <c r="F72" s="566"/>
      <c r="G72" s="566"/>
      <c r="H72" s="566"/>
      <c r="I72" s="566"/>
      <c r="J72" s="566"/>
      <c r="K72" s="566"/>
    </row>
    <row r="73" spans="1:57" s="2" customFormat="1" ht="16.5" customHeight="1" x14ac:dyDescent="0.3">
      <c r="A73" s="12"/>
      <c r="B73" s="12"/>
      <c r="C73" s="12"/>
      <c r="G73" s="70"/>
      <c r="H73" s="70"/>
      <c r="I73" s="70"/>
      <c r="J73" s="70"/>
      <c r="K73" s="70"/>
      <c r="L73" s="70"/>
      <c r="M73" s="70"/>
      <c r="AW73" s="70"/>
      <c r="AX73" s="70"/>
      <c r="AY73" s="70"/>
      <c r="AZ73" s="70"/>
      <c r="BA73" s="70"/>
      <c r="BB73" s="70"/>
      <c r="BC73" s="70"/>
      <c r="BD73" s="70"/>
      <c r="BE73" s="70"/>
    </row>
    <row r="74" spans="1:57" s="2" customFormat="1" ht="18.75" customHeight="1" x14ac:dyDescent="0.3">
      <c r="A74" s="12"/>
      <c r="B74" s="12"/>
      <c r="C74" s="12"/>
      <c r="E74" s="600" t="s">
        <v>707</v>
      </c>
      <c r="F74" s="600"/>
      <c r="G74" s="600"/>
      <c r="H74" s="600"/>
      <c r="I74" s="600"/>
      <c r="J74" s="600"/>
      <c r="K74" s="600"/>
      <c r="L74" s="70"/>
      <c r="M74" s="70"/>
      <c r="AW74" s="70"/>
      <c r="AX74" s="70"/>
      <c r="AY74" s="70"/>
      <c r="AZ74" s="70"/>
      <c r="BA74" s="70"/>
      <c r="BB74" s="70"/>
      <c r="BC74" s="70"/>
      <c r="BD74" s="70"/>
      <c r="BE74" s="70"/>
    </row>
    <row r="75" spans="1:57" s="2" customFormat="1" x14ac:dyDescent="0.3">
      <c r="A75" s="12"/>
      <c r="B75" s="12"/>
      <c r="C75" s="12"/>
      <c r="G75" s="70"/>
      <c r="H75" s="70"/>
      <c r="I75" s="70"/>
      <c r="J75" s="70"/>
      <c r="K75" s="70"/>
      <c r="L75" s="70"/>
      <c r="M75" s="70"/>
      <c r="AW75" s="70"/>
      <c r="AX75" s="70"/>
      <c r="AY75" s="70"/>
      <c r="AZ75" s="70"/>
      <c r="BA75" s="70"/>
      <c r="BB75" s="70"/>
      <c r="BC75" s="70"/>
      <c r="BD75" s="70"/>
      <c r="BE75" s="70"/>
    </row>
    <row r="76" spans="1:57" s="2" customFormat="1" ht="16.5" customHeight="1" x14ac:dyDescent="0.3">
      <c r="A76" s="12"/>
      <c r="B76" s="12"/>
      <c r="C76" s="12"/>
      <c r="E76" s="571" t="s">
        <v>607</v>
      </c>
      <c r="F76" s="571" t="s">
        <v>708</v>
      </c>
      <c r="G76" s="571" t="s">
        <v>901</v>
      </c>
      <c r="H76" s="571" t="s">
        <v>635</v>
      </c>
      <c r="I76" s="571" t="s">
        <v>644</v>
      </c>
      <c r="J76" s="571" t="s">
        <v>637</v>
      </c>
      <c r="L76" s="70"/>
      <c r="M76" s="70"/>
      <c r="AW76" s="70"/>
      <c r="AX76" s="70"/>
      <c r="AY76" s="70"/>
      <c r="AZ76" s="70"/>
      <c r="BA76" s="70"/>
      <c r="BB76" s="70"/>
      <c r="BC76" s="70"/>
      <c r="BD76" s="70"/>
      <c r="BE76" s="70"/>
    </row>
    <row r="77" spans="1:57" s="2" customFormat="1" ht="16.5" customHeight="1" x14ac:dyDescent="0.3">
      <c r="A77" s="12"/>
      <c r="B77" s="12"/>
      <c r="C77" s="12"/>
      <c r="E77" s="571"/>
      <c r="F77" s="571"/>
      <c r="G77" s="571"/>
      <c r="H77" s="571"/>
      <c r="I77" s="571"/>
      <c r="J77" s="571"/>
      <c r="L77" s="70"/>
      <c r="M77" s="70"/>
      <c r="AW77" s="70"/>
      <c r="AX77" s="70"/>
      <c r="AY77" s="70"/>
      <c r="AZ77" s="70"/>
      <c r="BA77" s="70"/>
      <c r="BB77" s="70"/>
      <c r="BC77" s="70"/>
      <c r="BD77" s="70"/>
      <c r="BE77" s="70"/>
    </row>
    <row r="78" spans="1:57" s="2" customFormat="1" ht="17.25" hidden="1" customHeight="1" x14ac:dyDescent="0.3">
      <c r="A78" s="12"/>
      <c r="B78" s="12"/>
      <c r="C78" s="12"/>
      <c r="E78" s="46" t="s">
        <v>607</v>
      </c>
      <c r="F78" s="47"/>
      <c r="G78" s="47"/>
      <c r="H78" s="48"/>
      <c r="I78" s="48"/>
      <c r="J78" s="485" t="s">
        <v>12</v>
      </c>
      <c r="K78" s="36"/>
      <c r="L78" s="70"/>
      <c r="M78" s="70"/>
      <c r="AW78" s="70"/>
      <c r="AX78" s="70"/>
      <c r="AY78" s="70"/>
      <c r="AZ78" s="70"/>
      <c r="BA78" s="70"/>
      <c r="BB78" s="70"/>
      <c r="BC78" s="70"/>
      <c r="BD78" s="70"/>
      <c r="BE78" s="70"/>
    </row>
    <row r="79" spans="1:57" s="2" customFormat="1" x14ac:dyDescent="0.3">
      <c r="A79" s="12"/>
      <c r="B79" s="12"/>
      <c r="C79" s="12"/>
      <c r="E79" s="260"/>
      <c r="F79" s="514"/>
      <c r="G79" s="270"/>
      <c r="H79" s="271"/>
      <c r="I79" s="527"/>
      <c r="J79" s="76" t="str">
        <f t="shared" ref="J79:J98" si="2">IF(I79="","",H79*I79)</f>
        <v/>
      </c>
      <c r="L79" s="70"/>
      <c r="M79" s="70"/>
      <c r="AW79" s="70"/>
      <c r="AX79" s="70"/>
      <c r="AY79" s="70"/>
      <c r="AZ79" s="70"/>
      <c r="BA79" s="70"/>
      <c r="BB79" s="70"/>
      <c r="BC79" s="70"/>
      <c r="BD79" s="70"/>
      <c r="BE79" s="70"/>
    </row>
    <row r="80" spans="1:57" s="2" customFormat="1" x14ac:dyDescent="0.3">
      <c r="A80" s="12"/>
      <c r="B80" s="12"/>
      <c r="C80" s="12"/>
      <c r="E80" s="260"/>
      <c r="F80" s="514"/>
      <c r="G80" s="270"/>
      <c r="H80" s="271"/>
      <c r="I80" s="527"/>
      <c r="J80" s="76" t="str">
        <f t="shared" si="2"/>
        <v/>
      </c>
      <c r="K80" s="36"/>
      <c r="L80" s="70"/>
      <c r="M80" s="70"/>
      <c r="AW80" s="70"/>
      <c r="AX80" s="70"/>
      <c r="AY80" s="70"/>
      <c r="AZ80" s="70"/>
      <c r="BA80" s="70"/>
      <c r="BB80" s="70"/>
      <c r="BC80" s="70"/>
      <c r="BD80" s="70"/>
      <c r="BE80" s="70"/>
    </row>
    <row r="81" spans="5:48" x14ac:dyDescent="0.3">
      <c r="E81" s="260"/>
      <c r="F81" s="514"/>
      <c r="G81" s="270"/>
      <c r="H81" s="271"/>
      <c r="I81" s="527"/>
      <c r="J81" s="76" t="str">
        <f t="shared" si="2"/>
        <v/>
      </c>
      <c r="K81" s="36"/>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row>
    <row r="82" spans="5:48" x14ac:dyDescent="0.3">
      <c r="E82" s="260"/>
      <c r="F82" s="514"/>
      <c r="G82" s="270"/>
      <c r="H82" s="271"/>
      <c r="I82" s="527"/>
      <c r="J82" s="76" t="str">
        <f t="shared" si="2"/>
        <v/>
      </c>
      <c r="K82" s="36"/>
      <c r="L82" s="71"/>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row>
    <row r="83" spans="5:48" x14ac:dyDescent="0.3">
      <c r="E83" s="260"/>
      <c r="F83" s="514"/>
      <c r="G83" s="270"/>
      <c r="H83" s="271"/>
      <c r="I83" s="527"/>
      <c r="J83" s="76" t="str">
        <f t="shared" si="2"/>
        <v/>
      </c>
      <c r="K83" s="36"/>
      <c r="L83" s="71"/>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row>
    <row r="84" spans="5:48" x14ac:dyDescent="0.3">
      <c r="E84" s="260"/>
      <c r="F84" s="514"/>
      <c r="G84" s="270"/>
      <c r="H84" s="271"/>
      <c r="I84" s="527"/>
      <c r="J84" s="76" t="str">
        <f t="shared" si="2"/>
        <v/>
      </c>
      <c r="K84" s="36"/>
      <c r="L84" s="71"/>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row>
    <row r="85" spans="5:48" x14ac:dyDescent="0.3">
      <c r="E85" s="260"/>
      <c r="F85" s="514"/>
      <c r="G85" s="270"/>
      <c r="H85" s="271"/>
      <c r="I85" s="527"/>
      <c r="J85" s="76" t="str">
        <f t="shared" si="2"/>
        <v/>
      </c>
      <c r="K85" s="36"/>
      <c r="L85" s="71"/>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row>
    <row r="86" spans="5:48" x14ac:dyDescent="0.3">
      <c r="E86" s="260"/>
      <c r="F86" s="514"/>
      <c r="G86" s="270"/>
      <c r="H86" s="271"/>
      <c r="I86" s="527"/>
      <c r="J86" s="76" t="str">
        <f t="shared" si="2"/>
        <v/>
      </c>
      <c r="K86" s="36"/>
      <c r="L86" s="71"/>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row>
    <row r="87" spans="5:48" x14ac:dyDescent="0.3">
      <c r="E87" s="260"/>
      <c r="F87" s="514"/>
      <c r="G87" s="270"/>
      <c r="H87" s="271"/>
      <c r="I87" s="527"/>
      <c r="J87" s="76" t="str">
        <f t="shared" si="2"/>
        <v/>
      </c>
      <c r="K87" s="36"/>
      <c r="L87" s="71"/>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row>
    <row r="88" spans="5:48" x14ac:dyDescent="0.3">
      <c r="E88" s="260"/>
      <c r="F88" s="514"/>
      <c r="G88" s="270"/>
      <c r="H88" s="271"/>
      <c r="I88" s="527"/>
      <c r="J88" s="76" t="str">
        <f t="shared" si="2"/>
        <v/>
      </c>
      <c r="K88" s="36"/>
      <c r="L88" s="71"/>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row>
    <row r="89" spans="5:48" x14ac:dyDescent="0.3">
      <c r="E89" s="260"/>
      <c r="F89" s="514"/>
      <c r="G89" s="270"/>
      <c r="H89" s="271"/>
      <c r="I89" s="527"/>
      <c r="J89" s="76" t="str">
        <f t="shared" si="2"/>
        <v/>
      </c>
      <c r="K89" s="36"/>
      <c r="L89" s="71"/>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row>
    <row r="90" spans="5:48" x14ac:dyDescent="0.3">
      <c r="E90" s="260"/>
      <c r="F90" s="514"/>
      <c r="G90" s="270"/>
      <c r="H90" s="271"/>
      <c r="I90" s="527"/>
      <c r="J90" s="76" t="str">
        <f t="shared" si="2"/>
        <v/>
      </c>
      <c r="K90" s="36"/>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row>
    <row r="91" spans="5:48" x14ac:dyDescent="0.3">
      <c r="E91" s="260"/>
      <c r="F91" s="514"/>
      <c r="G91" s="270"/>
      <c r="H91" s="271"/>
      <c r="I91" s="527"/>
      <c r="J91" s="76" t="str">
        <f t="shared" si="2"/>
        <v/>
      </c>
      <c r="K91" s="36"/>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row>
    <row r="92" spans="5:48" x14ac:dyDescent="0.3">
      <c r="E92" s="260"/>
      <c r="F92" s="514"/>
      <c r="G92" s="270"/>
      <c r="H92" s="271"/>
      <c r="I92" s="527"/>
      <c r="J92" s="76" t="str">
        <f t="shared" si="2"/>
        <v/>
      </c>
      <c r="K92" s="36"/>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row>
    <row r="93" spans="5:48" ht="16.5" customHeight="1" x14ac:dyDescent="0.3">
      <c r="E93" s="260"/>
      <c r="F93" s="514"/>
      <c r="G93" s="270"/>
      <c r="H93" s="271"/>
      <c r="I93" s="527"/>
      <c r="J93" s="76" t="str">
        <f t="shared" si="2"/>
        <v/>
      </c>
      <c r="K93" s="36"/>
      <c r="L93" s="78"/>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row>
    <row r="94" spans="5:48" x14ac:dyDescent="0.3">
      <c r="E94" s="260"/>
      <c r="F94" s="514"/>
      <c r="G94" s="270"/>
      <c r="H94" s="271"/>
      <c r="I94" s="527"/>
      <c r="J94" s="76" t="str">
        <f t="shared" si="2"/>
        <v/>
      </c>
      <c r="K94" s="36"/>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row>
    <row r="95" spans="5:48" ht="16.5" customHeight="1" x14ac:dyDescent="0.3">
      <c r="E95" s="260"/>
      <c r="F95" s="514"/>
      <c r="G95" s="270"/>
      <c r="H95" s="271"/>
      <c r="I95" s="527"/>
      <c r="J95" s="76" t="str">
        <f t="shared" si="2"/>
        <v/>
      </c>
      <c r="K95" s="36"/>
      <c r="L95" s="79"/>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row>
    <row r="96" spans="5:48" x14ac:dyDescent="0.3">
      <c r="E96" s="260"/>
      <c r="F96" s="514"/>
      <c r="G96" s="270"/>
      <c r="H96" s="271"/>
      <c r="I96" s="527"/>
      <c r="J96" s="76" t="str">
        <f t="shared" si="2"/>
        <v/>
      </c>
      <c r="K96" s="36"/>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row>
    <row r="97" spans="5:48" x14ac:dyDescent="0.3">
      <c r="E97" s="260"/>
      <c r="F97" s="514"/>
      <c r="G97" s="270"/>
      <c r="H97" s="271"/>
      <c r="I97" s="527"/>
      <c r="J97" s="76" t="str">
        <f t="shared" si="2"/>
        <v/>
      </c>
      <c r="K97" s="36"/>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row>
    <row r="98" spans="5:48" x14ac:dyDescent="0.3">
      <c r="E98" s="260"/>
      <c r="F98" s="514"/>
      <c r="G98" s="270"/>
      <c r="H98" s="271"/>
      <c r="I98" s="527"/>
      <c r="J98" s="76" t="str">
        <f t="shared" si="2"/>
        <v/>
      </c>
      <c r="K98" s="36"/>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row>
    <row r="99" spans="5:48" x14ac:dyDescent="0.3">
      <c r="F99" s="71"/>
      <c r="G99" s="71"/>
      <c r="H99" s="71"/>
      <c r="I99" s="71"/>
      <c r="J99" s="52">
        <f>SUM(J79:J98)</f>
        <v>0</v>
      </c>
      <c r="K99" s="71"/>
      <c r="L99" s="71"/>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row>
    <row r="100" spans="5:48" x14ac:dyDescent="0.3">
      <c r="F100" s="71"/>
      <c r="G100" s="71"/>
      <c r="H100" s="71"/>
      <c r="I100" s="71"/>
      <c r="J100" s="71"/>
      <c r="K100" s="71"/>
      <c r="L100" s="71"/>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row>
    <row r="101" spans="5:48" x14ac:dyDescent="0.3">
      <c r="F101" s="71"/>
      <c r="G101" s="71"/>
      <c r="H101" s="71"/>
      <c r="I101" s="71"/>
      <c r="J101" s="71"/>
      <c r="K101" s="71"/>
      <c r="L101" s="71"/>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row>
    <row r="102" spans="5:48" x14ac:dyDescent="0.3">
      <c r="F102" s="71"/>
      <c r="G102" s="71"/>
      <c r="H102" s="71"/>
      <c r="I102" s="71"/>
      <c r="J102" s="71"/>
      <c r="K102" s="71"/>
      <c r="L102" s="71"/>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row>
    <row r="103" spans="5:48" x14ac:dyDescent="0.3">
      <c r="F103" s="71"/>
      <c r="G103" s="71"/>
      <c r="H103" s="71"/>
      <c r="I103" s="71"/>
      <c r="J103" s="71"/>
      <c r="K103" s="71"/>
      <c r="L103" s="71"/>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row>
    <row r="104" spans="5:48" x14ac:dyDescent="0.3">
      <c r="F104" s="71"/>
      <c r="G104" s="71"/>
      <c r="H104" s="71"/>
      <c r="I104" s="71"/>
      <c r="J104" s="71"/>
      <c r="K104" s="71"/>
      <c r="L104" s="71"/>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row>
    <row r="105" spans="5:48" x14ac:dyDescent="0.3">
      <c r="F105" s="71"/>
      <c r="G105" s="71"/>
      <c r="H105" s="71"/>
      <c r="I105" s="71"/>
      <c r="J105" s="71"/>
      <c r="K105" s="71"/>
      <c r="L105" s="71"/>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row>
    <row r="106" spans="5:48" x14ac:dyDescent="0.3">
      <c r="F106" s="71"/>
      <c r="G106" s="71"/>
      <c r="H106" s="71"/>
      <c r="I106" s="71"/>
      <c r="J106" s="71"/>
      <c r="K106" s="71"/>
      <c r="L106" s="71"/>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row>
    <row r="107" spans="5:48" x14ac:dyDescent="0.3">
      <c r="F107" s="71"/>
      <c r="G107" s="71"/>
      <c r="H107" s="71"/>
      <c r="I107" s="71"/>
      <c r="J107" s="71"/>
      <c r="K107" s="71"/>
      <c r="L107" s="71"/>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row>
    <row r="108" spans="5:48" x14ac:dyDescent="0.3">
      <c r="F108" s="71"/>
      <c r="G108" s="71"/>
      <c r="H108" s="71"/>
      <c r="I108" s="71"/>
      <c r="J108" s="71"/>
      <c r="K108" s="71"/>
      <c r="L108" s="71"/>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row>
    <row r="109" spans="5:48" x14ac:dyDescent="0.3">
      <c r="F109" s="71"/>
      <c r="G109" s="71"/>
      <c r="H109" s="71"/>
      <c r="I109" s="71"/>
      <c r="J109" s="71"/>
      <c r="K109" s="71"/>
      <c r="L109" s="71"/>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row>
    <row r="110" spans="5:48" x14ac:dyDescent="0.3">
      <c r="F110" s="71"/>
      <c r="G110" s="71"/>
      <c r="H110" s="71"/>
      <c r="I110" s="71"/>
      <c r="J110" s="71"/>
      <c r="K110" s="71"/>
      <c r="L110" s="71"/>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row>
    <row r="111" spans="5:48" x14ac:dyDescent="0.3">
      <c r="F111" s="71"/>
      <c r="G111" s="71"/>
      <c r="H111" s="71"/>
      <c r="I111" s="71"/>
      <c r="J111" s="71"/>
      <c r="K111" s="71"/>
      <c r="L111" s="71"/>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row>
    <row r="112" spans="5:48" x14ac:dyDescent="0.3">
      <c r="F112" s="71"/>
      <c r="G112" s="71"/>
      <c r="H112" s="71"/>
      <c r="I112" s="71"/>
      <c r="J112" s="71"/>
      <c r="K112" s="71"/>
      <c r="L112" s="71"/>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row>
    <row r="113" spans="6:48" x14ac:dyDescent="0.3">
      <c r="F113" s="71"/>
      <c r="G113" s="71"/>
      <c r="H113" s="71"/>
      <c r="I113" s="71"/>
      <c r="J113" s="71"/>
      <c r="K113" s="71"/>
      <c r="L113" s="71"/>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row>
    <row r="114" spans="6:48" x14ac:dyDescent="0.3">
      <c r="F114" s="71"/>
      <c r="G114" s="71"/>
      <c r="H114" s="71"/>
      <c r="I114" s="71"/>
      <c r="J114" s="71"/>
      <c r="K114" s="71"/>
      <c r="L114" s="71"/>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row>
    <row r="115" spans="6:48" x14ac:dyDescent="0.3">
      <c r="F115" s="71"/>
      <c r="G115" s="71"/>
      <c r="H115" s="71"/>
      <c r="I115" s="71"/>
      <c r="J115" s="71"/>
      <c r="K115" s="71"/>
      <c r="L115" s="71"/>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row>
    <row r="116" spans="6:48" x14ac:dyDescent="0.3">
      <c r="F116" s="71"/>
      <c r="G116" s="71"/>
      <c r="H116" s="71"/>
      <c r="I116" s="71"/>
      <c r="J116" s="71"/>
      <c r="K116" s="71"/>
      <c r="L116" s="71"/>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row>
    <row r="117" spans="6:48" x14ac:dyDescent="0.3">
      <c r="F117" s="71"/>
      <c r="G117" s="71"/>
      <c r="H117" s="71"/>
      <c r="I117" s="71"/>
      <c r="J117" s="71"/>
      <c r="K117" s="71"/>
      <c r="L117" s="71"/>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row>
    <row r="118" spans="6:48" x14ac:dyDescent="0.3">
      <c r="F118" s="71"/>
      <c r="G118" s="71"/>
      <c r="H118" s="71"/>
      <c r="I118" s="71"/>
      <c r="J118" s="71"/>
      <c r="K118" s="71"/>
      <c r="L118" s="71"/>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row>
    <row r="119" spans="6:48" x14ac:dyDescent="0.3">
      <c r="F119" s="71"/>
      <c r="G119" s="71"/>
      <c r="H119" s="71"/>
      <c r="I119" s="71"/>
      <c r="J119" s="71"/>
      <c r="K119" s="71"/>
      <c r="L119" s="71"/>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row>
    <row r="120" spans="6:48" x14ac:dyDescent="0.3">
      <c r="F120" s="71"/>
      <c r="G120" s="71"/>
      <c r="H120" s="71"/>
      <c r="I120" s="71"/>
      <c r="J120" s="71"/>
      <c r="K120" s="71"/>
      <c r="L120" s="71"/>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row>
    <row r="121" spans="6:48" x14ac:dyDescent="0.3">
      <c r="F121" s="71"/>
      <c r="G121" s="71"/>
      <c r="H121" s="71"/>
      <c r="I121" s="71"/>
      <c r="J121" s="71"/>
      <c r="K121" s="71"/>
      <c r="L121" s="71"/>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row>
    <row r="122" spans="6:48" x14ac:dyDescent="0.3">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row>
    <row r="123" spans="6:48" x14ac:dyDescent="0.3">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row>
    <row r="124" spans="6:48" x14ac:dyDescent="0.3">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row>
    <row r="125" spans="6:48" x14ac:dyDescent="0.3">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row>
    <row r="126" spans="6:48" x14ac:dyDescent="0.3">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row>
    <row r="127" spans="6:48" x14ac:dyDescent="0.3">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row>
    <row r="128" spans="6:48" x14ac:dyDescent="0.3">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row>
    <row r="129" spans="15:142" x14ac:dyDescent="0.3">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row>
    <row r="130" spans="15:142" x14ac:dyDescent="0.3">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row>
    <row r="131" spans="15:142" x14ac:dyDescent="0.3">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row>
    <row r="132" spans="15:142" x14ac:dyDescent="0.3">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row>
    <row r="133" spans="15:142" x14ac:dyDescent="0.3">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DW133" s="2"/>
      <c r="DX133" s="2"/>
      <c r="DY133" s="2"/>
      <c r="DZ133" s="2"/>
      <c r="EA133" s="2"/>
      <c r="EB133" s="2"/>
      <c r="EC133" s="2"/>
      <c r="ED133" s="2"/>
      <c r="EE133" s="2"/>
      <c r="EF133" s="2"/>
      <c r="EG133" s="2"/>
      <c r="EH133" s="2"/>
      <c r="EI133" s="2"/>
      <c r="EJ133" s="2"/>
      <c r="EK133" s="2"/>
      <c r="EL133" s="2"/>
    </row>
    <row r="134" spans="15:142" x14ac:dyDescent="0.3">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row>
    <row r="135" spans="15:142" x14ac:dyDescent="0.3">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row>
    <row r="136" spans="15:142" x14ac:dyDescent="0.3">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row>
    <row r="137" spans="15:142" x14ac:dyDescent="0.3">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row>
    <row r="138" spans="15:142" x14ac:dyDescent="0.3">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row>
    <row r="139" spans="15:142" x14ac:dyDescent="0.3">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row>
    <row r="140" spans="15:142" x14ac:dyDescent="0.3">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row>
    <row r="141" spans="15:142" x14ac:dyDescent="0.3">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row>
    <row r="142" spans="15:142" x14ac:dyDescent="0.3">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row>
    <row r="143" spans="15:142" x14ac:dyDescent="0.3">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row>
    <row r="144" spans="15:142" x14ac:dyDescent="0.3">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DW144" s="71"/>
      <c r="DX144" s="71"/>
      <c r="DY144" s="71"/>
      <c r="DZ144" s="71"/>
      <c r="EA144" s="71"/>
      <c r="EB144" s="71"/>
      <c r="EC144" s="71"/>
      <c r="ED144" s="71"/>
      <c r="EE144" s="71"/>
      <c r="EF144" s="71"/>
      <c r="EG144" s="71"/>
      <c r="EH144" s="71"/>
      <c r="EI144" s="71"/>
      <c r="EJ144" s="71"/>
      <c r="EK144" s="71"/>
      <c r="EL144" s="71"/>
    </row>
    <row r="145" spans="15:142" x14ac:dyDescent="0.3">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DW145" s="71"/>
      <c r="DX145" s="71"/>
      <c r="DY145" s="71"/>
      <c r="DZ145" s="71"/>
      <c r="EA145" s="71"/>
      <c r="EB145" s="71"/>
      <c r="EC145" s="71"/>
      <c r="ED145" s="71"/>
      <c r="EE145" s="71"/>
      <c r="EF145" s="71"/>
      <c r="EG145" s="71"/>
      <c r="EH145" s="71"/>
      <c r="EI145" s="71"/>
      <c r="EJ145" s="71"/>
      <c r="EK145" s="71"/>
      <c r="EL145" s="71"/>
    </row>
    <row r="146" spans="15:142" x14ac:dyDescent="0.3">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DW146" s="71"/>
      <c r="DX146" s="71"/>
      <c r="DY146" s="71"/>
      <c r="DZ146" s="71"/>
      <c r="EA146" s="71"/>
      <c r="EB146" s="71"/>
      <c r="EC146" s="71"/>
      <c r="ED146" s="71"/>
      <c r="EE146" s="71"/>
      <c r="EF146" s="71"/>
      <c r="EG146" s="71"/>
      <c r="EH146" s="71"/>
      <c r="EI146" s="71"/>
      <c r="EJ146" s="71"/>
      <c r="EK146" s="71"/>
      <c r="EL146" s="71"/>
    </row>
    <row r="147" spans="15:142" x14ac:dyDescent="0.3">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DW147" s="71"/>
      <c r="DX147" s="71"/>
      <c r="DY147" s="71"/>
      <c r="DZ147" s="71"/>
      <c r="EA147" s="71"/>
      <c r="EB147" s="71"/>
      <c r="EC147" s="71"/>
      <c r="ED147" s="71"/>
      <c r="EE147" s="71"/>
      <c r="EF147" s="71"/>
      <c r="EG147" s="71"/>
      <c r="EH147" s="71"/>
      <c r="EI147" s="71"/>
      <c r="EJ147" s="71"/>
      <c r="EK147" s="71"/>
      <c r="EL147" s="71"/>
    </row>
    <row r="148" spans="15:142" x14ac:dyDescent="0.3">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DW148" s="71"/>
      <c r="DX148" s="71"/>
      <c r="DY148" s="71"/>
      <c r="DZ148" s="71"/>
      <c r="EA148" s="71"/>
      <c r="EB148" s="71"/>
      <c r="EC148" s="71"/>
      <c r="ED148" s="71"/>
      <c r="EE148" s="71"/>
      <c r="EF148" s="71"/>
      <c r="EG148" s="71"/>
      <c r="EH148" s="71"/>
      <c r="EI148" s="71"/>
      <c r="EJ148" s="71"/>
      <c r="EK148" s="71"/>
      <c r="EL148" s="71"/>
    </row>
    <row r="149" spans="15:142" x14ac:dyDescent="0.3">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DW149" s="71"/>
      <c r="DX149" s="71"/>
      <c r="DY149" s="71"/>
      <c r="DZ149" s="71"/>
      <c r="EA149" s="71"/>
      <c r="EB149" s="71"/>
      <c r="EC149" s="71"/>
      <c r="ED149" s="71"/>
      <c r="EE149" s="71"/>
      <c r="EF149" s="71"/>
      <c r="EG149" s="71"/>
      <c r="EH149" s="71"/>
      <c r="EI149" s="71"/>
      <c r="EJ149" s="71"/>
      <c r="EK149" s="71"/>
      <c r="EL149" s="71"/>
    </row>
    <row r="150" spans="15:142" x14ac:dyDescent="0.3">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row>
    <row r="151" spans="15:142" x14ac:dyDescent="0.3">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row>
    <row r="152" spans="15:142" x14ac:dyDescent="0.3">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row>
    <row r="153" spans="15:142" x14ac:dyDescent="0.3">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row>
    <row r="154" spans="15:142" x14ac:dyDescent="0.3">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row>
    <row r="155" spans="15:142" x14ac:dyDescent="0.3">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row>
    <row r="156" spans="15:142" x14ac:dyDescent="0.3">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row>
    <row r="157" spans="15:142" x14ac:dyDescent="0.3">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row>
    <row r="158" spans="15:142" x14ac:dyDescent="0.3">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row>
    <row r="159" spans="15:142" x14ac:dyDescent="0.3">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row>
    <row r="160" spans="15:142" x14ac:dyDescent="0.3">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row>
    <row r="161" spans="15:48" x14ac:dyDescent="0.3">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row>
    <row r="162" spans="15:48" x14ac:dyDescent="0.3">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row>
    <row r="163" spans="15:48" x14ac:dyDescent="0.3">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row>
    <row r="164" spans="15:48" x14ac:dyDescent="0.3">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row>
    <row r="165" spans="15:48" x14ac:dyDescent="0.3">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row>
    <row r="166" spans="15:48" x14ac:dyDescent="0.3">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row>
    <row r="167" spans="15:48" x14ac:dyDescent="0.3">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row>
    <row r="168" spans="15:48" x14ac:dyDescent="0.3">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row>
    <row r="169" spans="15:48" x14ac:dyDescent="0.3">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row>
    <row r="170" spans="15:48" x14ac:dyDescent="0.3">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row>
    <row r="171" spans="15:48" x14ac:dyDescent="0.3">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row>
    <row r="172" spans="15:48" x14ac:dyDescent="0.3">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row>
    <row r="173" spans="15:48" x14ac:dyDescent="0.3">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row>
    <row r="174" spans="15:48" x14ac:dyDescent="0.3">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row>
    <row r="175" spans="15:48" x14ac:dyDescent="0.3">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row>
    <row r="176" spans="15:48" x14ac:dyDescent="0.3">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row>
    <row r="177" spans="15:48" x14ac:dyDescent="0.3">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row>
    <row r="178" spans="15:48" x14ac:dyDescent="0.3">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row>
    <row r="179" spans="15:48" x14ac:dyDescent="0.3">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row>
    <row r="180" spans="15:48" x14ac:dyDescent="0.3">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row>
    <row r="181" spans="15:48" x14ac:dyDescent="0.3">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row>
    <row r="182" spans="15:48" x14ac:dyDescent="0.3">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row>
    <row r="183" spans="15:48" x14ac:dyDescent="0.3">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row>
    <row r="184" spans="15:48" x14ac:dyDescent="0.3">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row>
    <row r="185" spans="15:48" x14ac:dyDescent="0.3">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row>
    <row r="186" spans="15:48" x14ac:dyDescent="0.3">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row>
    <row r="187" spans="15:48" x14ac:dyDescent="0.3">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row>
    <row r="188" spans="15:48" x14ac:dyDescent="0.3">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row>
    <row r="189" spans="15:48" x14ac:dyDescent="0.3">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row>
    <row r="190" spans="15:48" x14ac:dyDescent="0.3">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row>
    <row r="191" spans="15:48" x14ac:dyDescent="0.3">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row>
    <row r="192" spans="15:48" x14ac:dyDescent="0.3">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row>
    <row r="193" spans="15:48" x14ac:dyDescent="0.3">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row>
    <row r="194" spans="15:48" x14ac:dyDescent="0.3">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row>
    <row r="195" spans="15:48" x14ac:dyDescent="0.3">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row>
    <row r="196" spans="15:48" x14ac:dyDescent="0.3">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row>
    <row r="197" spans="15:48" x14ac:dyDescent="0.3">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row>
    <row r="198" spans="15:48" x14ac:dyDescent="0.3">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row>
    <row r="199" spans="15:48" x14ac:dyDescent="0.3">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row>
    <row r="200" spans="15:48" x14ac:dyDescent="0.3">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row>
    <row r="201" spans="15:48" x14ac:dyDescent="0.3">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row>
    <row r="202" spans="15:48" x14ac:dyDescent="0.3">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row>
    <row r="203" spans="15:48" x14ac:dyDescent="0.3">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row>
    <row r="204" spans="15:48" x14ac:dyDescent="0.3">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row>
    <row r="205" spans="15:48" x14ac:dyDescent="0.3">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row>
    <row r="206" spans="15:48" x14ac:dyDescent="0.3">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row>
    <row r="207" spans="15:48" x14ac:dyDescent="0.3">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row>
    <row r="208" spans="15:48" x14ac:dyDescent="0.3">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row>
    <row r="209" spans="15:48" x14ac:dyDescent="0.3">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row>
    <row r="210" spans="15:48" x14ac:dyDescent="0.3">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row>
    <row r="211" spans="15:48" x14ac:dyDescent="0.3">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row>
    <row r="212" spans="15:48" x14ac:dyDescent="0.3">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row>
    <row r="213" spans="15:48" x14ac:dyDescent="0.3">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row>
    <row r="214" spans="15:48" x14ac:dyDescent="0.3">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row>
    <row r="215" spans="15:48" x14ac:dyDescent="0.3">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row>
    <row r="216" spans="15:48" x14ac:dyDescent="0.3">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row>
    <row r="217" spans="15:48" x14ac:dyDescent="0.3">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row>
    <row r="218" spans="15:48" x14ac:dyDescent="0.3">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row>
    <row r="219" spans="15:48" x14ac:dyDescent="0.3">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row>
    <row r="220" spans="15:48" x14ac:dyDescent="0.3">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row>
    <row r="221" spans="15:48" x14ac:dyDescent="0.3">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row>
    <row r="222" spans="15:48" x14ac:dyDescent="0.3">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row>
    <row r="223" spans="15:48" x14ac:dyDescent="0.3">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row>
    <row r="224" spans="15:48" x14ac:dyDescent="0.3">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row>
    <row r="225" spans="15:48" x14ac:dyDescent="0.3">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row>
    <row r="226" spans="15:48" x14ac:dyDescent="0.3">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row>
    <row r="227" spans="15:48" x14ac:dyDescent="0.3">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row>
    <row r="228" spans="15:48" x14ac:dyDescent="0.3">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row>
    <row r="229" spans="15:48" x14ac:dyDescent="0.3">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row>
    <row r="230" spans="15:48" x14ac:dyDescent="0.3">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row>
    <row r="231" spans="15:48" x14ac:dyDescent="0.3">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row>
    <row r="232" spans="15:48" x14ac:dyDescent="0.3">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row>
    <row r="233" spans="15:48" x14ac:dyDescent="0.3">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row>
    <row r="234" spans="15:48" x14ac:dyDescent="0.3">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row>
    <row r="235" spans="15:48" x14ac:dyDescent="0.3">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row>
    <row r="236" spans="15:48" x14ac:dyDescent="0.3">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row>
    <row r="237" spans="15:48" x14ac:dyDescent="0.3">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row>
    <row r="238" spans="15:48" x14ac:dyDescent="0.3">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row>
    <row r="239" spans="15:48" x14ac:dyDescent="0.3">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row>
    <row r="240" spans="15:48" x14ac:dyDescent="0.3">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row>
    <row r="241" spans="15:48" x14ac:dyDescent="0.3">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row>
    <row r="242" spans="15:48" x14ac:dyDescent="0.3">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row>
    <row r="243" spans="15:48" x14ac:dyDescent="0.3">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row>
    <row r="244" spans="15:48" x14ac:dyDescent="0.3">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row>
    <row r="245" spans="15:48" x14ac:dyDescent="0.3">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row>
    <row r="246" spans="15:48" x14ac:dyDescent="0.3">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row>
    <row r="247" spans="15:48" x14ac:dyDescent="0.3">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row>
    <row r="248" spans="15:48" x14ac:dyDescent="0.3">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row>
    <row r="249" spans="15:48" x14ac:dyDescent="0.3">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row>
    <row r="250" spans="15:48" x14ac:dyDescent="0.3">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row>
    <row r="251" spans="15:48" x14ac:dyDescent="0.3">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row>
    <row r="292" spans="6:10" x14ac:dyDescent="0.3">
      <c r="F292" s="80"/>
      <c r="G292" s="80"/>
      <c r="H292" s="80"/>
      <c r="I292" s="80"/>
      <c r="J292" s="80"/>
    </row>
    <row r="293" spans="6:10" x14ac:dyDescent="0.3">
      <c r="F293" s="80"/>
      <c r="G293" s="80"/>
      <c r="H293" s="80"/>
      <c r="I293" s="80"/>
      <c r="J293" s="80"/>
    </row>
  </sheetData>
  <sheetProtection sheet="1" objects="1" scenarios="1"/>
  <mergeCells count="29">
    <mergeCell ref="C1:M1"/>
    <mergeCell ref="E76:E77"/>
    <mergeCell ref="F76:F77"/>
    <mergeCell ref="G76:G77"/>
    <mergeCell ref="H76:H77"/>
    <mergeCell ref="I76:I77"/>
    <mergeCell ref="J76:J77"/>
    <mergeCell ref="D72:K72"/>
    <mergeCell ref="E74:K74"/>
    <mergeCell ref="D3:J4"/>
    <mergeCell ref="D43:K43"/>
    <mergeCell ref="E45:K45"/>
    <mergeCell ref="F47:F48"/>
    <mergeCell ref="G47:G48"/>
    <mergeCell ref="H47:H48"/>
    <mergeCell ref="I47:I48"/>
    <mergeCell ref="J47:J48"/>
    <mergeCell ref="K47:K48"/>
    <mergeCell ref="E16:E17"/>
    <mergeCell ref="F16:F17"/>
    <mergeCell ref="G16:G17"/>
    <mergeCell ref="H16:H17"/>
    <mergeCell ref="I16:I17"/>
    <mergeCell ref="E47:E48"/>
    <mergeCell ref="D6:K6"/>
    <mergeCell ref="E8:K9"/>
    <mergeCell ref="E10:K14"/>
    <mergeCell ref="E44:K44"/>
    <mergeCell ref="J16:J17"/>
  </mergeCells>
  <conditionalFormatting sqref="J71">
    <cfRule type="expression" dxfId="45" priority="3">
      <formula>ISNUMBER(J71)</formula>
    </cfRule>
  </conditionalFormatting>
  <dataValidations count="3">
    <dataValidation type="decimal" operator="greaterThan" allowBlank="1" showInputMessage="1" showErrorMessage="1" sqref="H19:H40 I50:I69 H79:H98">
      <formula1>0</formula1>
    </dataValidation>
    <dataValidation showInputMessage="1" showErrorMessage="1" sqref="F50:F69"/>
    <dataValidation operator="equal" allowBlank="1" showInputMessage="1" showErrorMessage="1" sqref="G79:G98"/>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7" location="'4_Emissions de procés'!C1" display="4. PC Abast 1: Emissions de procés"/>
    <hyperlink ref="A8" location="'5.1_Abast 2 Illes Balears'!C1" display="5.1 Abast 2 registre balear"/>
    <hyperlink ref="A10" location="'6_Informació addicional'!C1" display="6. Info. addicional: renovables"/>
    <hyperlink ref="A11" location="'7.1_Resultats Illes Balears'!C1" display="7.1 RESULTATS Registre balear"/>
    <hyperlink ref="A12" location="'7.2_Resultats Espanya'!C1" display="7.2 RESULTATS Registre estatal"/>
  </hyperlinks>
  <pageMargins left="0.75" right="0.75" top="1" bottom="1" header="0.51180555555555496" footer="0.51180555555555496"/>
  <pageSetup paperSize="77" scale="66" firstPageNumber="0" orientation="landscape" horizontalDpi="300" verticalDpi="300"/>
  <drawing r:id="rId1"/>
  <extLst>
    <ext xmlns:x14="http://schemas.microsoft.com/office/spreadsheetml/2009/9/main" uri="{CCE6A557-97BC-4b89-ADB6-D9C93CAAB3DF}">
      <x14:dataValidations xmlns:xm="http://schemas.microsoft.com/office/excel/2006/main" count="4">
        <x14:dataValidation type="list" operator="equal" allowBlank="1" showInputMessage="1" showErrorMessage="1">
          <x14:formula1>
            <xm:f>INDIRECT("_Com"&amp;Dades!$F$2)</xm:f>
          </x14:formula1>
          <x14:formula2>
            <xm:f>0</xm:f>
          </x14:formula2>
          <xm:sqref>G50:G69 F19:F40</xm:sqref>
        </x14:dataValidation>
        <x14:dataValidation type="list" showInputMessage="1" showErrorMessage="1">
          <x14:formula1>
            <xm:f>'0_Dades generals organització'!$H$50:$H$300</xm:f>
          </x14:formula1>
          <xm:sqref>E19:E40 E50:E69 E79:E98</xm:sqref>
        </x14:dataValidation>
        <x14:dataValidation type="list" operator="equal" allowBlank="1" showInputMessage="1" showErrorMessage="1">
          <x14:formula1>
            <xm:f>Dades!$C$423:$C$426</xm:f>
          </x14:formula1>
          <xm:sqref>G19:G40 H50:H69</xm:sqref>
        </x14:dataValidation>
        <x14:dataValidation type="list" operator="equal" allowBlank="1" showInputMessage="1" showErrorMessage="1">
          <x14:formula1>
            <xm:f>Dades!$C$452:$C$456</xm:f>
          </x14:formula1>
          <xm:sqref>F79:F98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7"/>
  <sheetViews>
    <sheetView showRowColHeaders="0" zoomScaleNormal="100" workbookViewId="0">
      <pane xSplit="1" topLeftCell="B1" activePane="topRight" state="frozen"/>
      <selection pane="topRight" activeCell="C1" sqref="C1:K1"/>
    </sheetView>
  </sheetViews>
  <sheetFormatPr baseColWidth="10" defaultColWidth="9.140625" defaultRowHeight="16.5" x14ac:dyDescent="0.3"/>
  <cols>
    <col min="1" max="1" width="31.7109375" style="12" customWidth="1"/>
    <col min="2" max="2" width="1.85546875" style="12" customWidth="1"/>
    <col min="3" max="3" width="1.5703125" style="2" customWidth="1"/>
    <col min="4" max="4" width="5.7109375" style="2" customWidth="1"/>
    <col min="5" max="5" width="24.7109375" style="2" customWidth="1"/>
    <col min="6" max="6" width="21.42578125" style="86" customWidth="1"/>
    <col min="7" max="7" width="17.5703125" style="2" customWidth="1"/>
    <col min="8" max="8" width="17.85546875" style="2" customWidth="1"/>
    <col min="9" max="9" width="18.7109375" style="2" customWidth="1"/>
    <col min="10" max="10" width="15.7109375" style="2" customWidth="1"/>
    <col min="11" max="11" width="3" style="2" customWidth="1"/>
    <col min="12" max="1024" width="11.42578125" style="2"/>
  </cols>
  <sheetData>
    <row r="1" spans="1:18" s="25" customFormat="1" ht="39.950000000000003" customHeight="1" x14ac:dyDescent="0.25">
      <c r="A1" s="12"/>
      <c r="B1" s="13"/>
      <c r="C1" s="549" t="s">
        <v>1160</v>
      </c>
      <c r="D1" s="549"/>
      <c r="E1" s="549"/>
      <c r="F1" s="549"/>
      <c r="G1" s="549"/>
      <c r="H1" s="549"/>
      <c r="I1" s="549"/>
      <c r="J1" s="549"/>
      <c r="K1" s="549"/>
      <c r="L1" s="26"/>
      <c r="M1" s="26"/>
      <c r="N1" s="26"/>
      <c r="O1" s="26"/>
      <c r="P1" s="26"/>
      <c r="Q1" s="26"/>
      <c r="R1" s="26"/>
    </row>
    <row r="2" spans="1:18" s="25" customFormat="1" ht="39.950000000000003" customHeight="1" x14ac:dyDescent="0.25">
      <c r="A2" s="12"/>
      <c r="B2" s="13"/>
      <c r="E2" s="26"/>
      <c r="G2" s="26"/>
      <c r="H2" s="26"/>
      <c r="I2" s="26"/>
      <c r="J2" s="26"/>
      <c r="K2" s="26"/>
      <c r="L2" s="26"/>
      <c r="M2" s="26"/>
      <c r="N2" s="26"/>
      <c r="O2" s="26"/>
      <c r="P2" s="26"/>
      <c r="Q2" s="26"/>
      <c r="R2" s="26"/>
    </row>
    <row r="3" spans="1:18" s="25" customFormat="1" ht="16.5" customHeight="1" x14ac:dyDescent="0.2">
      <c r="A3" s="16" t="s">
        <v>605</v>
      </c>
      <c r="B3" s="15"/>
      <c r="D3" s="606" t="s">
        <v>648</v>
      </c>
      <c r="E3" s="606"/>
      <c r="F3" s="606"/>
      <c r="G3" s="606"/>
      <c r="H3" s="606"/>
      <c r="I3" s="606"/>
      <c r="J3" s="606"/>
      <c r="K3" s="26"/>
      <c r="L3" s="26"/>
      <c r="M3" s="26"/>
      <c r="N3" s="26"/>
      <c r="O3" s="26"/>
      <c r="P3" s="26"/>
      <c r="Q3" s="26"/>
      <c r="R3" s="26"/>
    </row>
    <row r="4" spans="1:18" s="25" customFormat="1" ht="16.5" customHeight="1" x14ac:dyDescent="0.2">
      <c r="A4" s="16" t="s">
        <v>1151</v>
      </c>
      <c r="B4" s="15"/>
      <c r="D4" s="606"/>
      <c r="E4" s="606"/>
      <c r="F4" s="606"/>
      <c r="G4" s="606"/>
      <c r="H4" s="606"/>
      <c r="I4" s="606"/>
      <c r="J4" s="606"/>
      <c r="K4" s="26"/>
      <c r="L4" s="26"/>
      <c r="M4" s="26"/>
      <c r="N4" s="26"/>
      <c r="O4" s="26"/>
      <c r="P4" s="26"/>
      <c r="Q4" s="26"/>
      <c r="R4" s="26"/>
    </row>
    <row r="5" spans="1:18" s="25" customFormat="1" ht="16.5" customHeight="1" x14ac:dyDescent="0.2">
      <c r="A5" s="16" t="s">
        <v>1152</v>
      </c>
      <c r="B5" s="15"/>
      <c r="D5" s="61"/>
      <c r="E5" s="61"/>
      <c r="K5" s="26"/>
      <c r="L5" s="26"/>
      <c r="M5" s="26"/>
      <c r="N5" s="26"/>
      <c r="O5" s="26"/>
      <c r="P5" s="26"/>
      <c r="Q5" s="26"/>
      <c r="R5" s="26"/>
    </row>
    <row r="6" spans="1:18" ht="16.5" customHeight="1" x14ac:dyDescent="0.3">
      <c r="A6" s="16" t="s">
        <v>1153</v>
      </c>
      <c r="B6" s="15"/>
      <c r="D6" s="26"/>
      <c r="E6" s="603" t="s">
        <v>649</v>
      </c>
      <c r="F6" s="604"/>
      <c r="G6" s="604"/>
      <c r="H6" s="604"/>
      <c r="I6" s="605"/>
      <c r="J6" s="608" t="s">
        <v>653</v>
      </c>
    </row>
    <row r="7" spans="1:18" ht="16.5" customHeight="1" x14ac:dyDescent="0.3">
      <c r="A7" s="16" t="s">
        <v>1154</v>
      </c>
      <c r="B7" s="15"/>
      <c r="D7" s="26"/>
      <c r="E7" s="571" t="s">
        <v>607</v>
      </c>
      <c r="F7" s="572" t="s">
        <v>693</v>
      </c>
      <c r="G7" s="572" t="s">
        <v>652</v>
      </c>
      <c r="H7" s="572" t="s">
        <v>704</v>
      </c>
      <c r="I7" s="572" t="s">
        <v>654</v>
      </c>
      <c r="J7" s="608"/>
    </row>
    <row r="8" spans="1:18" ht="16.5" customHeight="1" x14ac:dyDescent="0.3">
      <c r="A8" s="16" t="s">
        <v>1155</v>
      </c>
      <c r="D8" s="26"/>
      <c r="E8" s="571"/>
      <c r="F8" s="602"/>
      <c r="G8" s="602"/>
      <c r="H8" s="602"/>
      <c r="I8" s="602"/>
      <c r="J8" s="608"/>
    </row>
    <row r="9" spans="1:18" ht="16.5" customHeight="1" x14ac:dyDescent="0.3">
      <c r="A9" s="16" t="s">
        <v>1156</v>
      </c>
      <c r="D9" s="26"/>
      <c r="E9" s="571"/>
      <c r="F9" s="573"/>
      <c r="G9" s="573"/>
      <c r="H9" s="573"/>
      <c r="I9" s="573"/>
      <c r="J9" s="608"/>
    </row>
    <row r="10" spans="1:18" ht="16.5" hidden="1" customHeight="1" x14ac:dyDescent="0.3">
      <c r="D10" s="26"/>
      <c r="E10" s="486" t="s">
        <v>607</v>
      </c>
      <c r="F10" s="483"/>
      <c r="G10" s="483"/>
      <c r="H10" s="483"/>
      <c r="I10" s="483"/>
      <c r="J10" s="486" t="s">
        <v>12</v>
      </c>
    </row>
    <row r="11" spans="1:18" ht="16.5" customHeight="1" x14ac:dyDescent="0.3">
      <c r="A11" s="14" t="s">
        <v>1157</v>
      </c>
      <c r="D11" s="26"/>
      <c r="E11" s="260"/>
      <c r="F11" s="330" t="str">
        <f>IF(E11="","",IF(VLOOKUP(E11,'0_Dades generals organització'!$H$51:$L$298,3,FALSE)="","",VLOOKUP(E11,'0_Dades generals organització'!$H$51:$L$298,3,FALSE)))</f>
        <v/>
      </c>
      <c r="G11" s="261"/>
      <c r="H11" s="273"/>
      <c r="I11" s="87">
        <f>SUM(H11:H15)</f>
        <v>0</v>
      </c>
      <c r="J11" s="88">
        <v>0</v>
      </c>
    </row>
    <row r="12" spans="1:18" ht="16.5" customHeight="1" x14ac:dyDescent="0.3">
      <c r="A12" s="16" t="s">
        <v>1158</v>
      </c>
      <c r="D12" s="26"/>
      <c r="E12" s="260"/>
      <c r="F12" s="330" t="str">
        <f>IF(E12="","",IF(VLOOKUP(E12,'0_Dades generals organització'!$H$51:$L$298,3,FALSE)="","",VLOOKUP(E12,'0_Dades generals organització'!$H$51:$L$298,3,FALSE)))</f>
        <v/>
      </c>
      <c r="G12" s="261"/>
      <c r="H12" s="273"/>
      <c r="J12" s="25"/>
    </row>
    <row r="13" spans="1:18" ht="17.25" customHeight="1" x14ac:dyDescent="0.3">
      <c r="A13" s="16" t="s">
        <v>1159</v>
      </c>
      <c r="D13" s="26"/>
      <c r="E13" s="260"/>
      <c r="F13" s="330" t="str">
        <f>IF(E13="","",IF(VLOOKUP(E13,'0_Dades generals organització'!$H$51:$L$298,3,FALSE)="","",VLOOKUP(E13,'0_Dades generals organització'!$H$51:$L$298,3,FALSE)))</f>
        <v/>
      </c>
      <c r="G13" s="261"/>
      <c r="H13" s="273"/>
      <c r="J13" s="25"/>
    </row>
    <row r="14" spans="1:18" ht="17.25" customHeight="1" x14ac:dyDescent="0.3">
      <c r="A14" s="16"/>
      <c r="D14" s="26"/>
      <c r="E14" s="260"/>
      <c r="F14" s="330" t="str">
        <f>IF(E14="","",IF(VLOOKUP(E14,'0_Dades generals organització'!$H$51:$L$298,3,FALSE)="","",VLOOKUP(E14,'0_Dades generals organització'!$H$51:$L$298,3,FALSE)))</f>
        <v/>
      </c>
      <c r="G14" s="261"/>
      <c r="H14" s="273"/>
      <c r="J14" s="25"/>
    </row>
    <row r="15" spans="1:18" ht="17.25" customHeight="1" x14ac:dyDescent="0.3">
      <c r="A15" s="16"/>
      <c r="D15" s="26"/>
      <c r="E15" s="260"/>
      <c r="F15" s="330" t="str">
        <f>IF(E15="","",IF(VLOOKUP(E15,'0_Dades generals organització'!$H$51:$L$298,3,FALSE)="","",VLOOKUP(E15,'0_Dades generals organització'!$H$51:$L$298,3,FALSE)))</f>
        <v/>
      </c>
      <c r="G15" s="261"/>
      <c r="H15" s="273"/>
      <c r="J15" s="25"/>
    </row>
    <row r="16" spans="1:18" ht="15" customHeight="1" x14ac:dyDescent="0.3">
      <c r="A16" s="41"/>
      <c r="D16" s="61"/>
      <c r="E16" s="61"/>
      <c r="F16" s="61"/>
      <c r="G16" s="61"/>
      <c r="H16" s="61"/>
      <c r="J16" s="61"/>
    </row>
    <row r="17" spans="1:10" ht="17.25" customHeight="1" x14ac:dyDescent="0.3">
      <c r="A17" s="41"/>
      <c r="D17" s="607" t="s">
        <v>651</v>
      </c>
      <c r="E17" s="607"/>
      <c r="F17" s="607"/>
      <c r="G17" s="607"/>
      <c r="H17" s="607"/>
      <c r="I17" s="607"/>
      <c r="J17" s="607"/>
    </row>
    <row r="18" spans="1:10" ht="15" customHeight="1" x14ac:dyDescent="0.3">
      <c r="A18" s="41"/>
      <c r="D18" s="90"/>
      <c r="E18" s="89"/>
      <c r="F18" s="89"/>
      <c r="G18" s="89"/>
      <c r="H18" s="89"/>
      <c r="J18" s="89"/>
    </row>
    <row r="19" spans="1:10" ht="15" customHeight="1" x14ac:dyDescent="0.3">
      <c r="A19" s="41"/>
      <c r="D19" s="25"/>
      <c r="E19" s="603" t="s">
        <v>650</v>
      </c>
      <c r="F19" s="604"/>
      <c r="G19" s="604"/>
      <c r="H19" s="604"/>
      <c r="I19" s="605"/>
      <c r="J19" s="608" t="s">
        <v>653</v>
      </c>
    </row>
    <row r="20" spans="1:10" s="25" customFormat="1" ht="17.25" customHeight="1" x14ac:dyDescent="0.25">
      <c r="A20" s="41"/>
      <c r="B20" s="12"/>
      <c r="E20" s="571" t="s">
        <v>607</v>
      </c>
      <c r="F20" s="572" t="s">
        <v>693</v>
      </c>
      <c r="G20" s="572" t="s">
        <v>663</v>
      </c>
      <c r="H20" s="572" t="s">
        <v>664</v>
      </c>
      <c r="I20" s="572" t="s">
        <v>665</v>
      </c>
      <c r="J20" s="608"/>
    </row>
    <row r="21" spans="1:10" s="25" customFormat="1" ht="17.25" customHeight="1" x14ac:dyDescent="0.25">
      <c r="A21" s="41"/>
      <c r="B21" s="12"/>
      <c r="E21" s="571"/>
      <c r="F21" s="573"/>
      <c r="G21" s="573"/>
      <c r="H21" s="573"/>
      <c r="I21" s="573"/>
      <c r="J21" s="608"/>
    </row>
    <row r="22" spans="1:10" s="25" customFormat="1" ht="17.25" hidden="1" customHeight="1" x14ac:dyDescent="0.25">
      <c r="A22" s="41"/>
      <c r="B22" s="12"/>
      <c r="E22" s="486" t="s">
        <v>607</v>
      </c>
      <c r="F22" s="483"/>
      <c r="G22" s="483"/>
      <c r="H22" s="483"/>
      <c r="I22" s="483"/>
      <c r="J22" s="486" t="s">
        <v>12</v>
      </c>
    </row>
    <row r="23" spans="1:10" s="25" customFormat="1" ht="17.25" customHeight="1" x14ac:dyDescent="0.25">
      <c r="A23" s="41"/>
      <c r="B23" s="12"/>
      <c r="E23" s="260"/>
      <c r="F23" s="330" t="str">
        <f>IF(E23="","",IF(VLOOKUP(E23,'0_Dades generals organització'!$H$51:$L$298,3,FALSE)="","",VLOOKUP(E23,'0_Dades generals organització'!$H$51:$L$298,3,FALSE)))</f>
        <v/>
      </c>
      <c r="G23" s="261"/>
      <c r="H23" s="273"/>
      <c r="I23" s="87">
        <f>SUM(H23:H28)</f>
        <v>0</v>
      </c>
      <c r="J23" s="88">
        <v>0</v>
      </c>
    </row>
    <row r="24" spans="1:10" s="25" customFormat="1" ht="17.25" customHeight="1" x14ac:dyDescent="0.3">
      <c r="A24" s="41"/>
      <c r="B24" s="12"/>
      <c r="E24" s="260"/>
      <c r="F24" s="330" t="str">
        <f>IF(E24="","",IF(VLOOKUP(E24,'0_Dades generals organització'!$H$51:$L$298,3,FALSE)="","",VLOOKUP(E24,'0_Dades generals organització'!$H$51:$L$298,3,FALSE)))</f>
        <v/>
      </c>
      <c r="G24" s="261"/>
      <c r="H24" s="273"/>
      <c r="J24" s="2"/>
    </row>
    <row r="25" spans="1:10" s="25" customFormat="1" ht="17.25" customHeight="1" x14ac:dyDescent="0.3">
      <c r="A25" s="92"/>
      <c r="B25" s="12"/>
      <c r="E25" s="260"/>
      <c r="F25" s="330" t="str">
        <f>IF(E25="","",IF(VLOOKUP(E25,'0_Dades generals organització'!$H$51:$L$298,3,FALSE)="","",VLOOKUP(E25,'0_Dades generals organització'!$H$51:$L$298,3,FALSE)))</f>
        <v/>
      </c>
      <c r="G25" s="261"/>
      <c r="H25" s="273"/>
      <c r="J25" s="2"/>
    </row>
    <row r="26" spans="1:10" s="25" customFormat="1" ht="17.25" customHeight="1" x14ac:dyDescent="0.25">
      <c r="A26" s="16"/>
      <c r="B26" s="12"/>
      <c r="E26" s="260"/>
      <c r="F26" s="330" t="str">
        <f>IF(E26="","",IF(VLOOKUP(E26,'0_Dades generals organització'!$H$51:$L$298,3,FALSE)="","",VLOOKUP(E26,'0_Dades generals organització'!$H$51:$L$298,3,FALSE)))</f>
        <v/>
      </c>
      <c r="G26" s="261"/>
      <c r="H26" s="273"/>
    </row>
    <row r="27" spans="1:10" s="25" customFormat="1" ht="17.25" customHeight="1" x14ac:dyDescent="0.25">
      <c r="A27" s="16"/>
      <c r="B27" s="12"/>
      <c r="E27" s="260"/>
      <c r="F27" s="330" t="str">
        <f>IF(E27="","",IF(VLOOKUP(E27,'0_Dades generals organització'!$H$51:$L$298,3,FALSE)="","",VLOOKUP(E27,'0_Dades generals organització'!$H$51:$L$298,3,FALSE)))</f>
        <v/>
      </c>
      <c r="G27" s="261"/>
      <c r="H27" s="273"/>
      <c r="I27" s="91"/>
      <c r="J27" s="91"/>
    </row>
    <row r="28" spans="1:10" s="25" customFormat="1" ht="17.25" customHeight="1" x14ac:dyDescent="0.25">
      <c r="A28" s="16"/>
      <c r="B28" s="12"/>
      <c r="E28" s="260"/>
      <c r="F28" s="330" t="str">
        <f>IF(E28="","",IF(VLOOKUP(E28,'0_Dades generals organització'!$H$51:$L$298,3,FALSE)="","",VLOOKUP(E28,'0_Dades generals organització'!$H$51:$L$298,3,FALSE)))</f>
        <v/>
      </c>
      <c r="G28" s="261"/>
      <c r="H28" s="273"/>
      <c r="I28" s="91"/>
      <c r="J28" s="91"/>
    </row>
    <row r="29" spans="1:10" s="25" customFormat="1" ht="15.75" customHeight="1" x14ac:dyDescent="0.25">
      <c r="A29" s="16"/>
      <c r="B29" s="12"/>
    </row>
    <row r="30" spans="1:10" x14ac:dyDescent="0.3">
      <c r="A30" s="16"/>
    </row>
    <row r="31" spans="1:10" x14ac:dyDescent="0.3">
      <c r="A31" s="16"/>
      <c r="F31" s="2"/>
    </row>
    <row r="32" spans="1:10" x14ac:dyDescent="0.3">
      <c r="A32" s="16"/>
      <c r="F32" s="2"/>
    </row>
    <row r="33" spans="1:6" x14ac:dyDescent="0.3">
      <c r="A33" s="16"/>
      <c r="F33" s="2"/>
    </row>
    <row r="34" spans="1:6" x14ac:dyDescent="0.3">
      <c r="A34" s="16"/>
      <c r="F34" s="2"/>
    </row>
    <row r="35" spans="1:6" x14ac:dyDescent="0.3">
      <c r="A35" s="16"/>
      <c r="F35" s="2"/>
    </row>
    <row r="36" spans="1:6" x14ac:dyDescent="0.3">
      <c r="F36" s="2"/>
    </row>
    <row r="37" spans="1:6" x14ac:dyDescent="0.3">
      <c r="F37" s="2"/>
    </row>
    <row r="38" spans="1:6" x14ac:dyDescent="0.3">
      <c r="F38" s="2"/>
    </row>
    <row r="39" spans="1:6" x14ac:dyDescent="0.3">
      <c r="F39" s="2"/>
    </row>
    <row r="146" spans="4:10" x14ac:dyDescent="0.3">
      <c r="D146" s="77"/>
      <c r="E146" s="77"/>
      <c r="F146" s="77"/>
      <c r="G146" s="77"/>
      <c r="H146" s="77"/>
      <c r="I146" s="77"/>
      <c r="J146" s="77"/>
    </row>
    <row r="147" spans="4:10" x14ac:dyDescent="0.3">
      <c r="D147" s="77"/>
      <c r="E147" s="77"/>
      <c r="F147" s="77"/>
      <c r="G147" s="77"/>
      <c r="H147" s="77"/>
      <c r="I147" s="77"/>
      <c r="J147" s="77"/>
    </row>
  </sheetData>
  <sheetProtection sheet="1" objects="1" scenarios="1"/>
  <mergeCells count="17">
    <mergeCell ref="I20:I21"/>
    <mergeCell ref="H7:H9"/>
    <mergeCell ref="I7:I9"/>
    <mergeCell ref="H20:H21"/>
    <mergeCell ref="E19:I19"/>
    <mergeCell ref="D17:J17"/>
    <mergeCell ref="J19:J21"/>
    <mergeCell ref="E20:E21"/>
    <mergeCell ref="F20:F21"/>
    <mergeCell ref="G20:G21"/>
    <mergeCell ref="J6:J9"/>
    <mergeCell ref="E7:E9"/>
    <mergeCell ref="F7:F9"/>
    <mergeCell ref="G7:G9"/>
    <mergeCell ref="E6:I6"/>
    <mergeCell ref="D3:J4"/>
    <mergeCell ref="C1:K1"/>
  </mergeCells>
  <conditionalFormatting sqref="D17">
    <cfRule type="expression" dxfId="44" priority="2">
      <formula>$D$11:$D$15="Biomásica"</formula>
    </cfRule>
  </conditionalFormatting>
  <dataValidations count="5">
    <dataValidation type="list" operator="equal" allowBlank="1" showInputMessage="1" showErrorMessage="1" sqref="D11:D15">
      <formula1>$E$12:$E$16</formula1>
      <formula2>0</formula2>
    </dataValidation>
    <dataValidation type="whole" operator="greaterThan" allowBlank="1" showInputMessage="1" showErrorMessage="1" sqref="H23:H28 H11:H15">
      <formula1>0</formula1>
      <formula2>0</formula2>
    </dataValidation>
    <dataValidation type="list" operator="equal" allowBlank="1" showInputMessage="1" showErrorMessage="1" sqref="G11:G15">
      <formula1>Tipo_ER</formula1>
      <formula2>0</formula2>
    </dataValidation>
    <dataValidation type="list" operator="equal" allowBlank="1" showInputMessage="1" showErrorMessage="1" sqref="D23:D28">
      <formula1>$E$24:$E$29</formula1>
      <formula2>0</formula2>
    </dataValidation>
    <dataValidation type="list" operator="equal" allowBlank="1" showInputMessage="1" showErrorMessage="1" sqref="G23:G28">
      <formula1>Tipo_Biomasa</formula1>
      <formula2>0</formula2>
    </dataValidation>
  </dataValidations>
  <hyperlinks>
    <hyperlink ref="A3" location="'0_Dades generals organització'!C1" display="0. Dades de l'organització"/>
    <hyperlink ref="A4" location="'1_Instal·lacions fixes'!C1" display="1. PC Abast 1: Instal·lacions fixes"/>
    <hyperlink ref="A5" location="'2_Vehicles i maquinària'!C1" display="2. PC Abast 1: Vehicles i maquinària"/>
    <hyperlink ref="A6" location="'3_Emissions fugitives'!C1" display="3. PC Abast 1: Emissions fugitives"/>
    <hyperlink ref="A7" location="'4_Emissions de procés'!C1" display="4. PC Abast 1: Emissions de procés"/>
    <hyperlink ref="A8" location="'5.1_Abast 2 Illes Balears'!C1" display="5.1 Abast 2 registre balear"/>
    <hyperlink ref="A9" location="'5.2_Abast 2 Espanya'!C1" display="5.2 Abast 2 registre espanyol"/>
    <hyperlink ref="A12" location="'7.1_Resultats Illes Balears'!C1" display="7.1 RESULTATS Registre balear"/>
    <hyperlink ref="A13" location="'7.2_Resultats Espanya'!C1" display="7.2 RESULTATS Registre estatal"/>
  </hyperlinks>
  <pageMargins left="0.75" right="0.75" top="1" bottom="1" header="0.51180555555555496" footer="0.51180555555555496"/>
  <pageSetup paperSize="77" scale="48" firstPageNumber="0" orientation="landscape" horizontalDpi="300" verticalDpi="300"/>
  <drawing r:id="rId1"/>
  <extLst>
    <ext xmlns:x14="http://schemas.microsoft.com/office/spreadsheetml/2009/9/main" uri="{CCE6A557-97BC-4b89-ADB6-D9C93CAAB3DF}">
      <x14:dataValidations xmlns:xm="http://schemas.microsoft.com/office/excel/2006/main" count="1">
        <x14:dataValidation type="list" showInputMessage="1" showErrorMessage="1">
          <x14:formula1>
            <xm:f>'0_Dades generals organització'!$H$50:$H$300</xm:f>
          </x14:formula1>
          <xm:sqref>E11:E15 E23:E28</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559</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103</vt:i4>
      </vt:variant>
    </vt:vector>
  </HeadingPairs>
  <TitlesOfParts>
    <vt:vector size="115" baseType="lpstr">
      <vt:lpstr>PORTADA</vt:lpstr>
      <vt:lpstr>0_Dades generals organització</vt:lpstr>
      <vt:lpstr>1_Instal·lacions fixes</vt:lpstr>
      <vt:lpstr>2_Vehicles i maquinària</vt:lpstr>
      <vt:lpstr>3_Emissions fugitives</vt:lpstr>
      <vt:lpstr>4_Emissions de procés</vt:lpstr>
      <vt:lpstr>5.1_Abast 2 Illes Balears</vt:lpstr>
      <vt:lpstr>5.2_Abast 2 Espanya</vt:lpstr>
      <vt:lpstr>6_Informació addicional</vt:lpstr>
      <vt:lpstr>7.1_Resultats Illes Balears</vt:lpstr>
      <vt:lpstr>7.2_Resultats Espanya</vt:lpstr>
      <vt:lpstr>Dades</vt:lpstr>
      <vt:lpstr>_Com2011</vt:lpstr>
      <vt:lpstr>_Com2012</vt:lpstr>
      <vt:lpstr>_Com2013</vt:lpstr>
      <vt:lpstr>_Com2014</vt:lpstr>
      <vt:lpstr>_Com2015</vt:lpstr>
      <vt:lpstr>_Com2016</vt:lpstr>
      <vt:lpstr>_Com2017</vt:lpstr>
      <vt:lpstr>_Com2018</vt:lpstr>
      <vt:lpstr>_Com2019</vt:lpstr>
      <vt:lpstr>_Com2020</vt:lpstr>
      <vt:lpstr>_Com2021</vt:lpstr>
      <vt:lpstr>_Mix2011</vt:lpstr>
      <vt:lpstr>_Mix2012</vt:lpstr>
      <vt:lpstr>_Mix2013</vt:lpstr>
      <vt:lpstr>_Mix2014</vt:lpstr>
      <vt:lpstr>_Mix2015</vt:lpstr>
      <vt:lpstr>_Mix2016</vt:lpstr>
      <vt:lpstr>_Mix2017</vt:lpstr>
      <vt:lpstr>_Mix2018</vt:lpstr>
      <vt:lpstr>_Mix2019</vt:lpstr>
      <vt:lpstr>_Mix2020</vt:lpstr>
      <vt:lpstr>_Mix2021</vt:lpstr>
      <vt:lpstr>_MixIB</vt:lpstr>
      <vt:lpstr>Año</vt:lpstr>
      <vt:lpstr>'7.1_Resultats Illes Balears'!Área_de_impresión</vt:lpstr>
      <vt:lpstr>'7.2_Resultats Espanya'!Área_de_impresión</vt:lpstr>
      <vt:lpstr>Comb_Maq_1_2012</vt:lpstr>
      <vt:lpstr>Comb_Maq_1_2013</vt:lpstr>
      <vt:lpstr>Comb_Maq_1_2014</vt:lpstr>
      <vt:lpstr>Comb_Maq_1_2015</vt:lpstr>
      <vt:lpstr>Comb_Maq_1_2016</vt:lpstr>
      <vt:lpstr>Comb_Maq_1_2017</vt:lpstr>
      <vt:lpstr>Comb_Maq_1_2018</vt:lpstr>
      <vt:lpstr>Comb_Maq_1_2019</vt:lpstr>
      <vt:lpstr>Comb_Maq_1_2020</vt:lpstr>
      <vt:lpstr>Comb_Maq_1_2021</vt:lpstr>
      <vt:lpstr>Comb_Maq_2_2012</vt:lpstr>
      <vt:lpstr>Comb_Maq_2_2013</vt:lpstr>
      <vt:lpstr>Comb_Maq_2_2014</vt:lpstr>
      <vt:lpstr>Comb_Maq_2_2015</vt:lpstr>
      <vt:lpstr>Comb_Maq_2_2016</vt:lpstr>
      <vt:lpstr>Comb_Maq_2_2017</vt:lpstr>
      <vt:lpstr>Comb_Maq_2_2018</vt:lpstr>
      <vt:lpstr>Comb_Maq_2_2019</vt:lpstr>
      <vt:lpstr>Comb_Maq_2_2020</vt:lpstr>
      <vt:lpstr>Comb_Maq_2_2021</vt:lpstr>
      <vt:lpstr>Comb_Maq_3_2012</vt:lpstr>
      <vt:lpstr>Comb_Maq_3_2013</vt:lpstr>
      <vt:lpstr>Comb_Maq_3_2014</vt:lpstr>
      <vt:lpstr>Comb_Maq_3_2015</vt:lpstr>
      <vt:lpstr>Comb_Maq_3_2016</vt:lpstr>
      <vt:lpstr>Comb_Maq_3_2017</vt:lpstr>
      <vt:lpstr>Comb_Maq_3_2018</vt:lpstr>
      <vt:lpstr>Comb_Maq_3_2019</vt:lpstr>
      <vt:lpstr>Comb_Maq_3_2020</vt:lpstr>
      <vt:lpstr>Comb_Maq_3_2021</vt:lpstr>
      <vt:lpstr>Comb_No_Carr_1</vt:lpstr>
      <vt:lpstr>Comb_No_Carr_2</vt:lpstr>
      <vt:lpstr>Comb_No_Carr_3</vt:lpstr>
      <vt:lpstr>Comb_Veh_1_2012</vt:lpstr>
      <vt:lpstr>Comb_Veh_1_2013</vt:lpstr>
      <vt:lpstr>Comb_Veh_1_2014</vt:lpstr>
      <vt:lpstr>Comb_Veh_1_2015</vt:lpstr>
      <vt:lpstr>Comb_Veh_1_2016</vt:lpstr>
      <vt:lpstr>Comb_Veh_1_2017</vt:lpstr>
      <vt:lpstr>Comb_Veh_1_2018</vt:lpstr>
      <vt:lpstr>Comb_Veh_1_2019</vt:lpstr>
      <vt:lpstr>Comb_Veh_1_2020</vt:lpstr>
      <vt:lpstr>Comb_Veh_1_2021</vt:lpstr>
      <vt:lpstr>Comb_Veh_2_2012</vt:lpstr>
      <vt:lpstr>Comb_Veh_2_2013</vt:lpstr>
      <vt:lpstr>Comb_Veh_2_2014</vt:lpstr>
      <vt:lpstr>Comb_Veh_2_2015</vt:lpstr>
      <vt:lpstr>Comb_Veh_2_2016</vt:lpstr>
      <vt:lpstr>Comb_Veh_2_2017</vt:lpstr>
      <vt:lpstr>Comb_Veh_2_2018</vt:lpstr>
      <vt:lpstr>Comb_Veh_2_2019</vt:lpstr>
      <vt:lpstr>Comb_Veh_2_2020</vt:lpstr>
      <vt:lpstr>Comb_Veh_2_2021</vt:lpstr>
      <vt:lpstr>Comb_Veh_3_2012</vt:lpstr>
      <vt:lpstr>Comb_Veh_3_2013</vt:lpstr>
      <vt:lpstr>Comb_Veh_3_2014</vt:lpstr>
      <vt:lpstr>Comb_Veh_3_2015</vt:lpstr>
      <vt:lpstr>Comb_Veh_3_2016</vt:lpstr>
      <vt:lpstr>Comb_Veh_3_2017</vt:lpstr>
      <vt:lpstr>Comb_Veh_3_2018</vt:lpstr>
      <vt:lpstr>Comb_Veh_3_2019</vt:lpstr>
      <vt:lpstr>Comb_Veh_3_2020</vt:lpstr>
      <vt:lpstr>Comb_Veh_3_2021</vt:lpstr>
      <vt:lpstr>Comb_Veh_4_2012</vt:lpstr>
      <vt:lpstr>Comb_Veh_4_2013</vt:lpstr>
      <vt:lpstr>Comb_Veh_4_2014</vt:lpstr>
      <vt:lpstr>Comb_Veh_4_2015</vt:lpstr>
      <vt:lpstr>Comb_Veh_4_2016</vt:lpstr>
      <vt:lpstr>Comb_Veh_4_2017</vt:lpstr>
      <vt:lpstr>Comb_Veh_4_2018</vt:lpstr>
      <vt:lpstr>Comb_Veh_4_2019</vt:lpstr>
      <vt:lpstr>Comb_Veh_4_2020</vt:lpstr>
      <vt:lpstr>Comb_Veh_4_2021</vt:lpstr>
      <vt:lpstr>Sector</vt:lpstr>
      <vt:lpstr>Tipo_Biomasa</vt:lpstr>
      <vt:lpstr>Tipo_ER</vt:lpstr>
      <vt:lpstr>TipoOrg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dc:creator>
  <dc:description/>
  <cp:lastModifiedBy>CARLOS</cp:lastModifiedBy>
  <cp:revision>68</cp:revision>
  <cp:lastPrinted>2022-12-30T11:53:17Z</cp:lastPrinted>
  <dcterms:created xsi:type="dcterms:W3CDTF">2012-12-08T19:19:39Z</dcterms:created>
  <dcterms:modified xsi:type="dcterms:W3CDTF">2023-08-21T07:32:04Z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