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MOCIO\02.ESPORTISTES\2023\Models\"/>
    </mc:Choice>
  </mc:AlternateContent>
  <xr:revisionPtr revIDLastSave="0" documentId="13_ncr:1_{C3736D70-E283-433D-81F8-ECCDEC0E0D94}" xr6:coauthVersionLast="47" xr6:coauthVersionMax="47" xr10:uidLastSave="{00000000-0000-0000-0000-000000000000}"/>
  <bookViews>
    <workbookView xWindow="-98" yWindow="-98" windowWidth="28996" windowHeight="15796" tabRatio="500" xr2:uid="{00000000-000D-0000-FFFF-FFFF00000000}"/>
  </bookViews>
  <sheets>
    <sheet name="Autoavaluació resultat" sheetId="1" r:id="rId1"/>
    <sheet name="Hoja1" sheetId="6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N121" i="1" l="1"/>
  <c r="N122" i="1"/>
  <c r="N123" i="1"/>
  <c r="N124" i="1"/>
  <c r="N125" i="1"/>
  <c r="G37" i="1" s="1"/>
  <c r="G13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H25" i="1"/>
  <c r="G35" i="1"/>
  <c r="G33" i="1"/>
  <c r="G31" i="1"/>
  <c r="G29" i="1"/>
  <c r="G27" i="1"/>
  <c r="G25" i="1"/>
  <c r="G23" i="1"/>
  <c r="G21" i="1"/>
  <c r="G17" i="1"/>
  <c r="G15" i="1"/>
  <c r="O196" i="1"/>
  <c r="O207" i="1"/>
  <c r="O206" i="1"/>
  <c r="O205" i="1"/>
  <c r="O204" i="1"/>
  <c r="O203" i="1"/>
  <c r="O202" i="1"/>
  <c r="O201" i="1"/>
  <c r="O200" i="1"/>
  <c r="O199" i="1"/>
  <c r="O198" i="1"/>
  <c r="O197" i="1"/>
  <c r="O195" i="1"/>
  <c r="O194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H23" i="1"/>
  <c r="H17" i="1"/>
  <c r="H29" i="1" s="1"/>
  <c r="I23" i="1" l="1"/>
  <c r="J23" i="1" s="1"/>
  <c r="I25" i="1"/>
  <c r="J25" i="1" s="1"/>
  <c r="I29" i="1"/>
  <c r="J29" i="1" s="1"/>
  <c r="H33" i="1"/>
  <c r="I33" i="1" l="1"/>
  <c r="J33" i="1" s="1"/>
  <c r="J38" i="1" s="1"/>
  <c r="E39" i="1" l="1"/>
  <c r="J39" i="1" s="1"/>
</calcChain>
</file>

<file path=xl/sharedStrings.xml><?xml version="1.0" encoding="utf-8"?>
<sst xmlns="http://schemas.openxmlformats.org/spreadsheetml/2006/main" count="611" uniqueCount="137">
  <si>
    <t>Àmbit</t>
  </si>
  <si>
    <t>GRUP 1</t>
  </si>
  <si>
    <t>Posició</t>
  </si>
  <si>
    <t>AmbitNom</t>
  </si>
  <si>
    <t>AmbitCoeficient</t>
  </si>
  <si>
    <t>NumEsportistesText</t>
  </si>
  <si>
    <t>NumEsportistesCoeficient</t>
  </si>
  <si>
    <t>NumProvesText</t>
  </si>
  <si>
    <t>NumProvesCoeficient</t>
  </si>
  <si>
    <t>NO</t>
  </si>
  <si>
    <t>SI</t>
  </si>
  <si>
    <t>5 o més</t>
  </si>
  <si>
    <t>NumPaisosText</t>
  </si>
  <si>
    <t>NumPaisosCoeficient</t>
  </si>
  <si>
    <t>ModalitatNom</t>
  </si>
  <si>
    <t>ModalitatCoeficient</t>
  </si>
  <si>
    <t>NumParticipantsText</t>
  </si>
  <si>
    <t>NumParticipantsCoeficient</t>
  </si>
  <si>
    <t>GRUP 2</t>
  </si>
  <si>
    <t>GRUP 3</t>
  </si>
  <si>
    <t>CategoriaEdatNom</t>
  </si>
  <si>
    <t>CategoriaEdatCoeficient</t>
  </si>
  <si>
    <t>10 O MÉS</t>
  </si>
  <si>
    <t>PosicioText</t>
  </si>
  <si>
    <t>PosicioCoeficient</t>
  </si>
  <si>
    <t>AnysResultatText</t>
  </si>
  <si>
    <t>AnysResultatCoeficient</t>
  </si>
  <si>
    <t>16 O MÉS</t>
  </si>
  <si>
    <t>4 a 8</t>
  </si>
  <si>
    <t>9 a 12</t>
  </si>
  <si>
    <t>13 a 24</t>
  </si>
  <si>
    <t>Participació</t>
  </si>
  <si>
    <t>Categoria edat</t>
  </si>
  <si>
    <t>Categories permeses</t>
  </si>
  <si>
    <t>Permès</t>
  </si>
  <si>
    <t>Modalitat</t>
  </si>
  <si>
    <t>Àmbit modalitat</t>
  </si>
  <si>
    <t>Comptar països</t>
  </si>
  <si>
    <t>Paralímpic</t>
  </si>
  <si>
    <t>Comptar participants</t>
  </si>
  <si>
    <t>GRUP 1B</t>
  </si>
  <si>
    <t>ClassificacioText</t>
  </si>
  <si>
    <t>ClassificacioCoeficient</t>
  </si>
  <si>
    <t>Combinat</t>
  </si>
  <si>
    <t>Permetre posició</t>
  </si>
  <si>
    <t>Any del resultat</t>
  </si>
  <si>
    <t>PUNTUACIÓ AUTOAVALUACIÓ</t>
  </si>
  <si>
    <t>MUNDIAL</t>
  </si>
  <si>
    <t>EUROPEU</t>
  </si>
  <si>
    <t>INTERNACIONAL NIVELL 1</t>
  </si>
  <si>
    <t>INTERNACIONAL NIVELL 2</t>
  </si>
  <si>
    <t>INTERNACIONAL NIVELL 3</t>
  </si>
  <si>
    <t>NACIONAL NIVELL 1</t>
  </si>
  <si>
    <t>NACIONAL NIVELL 2</t>
  </si>
  <si>
    <t>PARTICIPACIÓ</t>
  </si>
  <si>
    <t>INDIVIDUAL (1)</t>
  </si>
  <si>
    <t>MENYS DE 4</t>
  </si>
  <si>
    <t>Distància olímpica a pista coberta (atletisme) o piscina 25m (natació)</t>
  </si>
  <si>
    <t>NO ÉS NATACIÓ NI ATLETISME</t>
  </si>
  <si>
    <t>NO ÉS DISTÀNCIA OLÍMPICA</t>
  </si>
  <si>
    <t>ÉS DISTÀNCIA OLÍMPICA A PISTA COBERTA (ATLETISME)</t>
  </si>
  <si>
    <t>ÉS DISTÀNCIA OLÍMPICA A PISCINA DE 25m (NATACIÓ)</t>
  </si>
  <si>
    <t>ProvaDistanciaOlimpica</t>
  </si>
  <si>
    <t>Modalitat - grup (consultar taules a les bases de la convocatòria)</t>
  </si>
  <si>
    <t>Número esportistes equip (indicar INDIVIDUAL si no es participa com a equip)</t>
  </si>
  <si>
    <t>Número de països (en mundial o europeu de proves OLÍMPIQUES no és necessari)</t>
  </si>
  <si>
    <t>Número de participants a la prova específica en que he competit</t>
  </si>
  <si>
    <t>Posició aconseguida (resultat a la classificació)</t>
  </si>
  <si>
    <t>Categoria d'edat (la denominació específica dependrà de la modalitat o esport)</t>
  </si>
  <si>
    <t>Menys de 4</t>
  </si>
  <si>
    <t>El resultat que presento es correspon amb el resultat final del campionat, o bé és un resultat aconseguit a un esdeveniment parcial que permet puntuar per a la classificació final (per exemple campionat del Món de Motociclisme)</t>
  </si>
  <si>
    <t>NO M'HE CLASSIFICAT PER A UN ALTRE CAMPIONAT O NO PUC SELECCIONAR ALTRA OPCIÓ</t>
  </si>
  <si>
    <t>AMB AQUEST RESULTAT AL CAMPIONAT D'ESPANYA M'HE CLASSIFICAT PER AL MUNDIAL O JJOO</t>
  </si>
  <si>
    <t>AMB AQUEST RESULTAT AL CAMPIONAT D'ESPANYA M'HE CLASSIFICAT PER AL CAMPIONAT D'EUROPA</t>
  </si>
  <si>
    <t>AMB AQUEST RESULTAT AL CAMPIONAT D'EUROPA M'HE CLASSIFICAT PER AL MUNDIAL O JJOO</t>
  </si>
  <si>
    <t>Màxima categoria: ABSOLUT, ELIT, SÈNIOR, etc.</t>
  </si>
  <si>
    <t>Categoria d'edat 20 a 23 anys: PROMESA, ABSOLUT JOVE, SUB-20, SUB-21, SUB-23, etc.</t>
  </si>
  <si>
    <t>Categoria d'edat 18 a 19 anys: JUNIOR, JUVENIL, JOVES, SUB-18, SUB-19, etc.</t>
  </si>
  <si>
    <t>Categoria d'edat 16 a 17 anys: JUVENIL, CADET, SUB-17, SUB-16, etc.</t>
  </si>
  <si>
    <t>Presento un resultat d'un esport ADAPTAT</t>
  </si>
  <si>
    <t>CONTAR PAÏSOS</t>
  </si>
  <si>
    <t>PERMÈS (SI/NO)</t>
  </si>
  <si>
    <t>Grup 1B</t>
  </si>
  <si>
    <t>NO ÉS NECESSARI INDICAR</t>
  </si>
  <si>
    <t>Sexe de l'esportista que aconsegueix el resultat</t>
  </si>
  <si>
    <t>CONMPTAR PARTICIPANTS</t>
  </si>
  <si>
    <r>
      <t xml:space="preserve">Indicar si amb aquest resultat m'he classificat per a un altre campionat </t>
    </r>
    <r>
      <rPr>
        <b/>
        <sz val="11"/>
        <color rgb="FF000000"/>
        <rFont val="Verdana"/>
        <family val="2"/>
      </rPr>
      <t>*S'HA DE PRESENTAR UN CERTIFICAT DE LA FEDERACIÓ CORRESPONENT</t>
    </r>
  </si>
  <si>
    <t>Model d'autoavaluació d'un resultat esportiu - ajuts esportistes 2023</t>
  </si>
  <si>
    <t>Nom campionat</t>
  </si>
  <si>
    <t>Nom de l'esport</t>
  </si>
  <si>
    <t>Nom de la modalitat o prova</t>
  </si>
  <si>
    <t>Àmbit de competició (la federació balear certificarà els nivells als campionats internacionals i nacional)</t>
  </si>
  <si>
    <t>El resultat d'aquesta simulació no es vinculant amb la puntuació que obtindreu a la resolució dels ajuts. Si teniu dubtes per omplir-lo podeu consultar amb els tècnics de l'administració.</t>
  </si>
  <si>
    <t>Àmbit de competició</t>
  </si>
  <si>
    <t>Categories d’edat permeses</t>
  </si>
  <si>
    <t>Mundial</t>
  </si>
  <si>
    <t>Europeu</t>
  </si>
  <si>
    <t>Internacional nivell 1</t>
  </si>
  <si>
    <t>Internacional nivell 2</t>
  </si>
  <si>
    <t>Internacional nivell 3</t>
  </si>
  <si>
    <t>Nacional nivell 1</t>
  </si>
  <si>
    <t>Nacional nivell 2</t>
  </si>
  <si>
    <t>Absoluta</t>
  </si>
  <si>
    <t>20-23</t>
  </si>
  <si>
    <t>18-19</t>
  </si>
  <si>
    <t>16-17</t>
  </si>
  <si>
    <t>Modalitats NO olímpiques i NO paralímpiques</t>
  </si>
  <si>
    <t>Modalitats olímpiques i paralímpiques</t>
  </si>
  <si>
    <t>Modalitats paralímpiques</t>
  </si>
  <si>
    <t>Modalitats olímpiques</t>
  </si>
  <si>
    <t>No és necessari comptar</t>
  </si>
  <si>
    <t>Posicions admeses</t>
  </si>
  <si>
    <t>13-24</t>
  </si>
  <si>
    <t>1-3</t>
  </si>
  <si>
    <t>4-8</t>
  </si>
  <si>
    <t>9-12</t>
  </si>
  <si>
    <t>Categories d'edat permeses segons l'àmbit de la competició</t>
  </si>
  <si>
    <t>Obligatorietat o no d'indicar el nombre de països participants segons l'àmbit de la competició</t>
  </si>
  <si>
    <t>Obligatorietat o no d'indicar el nombre de participants segons l'àmbit de la competició</t>
  </si>
  <si>
    <t>Posicions admeses segons l'àmbit de la competició</t>
  </si>
  <si>
    <t>combinació</t>
  </si>
  <si>
    <t>AMB AQUEST RESULTAT A UN INTERNACIONAL DE NIVELL 1 M'HE CLASSIFICAT PER AL MUNDIAL O JJOO</t>
  </si>
  <si>
    <t>Grup 1</t>
  </si>
  <si>
    <t>Modalitats o proves olímpiques i paralímpiques als Jocs Olímpics de Tokio 2020, Pekín 2022 o París 2024 .</t>
  </si>
  <si>
    <t>Grup 2</t>
  </si>
  <si>
    <t>Grup 3</t>
  </si>
  <si>
    <t>Modalitats o proves no olímpiques i no paralímpiques d’esports olímpics o paralímpics, modalitats del Jocs Mundials d’estiu i d’hivern d’Special Olympics, resta de modalitats o proves no olímpiques i no paralímpiques dels esports no inclosos al grup 3.</t>
  </si>
  <si>
    <t>Aeronàutica, Automobilisme, Billar, Bitlles, Ball esportiu, Espeleologia, Esquaix, Esquí nàutic, Fútbol americà, Muaythai, Motonàutica, Orientació, Pesca y càsting, Petanca, Pilota, Polo, Salvament i socorrisme</t>
  </si>
  <si>
    <t>Modalitats per grups</t>
  </si>
  <si>
    <t>RESULTAT FINAL D'UN CAMPIONAT CELEBRAT EN UN ÚNIC ESDEVENIMENT, SENSE COMPETICIONS PUNTUABLES</t>
  </si>
  <si>
    <t>RESULTAT FINAL GLOBAL D'UN CAMPIONAT AMB VÀRIES COMPETICIONS PUNTUABLES</t>
  </si>
  <si>
    <t>Resultat d'una competició PUNTUABLE per a a un campionat amb DOS (2) competicions independents</t>
  </si>
  <si>
    <t>Resultat d'una competició PUNTUABLE per a a un campionat amb TRES (3) competicions independents</t>
  </si>
  <si>
    <t>Resultat d'una competició PUNTUABLE per a a un campionat amb QUATRE (4) competicions independents</t>
  </si>
  <si>
    <t>Resultat d'una competició PUNTUABLE per a a un campionat amb CINC (5) competicions independents</t>
  </si>
  <si>
    <t>Resultat d'una competició PUNTUABLE per a a un campionat amb SIS (6) competicions independents</t>
  </si>
  <si>
    <t>Resultat d'una competició PUNTUABLE per a a un campionat amb SET O MÉS (+7) competicions independents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</si>
</sst>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5" x14ac:knownFonts="1">
    <font>
      <sz val="11"/>
      <color rgb="FF000000"/>
      <name val="Calibri"/>
    </font>
    <font>
      <b/>
      <sz val="24"/>
      <color rgb="FF000000"/>
      <name val="Calibri"/>
    </font>
    <font>
      <sz val="18"/>
      <color rgb="FF000000"/>
      <name val="Calibri"/>
    </font>
    <font>
      <sz val="12"/>
      <color rgb="FF000000"/>
      <name val="Calibri"/>
    </font>
    <font>
      <sz val="10"/>
      <color rgb="FF333333"/>
      <name val="Calibri"/>
    </font>
    <font>
      <i/>
      <sz val="10"/>
      <color rgb="FF808080"/>
      <name val="Calibri"/>
    </font>
    <font>
      <u/>
      <sz val="10"/>
      <color rgb="FF0000EE"/>
      <name val="Calibri"/>
    </font>
    <font>
      <sz val="10"/>
      <color rgb="FF006600"/>
      <name val="Calibri"/>
    </font>
    <font>
      <sz val="10"/>
      <color rgb="FF996600"/>
      <name val="Calibri"/>
    </font>
    <font>
      <sz val="10"/>
      <color rgb="FFCC0000"/>
      <name val="Calibri"/>
    </font>
    <font>
      <b/>
      <sz val="10"/>
      <color rgb="FFFFFFFF"/>
      <name val="Calibri"/>
    </font>
    <font>
      <b/>
      <sz val="10"/>
      <color rgb="FF000000"/>
      <name val="Calibri"/>
    </font>
    <font>
      <sz val="10"/>
      <color rgb="FFFFFFFF"/>
      <name val="Calibri"/>
    </font>
    <font>
      <sz val="11"/>
      <color rgb="FF000000"/>
      <name val="Calibri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sz val="16"/>
      <color rgb="FF000000"/>
      <name val="Verdana"/>
      <family val="2"/>
    </font>
    <font>
      <b/>
      <sz val="11"/>
      <color rgb="FFFF0000"/>
      <name val="Verdana"/>
      <family val="2"/>
    </font>
    <font>
      <b/>
      <sz val="18"/>
      <color rgb="FF000000"/>
      <name val="Verdana"/>
      <family val="2"/>
    </font>
    <font>
      <b/>
      <sz val="16"/>
      <color rgb="FFFF0000"/>
      <name val="Verdana"/>
      <family val="2"/>
    </font>
    <font>
      <b/>
      <sz val="11"/>
      <color theme="0"/>
      <name val="Verdana"/>
      <family val="2"/>
    </font>
    <font>
      <i/>
      <sz val="11"/>
      <color rgb="FF000000"/>
      <name val="Verdana"/>
      <family val="2"/>
    </font>
    <font>
      <sz val="8"/>
      <name val="Calibri"/>
    </font>
    <font>
      <sz val="11"/>
      <color rgb="FF000000"/>
      <name val="Noto Sans"/>
      <family val="2"/>
      <charset val="1"/>
    </font>
    <font>
      <b/>
      <sz val="11"/>
      <color rgb="FF000000"/>
      <name val="Noto Sans"/>
      <family val="2"/>
      <charset val="1"/>
    </font>
  </fonts>
  <fills count="18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CCCCCC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rgb="FFCCCCCC"/>
      </right>
      <top style="medium">
        <color auto="1"/>
      </top>
      <bottom style="thin">
        <color rgb="FFCCCCCC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rgb="FFCCCCCC"/>
      </right>
      <top style="thin">
        <color rgb="FFCCCCCC"/>
      </top>
      <bottom style="medium">
        <color auto="1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/>
      <top/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/>
      <top style="thin">
        <color rgb="FFCCCCCC"/>
      </top>
      <bottom/>
      <diagonal/>
    </border>
    <border>
      <left/>
      <right style="thin">
        <color rgb="FFCCCCCC"/>
      </right>
      <top style="thin">
        <color rgb="FFCCCCCC"/>
      </top>
      <bottom style="thin">
        <color auto="1"/>
      </bottom>
      <diagonal/>
    </border>
    <border>
      <left style="medium">
        <color auto="1"/>
      </left>
      <right style="medium">
        <color theme="0" tint="-0.14996795556505021"/>
      </right>
      <top style="medium">
        <color auto="1"/>
      </top>
      <bottom style="medium">
        <color theme="0" tint="-0.14996795556505021"/>
      </bottom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theme="0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medium">
        <color auto="1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rgb="FF000000"/>
      </bottom>
      <diagonal/>
    </border>
    <border>
      <left style="medium">
        <color indexed="64"/>
      </left>
      <right style="medium">
        <color indexed="64"/>
      </right>
      <top/>
      <bottom style="dotted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rgb="FFCCCCCC"/>
      </bottom>
      <diagonal/>
    </border>
    <border>
      <left/>
      <right style="medium">
        <color indexed="64"/>
      </right>
      <top/>
      <bottom style="dotted">
        <color rgb="FF000000"/>
      </bottom>
      <diagonal/>
    </border>
  </borders>
  <cellStyleXfs count="18">
    <xf numFmtId="0" fontId="0" fillId="0" borderId="0"/>
    <xf numFmtId="0" fontId="1" fillId="0" borderId="0" applyBorder="0" applyProtection="0"/>
    <xf numFmtId="0" fontId="2" fillId="0" borderId="0" applyBorder="0" applyProtection="0"/>
    <xf numFmtId="0" fontId="3" fillId="0" borderId="0" applyBorder="0" applyProtection="0"/>
    <xf numFmtId="0" fontId="13" fillId="0" borderId="0" applyBorder="0" applyProtection="0"/>
    <xf numFmtId="0" fontId="4" fillId="2" borderId="1" applyProtection="0"/>
    <xf numFmtId="0" fontId="5" fillId="0" borderId="0" applyBorder="0" applyProtection="0"/>
    <xf numFmtId="0" fontId="6" fillId="0" borderId="0" applyBorder="0" applyProtection="0"/>
    <xf numFmtId="0" fontId="13" fillId="0" borderId="0" applyBorder="0" applyProtection="0"/>
    <xf numFmtId="0" fontId="7" fillId="3" borderId="0" applyBorder="0" applyProtection="0"/>
    <xf numFmtId="0" fontId="8" fillId="2" borderId="0" applyBorder="0" applyProtection="0"/>
    <xf numFmtId="0" fontId="9" fillId="4" borderId="0" applyBorder="0" applyProtection="0"/>
    <xf numFmtId="0" fontId="9" fillId="0" borderId="0" applyBorder="0" applyProtection="0"/>
    <xf numFmtId="0" fontId="10" fillId="5" borderId="0" applyBorder="0" applyProtection="0"/>
    <xf numFmtId="0" fontId="11" fillId="0" borderId="0" applyBorder="0" applyProtection="0"/>
    <xf numFmtId="0" fontId="12" fillId="6" borderId="0" applyBorder="0" applyProtection="0"/>
    <xf numFmtId="0" fontId="12" fillId="7" borderId="0" applyBorder="0" applyProtection="0"/>
    <xf numFmtId="0" fontId="11" fillId="8" borderId="0" applyBorder="0" applyProtection="0"/>
  </cellStyleXfs>
  <cellXfs count="120">
    <xf numFmtId="0" fontId="0" fillId="0" borderId="0" xfId="0"/>
    <xf numFmtId="0" fontId="14" fillId="0" borderId="0" xfId="0" applyFont="1"/>
    <xf numFmtId="0" fontId="14" fillId="0" borderId="15" xfId="0" applyFont="1" applyBorder="1" applyAlignment="1">
      <alignment horizontal="left" readingOrder="1"/>
    </xf>
    <xf numFmtId="0" fontId="14" fillId="0" borderId="9" xfId="0" applyFont="1" applyBorder="1" applyAlignment="1">
      <alignment horizontal="left" readingOrder="1"/>
    </xf>
    <xf numFmtId="0" fontId="14" fillId="0" borderId="17" xfId="0" applyFont="1" applyBorder="1" applyAlignment="1">
      <alignment horizontal="left" readingOrder="1"/>
    </xf>
    <xf numFmtId="0" fontId="14" fillId="0" borderId="16" xfId="0" applyFont="1" applyBorder="1" applyAlignment="1">
      <alignment horizontal="left" readingOrder="1"/>
    </xf>
    <xf numFmtId="0" fontId="14" fillId="0" borderId="14" xfId="0" applyFont="1" applyBorder="1" applyAlignment="1">
      <alignment horizontal="left" readingOrder="1"/>
    </xf>
    <xf numFmtId="0" fontId="14" fillId="0" borderId="19" xfId="0" applyFont="1" applyBorder="1" applyAlignment="1">
      <alignment horizontal="left" readingOrder="1"/>
    </xf>
    <xf numFmtId="0" fontId="14" fillId="0" borderId="18" xfId="0" applyFont="1" applyBorder="1" applyAlignment="1">
      <alignment horizontal="left" readingOrder="1"/>
    </xf>
    <xf numFmtId="0" fontId="14" fillId="9" borderId="3" xfId="0" applyFont="1" applyFill="1" applyBorder="1" applyAlignment="1">
      <alignment vertical="center"/>
    </xf>
    <xf numFmtId="0" fontId="14" fillId="9" borderId="4" xfId="0" applyFont="1" applyFill="1" applyBorder="1" applyAlignment="1">
      <alignment vertical="center"/>
    </xf>
    <xf numFmtId="0" fontId="14" fillId="9" borderId="5" xfId="0" applyFont="1" applyFill="1" applyBorder="1" applyAlignment="1">
      <alignment vertical="center"/>
    </xf>
    <xf numFmtId="0" fontId="14" fillId="9" borderId="7" xfId="0" applyFont="1" applyFill="1" applyBorder="1" applyAlignment="1">
      <alignment vertical="center"/>
    </xf>
    <xf numFmtId="0" fontId="14" fillId="9" borderId="0" xfId="0" applyFont="1" applyFill="1" applyAlignment="1">
      <alignment vertical="center"/>
    </xf>
    <xf numFmtId="0" fontId="14" fillId="9" borderId="8" xfId="0" applyFont="1" applyFill="1" applyBorder="1" applyAlignment="1">
      <alignment vertical="center"/>
    </xf>
    <xf numFmtId="0" fontId="14" fillId="9" borderId="10" xfId="0" applyFont="1" applyFill="1" applyBorder="1" applyAlignment="1">
      <alignment vertical="center"/>
    </xf>
    <xf numFmtId="0" fontId="14" fillId="9" borderId="11" xfId="0" applyFont="1" applyFill="1" applyBorder="1" applyAlignment="1">
      <alignment vertical="center"/>
    </xf>
    <xf numFmtId="0" fontId="14" fillId="9" borderId="12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4" fillId="9" borderId="0" xfId="0" applyFont="1" applyFill="1" applyAlignment="1">
      <alignment horizontal="right" vertical="center"/>
    </xf>
    <xf numFmtId="0" fontId="14" fillId="0" borderId="3" xfId="0" applyFont="1" applyBorder="1" applyAlignment="1">
      <alignment horizontal="left" vertical="center" readingOrder="1"/>
    </xf>
    <xf numFmtId="0" fontId="14" fillId="0" borderId="7" xfId="0" applyFont="1" applyBorder="1" applyAlignment="1">
      <alignment horizontal="left" vertical="center" readingOrder="1"/>
    </xf>
    <xf numFmtId="0" fontId="14" fillId="0" borderId="10" xfId="0" applyFont="1" applyBorder="1" applyAlignment="1">
      <alignment horizontal="left" vertical="center" readingOrder="1"/>
    </xf>
    <xf numFmtId="0" fontId="14" fillId="0" borderId="2" xfId="0" applyFont="1" applyBorder="1" applyAlignment="1">
      <alignment horizontal="left" vertical="center" readingOrder="1"/>
    </xf>
    <xf numFmtId="0" fontId="14" fillId="0" borderId="6" xfId="0" applyFont="1" applyBorder="1" applyAlignment="1">
      <alignment horizontal="left" vertical="center" readingOrder="1"/>
    </xf>
    <xf numFmtId="0" fontId="14" fillId="0" borderId="4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 readingOrder="1"/>
    </xf>
    <xf numFmtId="0" fontId="14" fillId="0" borderId="0" xfId="0" applyFont="1" applyAlignment="1">
      <alignment horizontal="left" vertical="center"/>
    </xf>
    <xf numFmtId="0" fontId="14" fillId="0" borderId="13" xfId="0" applyFont="1" applyBorder="1" applyAlignment="1">
      <alignment horizontal="left" vertical="center" readingOrder="1"/>
    </xf>
    <xf numFmtId="0" fontId="14" fillId="0" borderId="11" xfId="0" applyFont="1" applyBorder="1" applyAlignment="1">
      <alignment horizontal="left" vertical="center"/>
    </xf>
    <xf numFmtId="0" fontId="14" fillId="0" borderId="0" xfId="0" applyFont="1" applyAlignment="1">
      <alignment horizontal="left" vertical="center" readingOrder="1"/>
    </xf>
    <xf numFmtId="0" fontId="14" fillId="0" borderId="4" xfId="0" applyFont="1" applyBorder="1" applyAlignment="1">
      <alignment horizontal="left" vertical="center" readingOrder="1"/>
    </xf>
    <xf numFmtId="0" fontId="14" fillId="0" borderId="11" xfId="0" applyFont="1" applyBorder="1" applyAlignment="1">
      <alignment horizontal="left" vertical="center" readingOrder="1"/>
    </xf>
    <xf numFmtId="0" fontId="14" fillId="0" borderId="4" xfId="0" applyFont="1" applyBorder="1" applyAlignment="1">
      <alignment horizontal="left" readingOrder="1"/>
    </xf>
    <xf numFmtId="0" fontId="14" fillId="0" borderId="0" xfId="0" applyFont="1" applyAlignment="1">
      <alignment horizontal="left" readingOrder="1"/>
    </xf>
    <xf numFmtId="0" fontId="14" fillId="0" borderId="11" xfId="0" applyFont="1" applyBorder="1" applyAlignment="1">
      <alignment horizontal="left" readingOrder="1"/>
    </xf>
    <xf numFmtId="0" fontId="14" fillId="0" borderId="22" xfId="0" applyFont="1" applyBorder="1" applyAlignment="1">
      <alignment horizontal="left" vertical="center" readingOrder="1"/>
    </xf>
    <xf numFmtId="0" fontId="14" fillId="0" borderId="23" xfId="0" applyFont="1" applyBorder="1" applyAlignment="1">
      <alignment horizontal="left" vertical="center" readingOrder="1"/>
    </xf>
    <xf numFmtId="0" fontId="15" fillId="0" borderId="0" xfId="0" applyFont="1" applyAlignment="1">
      <alignment vertical="center"/>
    </xf>
    <xf numFmtId="0" fontId="14" fillId="9" borderId="0" xfId="0" applyFont="1" applyFill="1" applyAlignment="1">
      <alignment vertical="center" wrapText="1"/>
    </xf>
    <xf numFmtId="0" fontId="14" fillId="9" borderId="0" xfId="0" applyFont="1" applyFill="1" applyAlignment="1">
      <alignment horizontal="left" vertical="center"/>
    </xf>
    <xf numFmtId="164" fontId="16" fillId="10" borderId="21" xfId="0" applyNumberFormat="1" applyFont="1" applyFill="1" applyBorder="1" applyAlignment="1">
      <alignment vertical="center"/>
    </xf>
    <xf numFmtId="0" fontId="14" fillId="0" borderId="0" xfId="0" applyFont="1" applyAlignment="1">
      <alignment wrapText="1"/>
    </xf>
    <xf numFmtId="0" fontId="14" fillId="0" borderId="0" xfId="0" applyFont="1" applyAlignment="1">
      <alignment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5" fillId="0" borderId="0" xfId="0" applyFont="1"/>
    <xf numFmtId="0" fontId="18" fillId="0" borderId="0" xfId="0" applyFont="1"/>
    <xf numFmtId="0" fontId="14" fillId="0" borderId="20" xfId="0" applyFont="1" applyBorder="1" applyAlignment="1" applyProtection="1">
      <alignment horizontal="left" vertical="center" wrapText="1"/>
      <protection locked="0"/>
    </xf>
    <xf numFmtId="0" fontId="20" fillId="0" borderId="0" xfId="0" applyFont="1" applyAlignment="1">
      <alignment vertical="center" wrapText="1"/>
    </xf>
    <xf numFmtId="0" fontId="14" fillId="0" borderId="27" xfId="0" applyFont="1" applyBorder="1" applyAlignment="1">
      <alignment horizontal="left" vertical="center" readingOrder="1"/>
    </xf>
    <xf numFmtId="0" fontId="14" fillId="0" borderId="28" xfId="0" applyFont="1" applyBorder="1" applyAlignment="1">
      <alignment horizontal="left" vertical="center" readingOrder="1"/>
    </xf>
    <xf numFmtId="0" fontId="14" fillId="0" borderId="29" xfId="0" applyFont="1" applyBorder="1" applyAlignment="1">
      <alignment horizontal="left" vertical="center" readingOrder="1"/>
    </xf>
    <xf numFmtId="0" fontId="14" fillId="0" borderId="0" xfId="0" applyFont="1" applyAlignment="1">
      <alignment horizontal="center" readingOrder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readingOrder="1"/>
    </xf>
    <xf numFmtId="0" fontId="14" fillId="0" borderId="24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37" xfId="0" applyFont="1" applyBorder="1" applyAlignment="1">
      <alignment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38" xfId="0" applyFont="1" applyBorder="1" applyAlignment="1">
      <alignment vertical="center" wrapText="1"/>
    </xf>
    <xf numFmtId="0" fontId="14" fillId="12" borderId="32" xfId="0" applyFont="1" applyFill="1" applyBorder="1" applyAlignment="1">
      <alignment horizontal="center" vertical="center" wrapText="1"/>
    </xf>
    <xf numFmtId="0" fontId="14" fillId="12" borderId="31" xfId="0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12" borderId="34" xfId="0" applyFont="1" applyFill="1" applyBorder="1" applyAlignment="1">
      <alignment horizontal="center" vertical="center" wrapText="1"/>
    </xf>
    <xf numFmtId="0" fontId="14" fillId="12" borderId="35" xfId="0" applyFont="1" applyFill="1" applyBorder="1" applyAlignment="1">
      <alignment horizontal="center" vertical="center" wrapText="1"/>
    </xf>
    <xf numFmtId="0" fontId="21" fillId="11" borderId="33" xfId="0" applyFont="1" applyFill="1" applyBorder="1" applyAlignment="1">
      <alignment wrapText="1"/>
    </xf>
    <xf numFmtId="0" fontId="14" fillId="11" borderId="34" xfId="0" applyFont="1" applyFill="1" applyBorder="1" applyAlignment="1">
      <alignment vertical="center" wrapText="1"/>
    </xf>
    <xf numFmtId="0" fontId="14" fillId="11" borderId="35" xfId="0" applyFont="1" applyFill="1" applyBorder="1" applyAlignment="1">
      <alignment vertical="center" wrapText="1"/>
    </xf>
    <xf numFmtId="0" fontId="14" fillId="0" borderId="30" xfId="0" applyFont="1" applyBorder="1" applyAlignment="1">
      <alignment vertical="center" wrapText="1"/>
    </xf>
    <xf numFmtId="0" fontId="14" fillId="0" borderId="31" xfId="0" applyFont="1" applyBorder="1" applyAlignment="1">
      <alignment vertical="center" wrapText="1"/>
    </xf>
    <xf numFmtId="0" fontId="14" fillId="12" borderId="32" xfId="0" applyFont="1" applyFill="1" applyBorder="1" applyAlignment="1">
      <alignment vertical="center" wrapText="1"/>
    </xf>
    <xf numFmtId="0" fontId="14" fillId="0" borderId="32" xfId="0" applyFont="1" applyBorder="1" applyAlignment="1">
      <alignment vertical="center" wrapText="1"/>
    </xf>
    <xf numFmtId="0" fontId="14" fillId="0" borderId="33" xfId="0" applyFont="1" applyBorder="1" applyAlignment="1">
      <alignment vertical="center" wrapText="1"/>
    </xf>
    <xf numFmtId="0" fontId="14" fillId="0" borderId="34" xfId="0" applyFont="1" applyBorder="1" applyAlignment="1">
      <alignment vertical="center" wrapText="1"/>
    </xf>
    <xf numFmtId="0" fontId="14" fillId="0" borderId="35" xfId="0" applyFont="1" applyBorder="1" applyAlignment="1">
      <alignment vertical="center" wrapText="1"/>
    </xf>
    <xf numFmtId="0" fontId="14" fillId="12" borderId="31" xfId="0" applyFont="1" applyFill="1" applyBorder="1" applyAlignment="1">
      <alignment vertical="center" wrapText="1"/>
    </xf>
    <xf numFmtId="16" fontId="14" fillId="0" borderId="31" xfId="0" quotePrefix="1" applyNumberFormat="1" applyFont="1" applyBorder="1" applyAlignment="1">
      <alignment horizontal="center" vertical="center" wrapText="1"/>
    </xf>
    <xf numFmtId="0" fontId="14" fillId="0" borderId="31" xfId="0" quotePrefix="1" applyFont="1" applyBorder="1" applyAlignment="1">
      <alignment horizontal="center" vertical="center" wrapText="1"/>
    </xf>
    <xf numFmtId="0" fontId="14" fillId="0" borderId="39" xfId="0" applyFont="1" applyBorder="1" applyAlignment="1">
      <alignment vertical="center" wrapText="1"/>
    </xf>
    <xf numFmtId="0" fontId="14" fillId="0" borderId="40" xfId="0" applyFont="1" applyBorder="1" applyAlignment="1">
      <alignment vertical="center" wrapText="1"/>
    </xf>
    <xf numFmtId="0" fontId="21" fillId="11" borderId="33" xfId="0" applyFont="1" applyFill="1" applyBorder="1" applyAlignment="1">
      <alignment vertical="center" wrapText="1"/>
    </xf>
    <xf numFmtId="0" fontId="14" fillId="0" borderId="41" xfId="0" applyFont="1" applyBorder="1" applyAlignment="1">
      <alignment horizontal="left" readingOrder="1"/>
    </xf>
    <xf numFmtId="0" fontId="14" fillId="0" borderId="28" xfId="0" applyFont="1" applyBorder="1" applyAlignment="1">
      <alignment horizontal="left" readingOrder="1"/>
    </xf>
    <xf numFmtId="0" fontId="23" fillId="0" borderId="42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23" fillId="0" borderId="38" xfId="0" applyFont="1" applyBorder="1" applyAlignment="1">
      <alignment vertical="center" wrapText="1"/>
    </xf>
    <xf numFmtId="0" fontId="23" fillId="0" borderId="36" xfId="0" applyFont="1" applyBorder="1" applyAlignment="1">
      <alignment vertical="center" wrapText="1"/>
    </xf>
    <xf numFmtId="0" fontId="19" fillId="9" borderId="24" xfId="0" applyFont="1" applyFill="1" applyBorder="1" applyAlignment="1">
      <alignment horizontal="center" vertical="center" wrapText="1"/>
    </xf>
    <xf numFmtId="0" fontId="19" fillId="9" borderId="25" xfId="0" applyFont="1" applyFill="1" applyBorder="1" applyAlignment="1">
      <alignment horizontal="center" vertical="center" wrapText="1"/>
    </xf>
    <xf numFmtId="0" fontId="19" fillId="9" borderId="26" xfId="0" applyFont="1" applyFill="1" applyBorder="1" applyAlignment="1">
      <alignment horizontal="center" vertical="center" wrapText="1"/>
    </xf>
    <xf numFmtId="0" fontId="24" fillId="17" borderId="24" xfId="0" applyFont="1" applyFill="1" applyBorder="1" applyAlignment="1">
      <alignment horizontal="center" vertical="center" wrapText="1"/>
    </xf>
    <xf numFmtId="0" fontId="24" fillId="17" borderId="26" xfId="0" applyFont="1" applyFill="1" applyBorder="1" applyAlignment="1">
      <alignment horizontal="center" vertical="center" wrapText="1"/>
    </xf>
    <xf numFmtId="0" fontId="14" fillId="11" borderId="24" xfId="0" applyFont="1" applyFill="1" applyBorder="1" applyAlignment="1">
      <alignment horizontal="center" vertical="center" wrapText="1"/>
    </xf>
    <xf numFmtId="0" fontId="14" fillId="11" borderId="25" xfId="0" applyFont="1" applyFill="1" applyBorder="1" applyAlignment="1">
      <alignment horizontal="center" vertical="center" wrapText="1"/>
    </xf>
    <xf numFmtId="0" fontId="14" fillId="11" borderId="26" xfId="0" applyFont="1" applyFill="1" applyBorder="1" applyAlignment="1">
      <alignment horizontal="center" vertical="center" wrapText="1"/>
    </xf>
    <xf numFmtId="0" fontId="21" fillId="11" borderId="24" xfId="0" applyFont="1" applyFill="1" applyBorder="1" applyAlignment="1">
      <alignment horizontal="center" vertical="center" wrapText="1"/>
    </xf>
    <xf numFmtId="0" fontId="21" fillId="11" borderId="25" xfId="0" applyFont="1" applyFill="1" applyBorder="1" applyAlignment="1">
      <alignment horizontal="center" vertical="center" wrapText="1"/>
    </xf>
    <xf numFmtId="0" fontId="21" fillId="11" borderId="26" xfId="0" applyFont="1" applyFill="1" applyBorder="1" applyAlignment="1">
      <alignment horizontal="center" vertical="center" wrapText="1"/>
    </xf>
    <xf numFmtId="0" fontId="15" fillId="13" borderId="24" xfId="0" applyFont="1" applyFill="1" applyBorder="1" applyAlignment="1">
      <alignment horizontal="center" vertical="center" wrapText="1"/>
    </xf>
    <xf numFmtId="0" fontId="15" fillId="13" borderId="25" xfId="0" applyFont="1" applyFill="1" applyBorder="1" applyAlignment="1">
      <alignment horizontal="center" vertical="center" wrapText="1"/>
    </xf>
    <xf numFmtId="0" fontId="15" fillId="13" borderId="26" xfId="0" applyFont="1" applyFill="1" applyBorder="1" applyAlignment="1">
      <alignment horizontal="center" vertical="center" wrapText="1"/>
    </xf>
    <xf numFmtId="0" fontId="14" fillId="9" borderId="39" xfId="0" applyFont="1" applyFill="1" applyBorder="1" applyAlignment="1">
      <alignment horizontal="center" vertical="center" wrapText="1"/>
    </xf>
    <xf numFmtId="0" fontId="14" fillId="9" borderId="36" xfId="0" applyFont="1" applyFill="1" applyBorder="1" applyAlignment="1">
      <alignment horizontal="center" vertical="center" wrapText="1"/>
    </xf>
    <xf numFmtId="0" fontId="15" fillId="14" borderId="24" xfId="0" applyFont="1" applyFill="1" applyBorder="1" applyAlignment="1">
      <alignment horizontal="center" vertical="center" wrapText="1"/>
    </xf>
    <xf numFmtId="0" fontId="15" fillId="14" borderId="25" xfId="0" applyFont="1" applyFill="1" applyBorder="1" applyAlignment="1">
      <alignment horizontal="center" vertical="center" wrapText="1"/>
    </xf>
    <xf numFmtId="0" fontId="15" fillId="14" borderId="26" xfId="0" applyFont="1" applyFill="1" applyBorder="1" applyAlignment="1">
      <alignment horizontal="center" vertical="center" wrapText="1"/>
    </xf>
    <xf numFmtId="0" fontId="15" fillId="15" borderId="24" xfId="0" applyFont="1" applyFill="1" applyBorder="1" applyAlignment="1">
      <alignment horizontal="center" vertical="center"/>
    </xf>
    <xf numFmtId="0" fontId="15" fillId="15" borderId="25" xfId="0" applyFont="1" applyFill="1" applyBorder="1" applyAlignment="1">
      <alignment horizontal="center" vertical="center"/>
    </xf>
    <xf numFmtId="0" fontId="15" fillId="15" borderId="26" xfId="0" applyFont="1" applyFill="1" applyBorder="1" applyAlignment="1">
      <alignment horizontal="center" vertical="center"/>
    </xf>
    <xf numFmtId="0" fontId="21" fillId="11" borderId="39" xfId="0" applyFont="1" applyFill="1" applyBorder="1" applyAlignment="1">
      <alignment horizontal="center" vertical="center" wrapText="1"/>
    </xf>
    <xf numFmtId="0" fontId="21" fillId="11" borderId="36" xfId="0" applyFont="1" applyFill="1" applyBorder="1" applyAlignment="1">
      <alignment horizontal="center" vertical="center" wrapText="1"/>
    </xf>
    <xf numFmtId="0" fontId="15" fillId="16" borderId="24" xfId="0" applyFont="1" applyFill="1" applyBorder="1" applyAlignment="1">
      <alignment horizontal="center" vertical="center"/>
    </xf>
    <xf numFmtId="0" fontId="15" fillId="16" borderId="25" xfId="0" applyFont="1" applyFill="1" applyBorder="1" applyAlignment="1">
      <alignment horizontal="center" vertical="center"/>
    </xf>
    <xf numFmtId="0" fontId="15" fillId="16" borderId="26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left" readingOrder="1"/>
    </xf>
    <xf numFmtId="0" fontId="14" fillId="0" borderId="14" xfId="0" applyFont="1" applyFill="1" applyBorder="1" applyAlignment="1">
      <alignment horizontal="left" readingOrder="1"/>
    </xf>
  </cellXfs>
  <cellStyles count="18">
    <cellStyle name="Accent" xfId="14" xr:uid="{00000000-0005-0000-0000-000013000000}"/>
    <cellStyle name="Accent 1" xfId="15" xr:uid="{00000000-0005-0000-0000-000014000000}"/>
    <cellStyle name="Accent 2" xfId="16" xr:uid="{00000000-0005-0000-0000-000015000000}"/>
    <cellStyle name="Accent 3" xfId="17" xr:uid="{00000000-0005-0000-0000-000016000000}"/>
    <cellStyle name="Bad" xfId="11" xr:uid="{00000000-0005-0000-0000-000010000000}"/>
    <cellStyle name="Error" xfId="13" xr:uid="{00000000-0005-0000-0000-000012000000}"/>
    <cellStyle name="Footnote" xfId="6" xr:uid="{00000000-0005-0000-0000-00000B000000}"/>
    <cellStyle name="Good" xfId="9" xr:uid="{00000000-0005-0000-0000-00000E000000}"/>
    <cellStyle name="Heading 1" xfId="2" xr:uid="{00000000-0005-0000-0000-000007000000}"/>
    <cellStyle name="Heading 2" xfId="3" xr:uid="{00000000-0005-0000-0000-000008000000}"/>
    <cellStyle name="Hyperlink" xfId="7" xr:uid="{00000000-0005-0000-0000-00000C000000}"/>
    <cellStyle name="Neutral" xfId="10" xr:uid="{00000000-0005-0000-0000-00000F000000}"/>
    <cellStyle name="Normal" xfId="0" builtinId="0"/>
    <cellStyle name="Note" xfId="5" xr:uid="{00000000-0005-0000-0000-00000A000000}"/>
    <cellStyle name="Status" xfId="8" xr:uid="{00000000-0005-0000-0000-00000D000000}"/>
    <cellStyle name="Text" xfId="4" xr:uid="{00000000-0005-0000-0000-000009000000}"/>
    <cellStyle name="Título" xfId="1" xr:uid="{00000000-0005-0000-0000-000006000000}"/>
    <cellStyle name="Warning" xfId="12" xr:uid="{00000000-0005-0000-0000-000011000000}"/>
  </cellStyles>
  <dxfs count="111">
    <dxf>
      <font>
        <b/>
        <i val="0"/>
        <color rgb="FFFF0000"/>
      </font>
    </dxf>
    <dxf>
      <font>
        <color theme="9"/>
      </font>
    </dxf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 patternType="none">
          <bgColor auto="1"/>
        </patternFill>
      </fill>
    </dxf>
    <dxf>
      <font>
        <b/>
        <sz val="11"/>
        <color rgb="FFFF0000"/>
        <name val="Calibri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auto="1"/>
        </right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numFmt numFmtId="0" formatCode="General"/>
      <alignment horizontal="left" vertical="bottom" textRotation="0" wrapText="0" indent="0" justifyLastLine="0" shrinkToFit="0" readingOrder="1"/>
      <border diagonalUp="0" diagonalDown="0">
        <left/>
        <right/>
        <top style="thin">
          <color rgb="FFCCCCCC"/>
        </top>
        <bottom style="thin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alignment horizontal="left" vertical="bottom" textRotation="0" wrapText="0" indent="0" justifyLastLine="0" shrinkToFit="0" readingOrder="1"/>
      <border diagonalUp="0" diagonalDown="0">
        <left/>
        <right/>
        <top style="thin">
          <color rgb="FFCCCCCC"/>
        </top>
        <bottom style="thin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alignment horizontal="left" vertical="bottom" textRotation="0" wrapText="0" indent="0" justifyLastLine="0" shrinkToFit="0" readingOrder="1"/>
      <border diagonalUp="0" diagonalDown="0" outline="0">
        <left style="thin">
          <color auto="1"/>
        </left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auto="1"/>
        </top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numFmt numFmtId="0" formatCode="General"/>
      <fill>
        <patternFill patternType="none"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center" textRotation="0" wrapText="0" indent="0" justifyLastLine="0" shrinkToFit="0" readingOrder="1"/>
      <border diagonalUp="0" diagonalDown="0" outline="0">
        <left style="medium">
          <color auto="1"/>
        </left>
        <right/>
        <top/>
        <bottom/>
      </border>
    </dxf>
    <dxf>
      <border outline="0"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rgb="FFCCCCCC"/>
        </right>
        <top style="thin">
          <color auto="1"/>
        </top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alignment horizontal="left" vertical="center" textRotation="0" wrapText="0" indent="0" justifyLastLine="0" shrinkToFit="0" readingOrder="1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numFmt numFmtId="0" formatCode="General"/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numFmt numFmtId="0" formatCode="General"/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6AA84F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56029</xdr:colOff>
      <xdr:row>2</xdr:row>
      <xdr:rowOff>56029</xdr:rowOff>
    </xdr:from>
    <xdr:to>
      <xdr:col>19</xdr:col>
      <xdr:colOff>164166</xdr:colOff>
      <xdr:row>10</xdr:row>
      <xdr:rowOff>24092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1EE8F4F5-A130-30D6-E318-9CA879AFA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7470" y="526676"/>
          <a:ext cx="4047005" cy="22876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44823</xdr:colOff>
      <xdr:row>20</xdr:row>
      <xdr:rowOff>156883</xdr:rowOff>
    </xdr:from>
    <xdr:to>
      <xdr:col>20</xdr:col>
      <xdr:colOff>773764</xdr:colOff>
      <xdr:row>28</xdr:row>
      <xdr:rowOff>175934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BBCC145F-11D4-1F02-E3BB-C492B439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96264" y="5244354"/>
          <a:ext cx="5441016" cy="18568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56030</xdr:colOff>
      <xdr:row>28</xdr:row>
      <xdr:rowOff>336178</xdr:rowOff>
    </xdr:from>
    <xdr:to>
      <xdr:col>24</xdr:col>
      <xdr:colOff>70037</xdr:colOff>
      <xdr:row>36</xdr:row>
      <xdr:rowOff>79002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D9481A75-647D-0E5B-8691-42C695437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25265" y="7261413"/>
          <a:ext cx="7874934" cy="2152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56030</xdr:colOff>
      <xdr:row>10</xdr:row>
      <xdr:rowOff>156881</xdr:rowOff>
    </xdr:from>
    <xdr:to>
      <xdr:col>20</xdr:col>
      <xdr:colOff>145115</xdr:colOff>
      <xdr:row>19</xdr:row>
      <xdr:rowOff>78440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39FC0F99-A94B-B99E-F335-C3C819DFF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7471" y="2947146"/>
          <a:ext cx="4801160" cy="2140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33618</xdr:colOff>
      <xdr:row>36</xdr:row>
      <xdr:rowOff>224118</xdr:rowOff>
    </xdr:from>
    <xdr:to>
      <xdr:col>20</xdr:col>
      <xdr:colOff>666749</xdr:colOff>
      <xdr:row>48</xdr:row>
      <xdr:rowOff>130332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9A5866C-E60B-87B6-6249-7C89906C4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0" y="9558618"/>
          <a:ext cx="5345206" cy="2718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4" displayName="Table_4" ref="L133:O161" totalsRowShown="0" headerRowDxfId="110" dataDxfId="109">
  <tableColumns count="4">
    <tableColumn id="1" xr3:uid="{00000000-0010-0000-0000-000001000000}" name="Àmbit" dataDxfId="108"/>
    <tableColumn id="2" xr3:uid="{00000000-0010-0000-0000-000002000000}" name="Categoria edat" dataDxfId="107"/>
    <tableColumn id="3" xr3:uid="{00000000-0010-0000-0000-000003000000}" name="Categories permeses" dataDxfId="106">
      <calculatedColumnFormula>L134 &amp;  M134</calculatedColumnFormula>
    </tableColumn>
    <tableColumn id="4" xr3:uid="{00000000-0010-0000-0000-000004000000}" name="Permès" dataDxfId="105"/>
  </tableColumns>
  <tableStyleInfo name="TableStyleMedium3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DAAD871-A479-4CBB-9DC0-031911B6EA73}" name="Tabla11" displayName="Tabla11" ref="L94:M102" totalsRowShown="0" headerRowDxfId="49" dataDxfId="47" headerRowBorderDxfId="48" tableBorderDxfId="46" totalsRowBorderDxfId="45">
  <autoFilter ref="L94:M102" xr:uid="{FDAAD871-A479-4CBB-9DC0-031911B6EA73}"/>
  <tableColumns count="2">
    <tableColumn id="1" xr3:uid="{6425E0EC-28A6-4694-9870-0D5B9B95A530}" name="NumProvesText" dataDxfId="44"/>
    <tableColumn id="2" xr3:uid="{F647D418-09CC-452B-90BB-C2101AA5CCCB}" name="NumProvesCoeficient" dataDxfId="43"/>
  </tableColumns>
  <tableStyleInfo name="TableStyleMedium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B94964D-D2D1-46C6-8291-269CE5FF1DC5}" name="Tabla12" displayName="Tabla12" ref="L104:M113" totalsRowShown="0" headerRowDxfId="42" dataDxfId="40" headerRowBorderDxfId="41" tableBorderDxfId="39" totalsRowBorderDxfId="38">
  <autoFilter ref="L104:M113" xr:uid="{BB94964D-D2D1-46C6-8291-269CE5FF1DC5}"/>
  <tableColumns count="2">
    <tableColumn id="1" xr3:uid="{2E3831F8-4B09-4DF4-9C66-F826F59EDC08}" name="NumParticipantsText" dataDxfId="37"/>
    <tableColumn id="2" xr3:uid="{08FDEE22-3FFF-4FFF-A835-384805A01E10}" name="NumParticipantsCoeficient" dataDxfId="36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C3629C9-9FFF-43C6-A082-86ECAD6CB86E}" name="Tabla13" displayName="Tabla13" ref="L115:M118" totalsRowShown="0" headerRowDxfId="35" dataDxfId="33" headerRowBorderDxfId="34" tableBorderDxfId="32" totalsRowBorderDxfId="31">
  <autoFilter ref="L115:M118" xr:uid="{0C3629C9-9FFF-43C6-A082-86ECAD6CB86E}"/>
  <tableColumns count="2">
    <tableColumn id="1" xr3:uid="{97172DCE-4AB9-4DDE-9728-91C19FB563FB}" name="AnysResultatText" dataDxfId="30"/>
    <tableColumn id="2" xr3:uid="{8A980DD3-378F-4D84-B191-FC9DD87257AB}" name="AnysResultatCoeficient" dataDxfId="29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B179387-3A16-49EA-8441-B74EE60D8F63}" name="Tabla14" displayName="Tabla14" ref="L209:O258" totalsRowShown="0" headerRowDxfId="28" dataDxfId="27" tableBorderDxfId="26">
  <autoFilter ref="L209:O258" xr:uid="{5B179387-3A16-49EA-8441-B74EE60D8F63}"/>
  <tableColumns count="4">
    <tableColumn id="1" xr3:uid="{B4076308-4101-425D-A5AB-46C52872F048}" name="AmbitNom" dataDxfId="25"/>
    <tableColumn id="2" xr3:uid="{B03568E2-67A2-4098-A7E6-9959B1683CC0}" name="Posició" dataDxfId="24"/>
    <tableColumn id="3" xr3:uid="{CE97B723-9B18-4DD5-B181-011298304793}" name="Combinat" dataDxfId="23">
      <calculatedColumnFormula>L210 &amp;  TEXT(M210,"0")</calculatedColumnFormula>
    </tableColumn>
    <tableColumn id="4" xr3:uid="{39D4E3E6-0674-4226-94B0-AC048FA8F296}" name="Permetre posició" dataDxfId="22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1DD7C57-BD1B-42AC-8E9F-A635E7224B06}" name="Tabla15" displayName="Tabla15" ref="L120:O125" totalsRowShown="0" headerRowDxfId="21" dataDxfId="19" headerRowBorderDxfId="20" tableBorderDxfId="18">
  <autoFilter ref="L120:O125" xr:uid="{C1DD7C57-BD1B-42AC-8E9F-A635E7224B06}"/>
  <tableColumns count="4">
    <tableColumn id="1" xr3:uid="{A4938911-C659-4BE8-BA6C-19B8B7930DDA}" name="ClassificacioText" dataDxfId="17"/>
    <tableColumn id="3" xr3:uid="{5A20AADB-4BC3-46CC-99B6-7C940FC62E46}" name="Àmbit" dataDxfId="16"/>
    <tableColumn id="4" xr3:uid="{AF7F38A6-9734-4E9A-AD90-6ABDAABFC7E8}" name="combinació" dataDxfId="15">
      <calculatedColumnFormula>Tabla15[[#This Row],[ClassificacioText]]&amp;Tabla15[[#This Row],[Àmbit]]</calculatedColumnFormula>
    </tableColumn>
    <tableColumn id="2" xr3:uid="{06480AE0-183F-4BA9-B22A-25A0E2A5AEAB}" name="ClassificacioCoeficient" dataDxfId="14"/>
  </tableColumns>
  <tableStyleInfo name="TableStyleMedium4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0FC95A1-ABC3-4E38-9FE2-E4BB7654D11B}" name="Tabla4" displayName="Tabla4" ref="L127:M131" totalsRowShown="0" headerRowDxfId="13" dataDxfId="12">
  <autoFilter ref="L127:M131" xr:uid="{90FC95A1-ABC3-4E38-9FE2-E4BB7654D11B}"/>
  <tableColumns count="2">
    <tableColumn id="1" xr3:uid="{83F087DA-BBD2-4D4E-84A3-929B02DD42A2}" name="ProvaDistanciaOlimpica" dataDxfId="11"/>
    <tableColumn id="2" xr3:uid="{1D95941E-26CD-49C9-98FB-CECA1FDEDCF6}" name="Grup 1B" dataDxfId="10"/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5" displayName="Table_5" ref="L163:O191" totalsRowShown="0" headerRowDxfId="104" dataDxfId="103">
  <tableColumns count="4">
    <tableColumn id="1" xr3:uid="{00000000-0010-0000-0100-000001000000}" name="AmbitNom" dataDxfId="102"/>
    <tableColumn id="2" xr3:uid="{00000000-0010-0000-0100-000002000000}" name="Modalitat" dataDxfId="101"/>
    <tableColumn id="3" xr3:uid="{00000000-0010-0000-0100-000003000000}" name="Àmbit modalitat" dataDxfId="100">
      <calculatedColumnFormula>L164 &amp; M164</calculatedColumnFormula>
    </tableColumn>
    <tableColumn id="4" xr3:uid="{00000000-0010-0000-0100-000004000000}" name="Comptar països" dataDxfId="99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6" displayName="Table_6" ref="L193:P207" totalsRowShown="0" headerRowDxfId="98" dataDxfId="97">
  <tableColumns count="5">
    <tableColumn id="1" xr3:uid="{00000000-0010-0000-0200-000001000000}" name="AmbitNom" dataDxfId="96"/>
    <tableColumn id="6" xr3:uid="{1A6B859B-0F67-4F84-9F30-9283AEA48EE9}" name="Modalitat" dataDxfId="95"/>
    <tableColumn id="2" xr3:uid="{00000000-0010-0000-0200-000002000000}" name="Paralímpic" dataDxfId="94"/>
    <tableColumn id="4" xr3:uid="{00000000-0010-0000-0200-000004000000}" name="Àmbit modalitat" dataDxfId="93">
      <calculatedColumnFormula>L194 &amp; " - " &amp; N194 &amp; " - " &amp;#REF!</calculatedColumnFormula>
    </tableColumn>
    <tableColumn id="5" xr3:uid="{00000000-0010-0000-0200-000005000000}" name="Comptar participants" dataDxfId="9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4D831EB-CD76-4332-9BCA-2CF86CEDAEB1}" name="Tabla5" displayName="Tabla5" ref="L41:M48" totalsRowShown="0" headerRowDxfId="91" dataDxfId="89" headerRowBorderDxfId="90" tableBorderDxfId="88" totalsRowBorderDxfId="87">
  <tableColumns count="2">
    <tableColumn id="1" xr3:uid="{7D595F8A-E483-4D1A-9546-2C0C19A8757D}" name="AmbitNom" dataDxfId="86"/>
    <tableColumn id="2" xr3:uid="{6F3F8A26-6713-4FAF-B350-05CFDF54BB58}" name="AmbitCoeficient" dataDxfId="8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2A6D932-CB91-439C-A840-5D9A48B56B6E}" name="Tabla6" displayName="Tabla6" ref="L50:M53" totalsRowShown="0" headerRowDxfId="84" dataDxfId="82" headerRowBorderDxfId="83" tableBorderDxfId="81" totalsRowBorderDxfId="80">
  <autoFilter ref="L50:M53" xr:uid="{12A6D932-CB91-439C-A840-5D9A48B56B6E}"/>
  <tableColumns count="2">
    <tableColumn id="1" xr3:uid="{E8D36F30-3379-420C-96FD-2F562AC069A4}" name="ModalitatNom" dataDxfId="79"/>
    <tableColumn id="2" xr3:uid="{E1E2478E-7904-41E6-9BD6-31B2111BBFB9}" name="ModalitatCoeficient" dataDxfId="78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CE0B633-8174-47C5-9423-ADF1BD3FD59A}" name="Tabla7" displayName="Tabla7" ref="L55:M59" totalsRowShown="0" headerRowDxfId="77" dataDxfId="75" headerRowBorderDxfId="76" tableBorderDxfId="74" totalsRowBorderDxfId="73">
  <autoFilter ref="L55:M59" xr:uid="{ACE0B633-8174-47C5-9423-ADF1BD3FD59A}"/>
  <tableColumns count="2">
    <tableColumn id="1" xr3:uid="{0CC67001-92A4-4733-A26D-0919596251A7}" name="CategoriaEdatNom" dataDxfId="72"/>
    <tableColumn id="2" xr3:uid="{99A767F2-5902-4082-A19F-78DDEA032949}" name="CategoriaEdatCoeficient" dataDxfId="71"/>
  </tableColumns>
  <tableStyleInfo name="TableStyleMedium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D15B035-EB1A-49EF-89AC-96AD55C7594A}" name="Tabla8" displayName="Tabla8" ref="L61:M68" totalsRowShown="0" headerRowDxfId="70" dataDxfId="68" headerRowBorderDxfId="69" tableBorderDxfId="67" totalsRowBorderDxfId="66">
  <autoFilter ref="L61:M68" xr:uid="{5D15B035-EB1A-49EF-89AC-96AD55C7594A}"/>
  <tableColumns count="2">
    <tableColumn id="1" xr3:uid="{929EFFB3-C838-4E08-BDC8-A2D788109E4F}" name="PosicioText" dataDxfId="65"/>
    <tableColumn id="2" xr3:uid="{17823C38-1F14-4249-A47F-EDAEE5FC5768}" name="PosicioCoeficient" dataDxfId="64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4377F26-FD6F-4A0F-815F-8F4C22C3773E}" name="Tabla9" displayName="Tabla9" ref="L70:M75" totalsRowShown="0" headerRowDxfId="63" dataDxfId="61" headerRowBorderDxfId="62" tableBorderDxfId="60" totalsRowBorderDxfId="59">
  <autoFilter ref="L70:M75" xr:uid="{64377F26-FD6F-4A0F-815F-8F4C22C3773E}"/>
  <tableColumns count="2">
    <tableColumn id="1" xr3:uid="{3A91230B-5F0E-42A3-988D-14C3ED7AF671}" name="NumEsportistesText" dataDxfId="58"/>
    <tableColumn id="2" xr3:uid="{74B2CA0A-1C55-4F8E-AD0E-8023E986702D}" name="NumEsportistesCoeficient" dataDxfId="5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ECCC8CE-02B0-4B11-924D-978B8DA2794B}" name="Tabla10" displayName="Tabla10" ref="L77:M92" totalsRowShown="0" headerRowDxfId="56" dataDxfId="54" headerRowBorderDxfId="55" tableBorderDxfId="53" totalsRowBorderDxfId="52">
  <autoFilter ref="L77:M92" xr:uid="{8ECCC8CE-02B0-4B11-924D-978B8DA2794B}"/>
  <tableColumns count="2">
    <tableColumn id="1" xr3:uid="{87F8B220-4121-466E-BB74-78EABECB822C}" name="NumPaisosText" dataDxfId="51"/>
    <tableColumn id="2" xr3:uid="{C3E58BAF-AB39-41F5-9AE2-75E3A629A104}" name="NumPaisosCoeficient" dataDxfId="5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17" Type="http://schemas.openxmlformats.org/officeDocument/2006/relationships/table" Target="../tables/table15.xml"/><Relationship Id="rId2" Type="http://schemas.openxmlformats.org/officeDocument/2006/relationships/drawing" Target="../drawings/drawing1.xml"/><Relationship Id="rId16" Type="http://schemas.openxmlformats.org/officeDocument/2006/relationships/table" Target="../tables/table14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Q258"/>
  <sheetViews>
    <sheetView showGridLines="0" tabSelected="1" zoomScale="85" zoomScaleNormal="85" workbookViewId="0">
      <selection activeCell="E7" sqref="E7"/>
    </sheetView>
  </sheetViews>
  <sheetFormatPr baseColWidth="10" defaultColWidth="9.1328125" defaultRowHeight="13.5" x14ac:dyDescent="0.35"/>
  <cols>
    <col min="1" max="1" width="2.86328125" style="1" customWidth="1"/>
    <col min="2" max="2" width="3" style="1" customWidth="1"/>
    <col min="3" max="3" width="62.59765625" style="1" customWidth="1"/>
    <col min="4" max="4" width="3" style="1" customWidth="1"/>
    <col min="5" max="5" width="66.86328125" style="1" customWidth="1"/>
    <col min="6" max="6" width="2.86328125" style="1" customWidth="1"/>
    <col min="7" max="7" width="5.33203125" style="42" hidden="1" customWidth="1"/>
    <col min="8" max="8" width="59.265625" style="43" hidden="1" customWidth="1"/>
    <col min="9" max="9" width="27.265625" style="18" hidden="1" customWidth="1"/>
    <col min="10" max="10" width="49.6640625" style="18" bestFit="1" customWidth="1"/>
    <col min="11" max="11" width="43.3984375" style="18" hidden="1" customWidth="1"/>
    <col min="12" max="12" width="53.46484375" style="1" hidden="1" customWidth="1"/>
    <col min="13" max="13" width="27.73046875" style="1" hidden="1" customWidth="1"/>
    <col min="14" max="14" width="133.46484375" style="1" hidden="1" customWidth="1"/>
    <col min="15" max="15" width="39.19921875" style="1" hidden="1" customWidth="1"/>
    <col min="16" max="16" width="24.33203125" style="1" bestFit="1" customWidth="1"/>
    <col min="17" max="1033" width="11.59765625" style="1"/>
    <col min="1034" max="16384" width="9.1328125" style="1"/>
  </cols>
  <sheetData>
    <row r="2" spans="2:10" ht="22.9" x14ac:dyDescent="0.6">
      <c r="B2" s="47" t="s">
        <v>87</v>
      </c>
      <c r="C2" s="47"/>
    </row>
    <row r="3" spans="2:10" ht="12.75" customHeight="1" thickBot="1" x14ac:dyDescent="0.65">
      <c r="B3" s="47"/>
      <c r="C3" s="47"/>
    </row>
    <row r="4" spans="2:10" ht="68.25" customHeight="1" thickBot="1" x14ac:dyDescent="0.65">
      <c r="B4" s="47"/>
      <c r="C4" s="91" t="s">
        <v>92</v>
      </c>
      <c r="D4" s="92"/>
      <c r="E4" s="93"/>
    </row>
    <row r="5" spans="2:10" ht="13.9" thickBot="1" x14ac:dyDescent="0.4"/>
    <row r="6" spans="2:10" ht="13.9" thickBot="1" x14ac:dyDescent="0.4">
      <c r="B6" s="9"/>
      <c r="C6" s="10"/>
      <c r="D6" s="10"/>
      <c r="E6" s="10"/>
      <c r="F6" s="11"/>
    </row>
    <row r="7" spans="2:10" ht="30" customHeight="1" thickBot="1" x14ac:dyDescent="0.4">
      <c r="B7" s="12"/>
      <c r="C7" s="13" t="s">
        <v>88</v>
      </c>
      <c r="D7" s="13"/>
      <c r="E7" s="48"/>
      <c r="F7" s="14"/>
      <c r="I7" s="38"/>
      <c r="J7" s="43"/>
    </row>
    <row r="8" spans="2:10" ht="6" customHeight="1" thickBot="1" x14ac:dyDescent="0.4">
      <c r="B8" s="12"/>
      <c r="C8" s="13"/>
      <c r="D8" s="13"/>
      <c r="E8" s="40"/>
      <c r="F8" s="14"/>
      <c r="I8" s="38"/>
      <c r="J8" s="43"/>
    </row>
    <row r="9" spans="2:10" ht="30" customHeight="1" thickBot="1" x14ac:dyDescent="0.4">
      <c r="B9" s="12"/>
      <c r="C9" s="13" t="s">
        <v>89</v>
      </c>
      <c r="D9" s="13"/>
      <c r="E9" s="48"/>
      <c r="F9" s="14"/>
      <c r="I9" s="38"/>
      <c r="J9" s="43"/>
    </row>
    <row r="10" spans="2:10" ht="6" customHeight="1" thickBot="1" x14ac:dyDescent="0.4">
      <c r="B10" s="12"/>
      <c r="C10" s="13"/>
      <c r="D10" s="13"/>
      <c r="E10" s="40"/>
      <c r="F10" s="14"/>
      <c r="I10" s="38"/>
      <c r="J10" s="43"/>
    </row>
    <row r="11" spans="2:10" ht="30" customHeight="1" thickBot="1" x14ac:dyDescent="0.4">
      <c r="B11" s="12"/>
      <c r="C11" s="13" t="s">
        <v>90</v>
      </c>
      <c r="D11" s="13"/>
      <c r="E11" s="48"/>
      <c r="F11" s="14"/>
      <c r="I11" s="38"/>
      <c r="J11" s="43"/>
    </row>
    <row r="12" spans="2:10" ht="6" customHeight="1" thickBot="1" x14ac:dyDescent="0.4">
      <c r="B12" s="12"/>
      <c r="C12" s="13"/>
      <c r="D12" s="13"/>
      <c r="E12" s="40"/>
      <c r="F12" s="14"/>
      <c r="I12" s="38"/>
      <c r="J12" s="43"/>
    </row>
    <row r="13" spans="2:10" ht="30" customHeight="1" thickBot="1" x14ac:dyDescent="0.4">
      <c r="B13" s="12"/>
      <c r="C13" s="39" t="s">
        <v>84</v>
      </c>
      <c r="D13" s="13"/>
      <c r="E13" s="48"/>
      <c r="F13" s="14"/>
      <c r="G13" s="42">
        <f>IF(E13="FEMENÍ",1.1,IF(E13="MASCULÍ",1,0))</f>
        <v>0</v>
      </c>
      <c r="I13" s="38"/>
      <c r="J13" s="43"/>
    </row>
    <row r="14" spans="2:10" ht="6" customHeight="1" thickBot="1" x14ac:dyDescent="0.4">
      <c r="B14" s="12"/>
      <c r="C14" s="13"/>
      <c r="D14" s="13"/>
      <c r="E14" s="40"/>
      <c r="F14" s="14"/>
      <c r="I14" s="38"/>
      <c r="J14" s="43"/>
    </row>
    <row r="15" spans="2:10" ht="30" customHeight="1" thickBot="1" x14ac:dyDescent="0.4">
      <c r="B15" s="12"/>
      <c r="C15" s="39" t="s">
        <v>91</v>
      </c>
      <c r="D15" s="13"/>
      <c r="E15" s="48"/>
      <c r="F15" s="14"/>
      <c r="G15" s="42">
        <f>IFERROR(VLOOKUP(E15,Tabla5[],2,FALSE),0)</f>
        <v>0</v>
      </c>
      <c r="I15" s="38"/>
      <c r="J15" s="43"/>
    </row>
    <row r="16" spans="2:10" ht="6" customHeight="1" thickBot="1" x14ac:dyDescent="0.4">
      <c r="B16" s="12"/>
      <c r="C16" s="13"/>
      <c r="D16" s="13"/>
      <c r="E16" s="40"/>
      <c r="F16" s="14"/>
      <c r="I16" s="38"/>
      <c r="J16" s="43"/>
    </row>
    <row r="17" spans="2:11" ht="30" customHeight="1" thickBot="1" x14ac:dyDescent="0.4">
      <c r="B17" s="12"/>
      <c r="C17" s="39" t="s">
        <v>63</v>
      </c>
      <c r="D17" s="13"/>
      <c r="E17" s="48"/>
      <c r="F17" s="14"/>
      <c r="G17" s="42">
        <f>IFERROR(VLOOKUP(E17,Tabla6[],2,FALSE),0)</f>
        <v>0</v>
      </c>
      <c r="H17" s="42">
        <f>IF(AND(E17="GRUP 2",LEFT(E21,2)&lt;&gt;"NO"),"GRUP 1B",E17)</f>
        <v>0</v>
      </c>
      <c r="I17" s="38"/>
      <c r="J17" s="43"/>
    </row>
    <row r="18" spans="2:11" ht="6" customHeight="1" thickBot="1" x14ac:dyDescent="0.4">
      <c r="B18" s="12"/>
      <c r="C18" s="13"/>
      <c r="D18" s="13"/>
      <c r="E18" s="40"/>
      <c r="F18" s="14"/>
      <c r="I18" s="38"/>
      <c r="J18" s="43"/>
    </row>
    <row r="19" spans="2:11" ht="30" customHeight="1" thickBot="1" x14ac:dyDescent="0.4">
      <c r="B19" s="12"/>
      <c r="C19" s="39" t="s">
        <v>79</v>
      </c>
      <c r="D19" s="13"/>
      <c r="E19" s="48"/>
      <c r="F19" s="14"/>
      <c r="I19" s="38"/>
      <c r="J19" s="43"/>
    </row>
    <row r="20" spans="2:11" ht="6" customHeight="1" thickBot="1" x14ac:dyDescent="0.4">
      <c r="B20" s="12"/>
      <c r="C20" s="13"/>
      <c r="D20" s="13"/>
      <c r="E20" s="40"/>
      <c r="F20" s="14"/>
      <c r="I20" s="38"/>
      <c r="J20" s="43"/>
    </row>
    <row r="21" spans="2:11" ht="30" customHeight="1" thickBot="1" x14ac:dyDescent="0.4">
      <c r="B21" s="12"/>
      <c r="C21" s="39" t="s">
        <v>57</v>
      </c>
      <c r="D21" s="13"/>
      <c r="E21" s="48"/>
      <c r="F21" s="14"/>
      <c r="G21" s="42">
        <f>IF(E17="GRUP 2",IFERROR(VLOOKUP(E21,Tabla4[],2,FALSE),1),1)</f>
        <v>1</v>
      </c>
      <c r="I21" s="38"/>
      <c r="J21" s="43"/>
    </row>
    <row r="22" spans="2:11" ht="6" customHeight="1" thickBot="1" x14ac:dyDescent="0.4">
      <c r="B22" s="12"/>
      <c r="C22" s="13"/>
      <c r="D22" s="13"/>
      <c r="E22" s="40"/>
      <c r="F22" s="14"/>
      <c r="I22" s="38" t="s">
        <v>81</v>
      </c>
      <c r="J22" s="43"/>
    </row>
    <row r="23" spans="2:11" ht="30" customHeight="1" thickBot="1" x14ac:dyDescent="0.4">
      <c r="B23" s="12"/>
      <c r="C23" s="39" t="s">
        <v>68</v>
      </c>
      <c r="D23" s="13"/>
      <c r="E23" s="48"/>
      <c r="F23" s="14"/>
      <c r="G23" s="42">
        <f>IFERROR(VLOOKUP(E23,Tabla7[],2,FALSE),0)</f>
        <v>0</v>
      </c>
      <c r="H23" s="43" t="str">
        <f>E15&amp;E23</f>
        <v/>
      </c>
      <c r="I23" s="38" t="str">
        <f>IFERROR(VLOOKUP(H23,Table_4[[Categories permeses]:[Permès]],2,FALSE),"")</f>
        <v/>
      </c>
      <c r="J23" s="45" t="str">
        <f>IF(I23="NO","CATEGORIA D'EDAT NO PERMESA A L'ÀMBIT INDICAT","")</f>
        <v/>
      </c>
      <c r="K23" s="45"/>
    </row>
    <row r="24" spans="2:11" ht="6" customHeight="1" thickBot="1" x14ac:dyDescent="0.4">
      <c r="B24" s="12"/>
      <c r="C24" s="13"/>
      <c r="D24" s="13"/>
      <c r="E24" s="40"/>
      <c r="F24" s="14"/>
      <c r="H24" s="1"/>
      <c r="I24" s="1"/>
      <c r="J24" s="42"/>
      <c r="K24" s="1"/>
    </row>
    <row r="25" spans="2:11" ht="30" customHeight="1" thickBot="1" x14ac:dyDescent="0.4">
      <c r="B25" s="12"/>
      <c r="C25" s="13" t="s">
        <v>67</v>
      </c>
      <c r="D25" s="13"/>
      <c r="E25" s="48"/>
      <c r="F25" s="14"/>
      <c r="G25" s="42">
        <f>IFERROR(VLOOKUP(E25,Tabla8[],2,FALSE),0)</f>
        <v>0</v>
      </c>
      <c r="H25" s="1" t="str">
        <f>E15&amp;E25</f>
        <v/>
      </c>
      <c r="I25" s="46" t="str">
        <f>IFERROR(VLOOKUP(H25,Tabla14[[Combinat]:[Permetre posició]],2,FALSE),"")</f>
        <v/>
      </c>
      <c r="J25" s="45" t="str">
        <f>IF(I25="NO","POSICIÓ NO PERMESA A L'ÀMBIT INDICAT","")</f>
        <v/>
      </c>
      <c r="K25" s="45"/>
    </row>
    <row r="26" spans="2:11" ht="6" customHeight="1" thickBot="1" x14ac:dyDescent="0.4">
      <c r="B26" s="12"/>
      <c r="C26" s="13"/>
      <c r="D26" s="13"/>
      <c r="E26" s="40"/>
      <c r="F26" s="14"/>
      <c r="I26" s="38"/>
      <c r="J26" s="43"/>
    </row>
    <row r="27" spans="2:11" ht="30" customHeight="1" thickBot="1" x14ac:dyDescent="0.4">
      <c r="B27" s="12"/>
      <c r="C27" s="39" t="s">
        <v>64</v>
      </c>
      <c r="D27" s="13"/>
      <c r="E27" s="48"/>
      <c r="F27" s="14"/>
      <c r="G27" s="42">
        <f>IFERROR(VLOOKUP(E27,Tabla9[],2,FALSE),0)</f>
        <v>0</v>
      </c>
      <c r="I27" s="38"/>
      <c r="J27" s="43"/>
    </row>
    <row r="28" spans="2:11" ht="6" customHeight="1" thickBot="1" x14ac:dyDescent="0.4">
      <c r="B28" s="12"/>
      <c r="C28" s="13"/>
      <c r="D28" s="13"/>
      <c r="E28" s="40"/>
      <c r="F28" s="14"/>
      <c r="I28" s="18" t="s">
        <v>80</v>
      </c>
      <c r="J28" s="43"/>
    </row>
    <row r="29" spans="2:11" ht="30" customHeight="1" thickBot="1" x14ac:dyDescent="0.4">
      <c r="B29" s="12"/>
      <c r="C29" s="39" t="s">
        <v>65</v>
      </c>
      <c r="D29" s="13"/>
      <c r="E29" s="48"/>
      <c r="F29" s="14"/>
      <c r="G29" s="42">
        <f>IFERROR(VLOOKUP(E29,Tabla10[],2,FALSE),0)</f>
        <v>0</v>
      </c>
      <c r="H29" s="43" t="str">
        <f>E15&amp;H17</f>
        <v>0</v>
      </c>
      <c r="I29" s="38" t="str">
        <f>IFERROR(VLOOKUP(H29,Table_5[[Àmbit modalitat]:[Comptar països]],2,FALSE),"")</f>
        <v/>
      </c>
      <c r="J29" s="45" t="str">
        <f>IF(AND(I29="SI",E29="NO ÉS NECESSARI INDICAR"),"HA D'INDICAR NÚMERO DE PAÏSOS","")</f>
        <v/>
      </c>
      <c r="K29" s="44"/>
    </row>
    <row r="30" spans="2:11" ht="6" customHeight="1" thickBot="1" x14ac:dyDescent="0.4">
      <c r="B30" s="12"/>
      <c r="C30" s="13"/>
      <c r="D30" s="13"/>
      <c r="E30" s="40"/>
      <c r="F30" s="14"/>
      <c r="J30" s="43"/>
    </row>
    <row r="31" spans="2:11" ht="75" customHeight="1" thickBot="1" x14ac:dyDescent="0.4">
      <c r="B31" s="12"/>
      <c r="C31" s="39" t="s">
        <v>70</v>
      </c>
      <c r="D31" s="13"/>
      <c r="E31" s="48"/>
      <c r="F31" s="14"/>
      <c r="G31" s="42">
        <f>IFERROR(VLOOKUP(E31,Tabla11[],2,FALSE),0)</f>
        <v>0</v>
      </c>
      <c r="J31" s="43"/>
    </row>
    <row r="32" spans="2:11" ht="6" customHeight="1" thickBot="1" x14ac:dyDescent="0.4">
      <c r="B32" s="12"/>
      <c r="C32" s="13"/>
      <c r="D32" s="13"/>
      <c r="E32" s="40"/>
      <c r="F32" s="14"/>
      <c r="I32" s="18" t="s">
        <v>85</v>
      </c>
      <c r="J32" s="43"/>
    </row>
    <row r="33" spans="2:15" ht="30" customHeight="1" thickBot="1" x14ac:dyDescent="0.4">
      <c r="B33" s="12"/>
      <c r="C33" s="39" t="s">
        <v>66</v>
      </c>
      <c r="D33" s="13"/>
      <c r="E33" s="48"/>
      <c r="F33" s="14"/>
      <c r="G33" s="42">
        <f>IFERROR(VLOOKUP(E33,Tabla12[],2,FALSE),0)</f>
        <v>0</v>
      </c>
      <c r="H33" s="43" t="str">
        <f>E15&amp;H17&amp;E19</f>
        <v>0</v>
      </c>
      <c r="I33" s="38" t="str">
        <f>IFERROR(VLOOKUP(H33,Table_6[[#All],[Àmbit modalitat]:[Comptar participants]],2,FALSE),"SI")</f>
        <v>SI</v>
      </c>
      <c r="J33" s="45" t="str">
        <f>IF(AND(I33="SI",E33="NO ÉS NECESSARI INDICAR"),"HA D'INDICAR NÚMERO DE PARTICIPANTS","")</f>
        <v/>
      </c>
    </row>
    <row r="34" spans="2:15" ht="6" customHeight="1" thickBot="1" x14ac:dyDescent="0.4">
      <c r="B34" s="12"/>
      <c r="C34" s="13"/>
      <c r="D34" s="13"/>
      <c r="E34" s="40"/>
      <c r="F34" s="14"/>
      <c r="J34" s="43"/>
    </row>
    <row r="35" spans="2:15" ht="30" customHeight="1" thickBot="1" x14ac:dyDescent="0.4">
      <c r="B35" s="12"/>
      <c r="C35" s="13" t="s">
        <v>45</v>
      </c>
      <c r="D35" s="13"/>
      <c r="E35" s="48"/>
      <c r="F35" s="14"/>
      <c r="G35" s="42">
        <f>IFERROR(VLOOKUP(E35,Tabla13[],2,FALSE),0)</f>
        <v>0</v>
      </c>
      <c r="J35" s="43"/>
    </row>
    <row r="36" spans="2:15" ht="6" customHeight="1" thickBot="1" x14ac:dyDescent="0.4">
      <c r="B36" s="12"/>
      <c r="C36" s="13"/>
      <c r="D36" s="13"/>
      <c r="E36" s="40"/>
      <c r="F36" s="14"/>
      <c r="J36" s="43"/>
    </row>
    <row r="37" spans="2:15" ht="42" customHeight="1" thickBot="1" x14ac:dyDescent="0.4">
      <c r="B37" s="12"/>
      <c r="C37" s="39" t="s">
        <v>86</v>
      </c>
      <c r="D37" s="13"/>
      <c r="E37" s="48"/>
      <c r="F37" s="14"/>
      <c r="G37" s="42">
        <f>IFERROR(VLOOKUP(E37 &amp; E15,Tabla15[[combinació]:[ClassificacioCoeficient]],2,FALSE),1)</f>
        <v>1</v>
      </c>
      <c r="J37" s="43"/>
    </row>
    <row r="38" spans="2:15" ht="6" customHeight="1" thickBot="1" x14ac:dyDescent="0.4">
      <c r="B38" s="12"/>
      <c r="C38" s="13"/>
      <c r="D38" s="13"/>
      <c r="E38" s="40"/>
      <c r="F38" s="14"/>
      <c r="J38" s="49">
        <f>COUNTBLANK(J7:J37)</f>
        <v>31</v>
      </c>
    </row>
    <row r="39" spans="2:15" ht="45" customHeight="1" thickBot="1" x14ac:dyDescent="0.4">
      <c r="B39" s="12"/>
      <c r="C39" s="19" t="s">
        <v>46</v>
      </c>
      <c r="D39" s="13"/>
      <c r="E39" s="41">
        <f>IF(J38&lt;&gt;31,"NO POTS PUNTUAR",100*G13*G15*G17*G21*G23*G25*G27*IF(I29="SI",G29,1)*G31*G35*G37*IF(I33="SI",G33,1))</f>
        <v>0</v>
      </c>
      <c r="F39" s="14"/>
      <c r="J39" s="45" t="str">
        <f>IF(E39&lt;5,"PER PODER PRESENTAR EL RESULTAT, LA PUNTUACIÓ HA DE SER IGUAL O SUPERIOR A 5 PUNTS","")</f>
        <v>PER PODER PRESENTAR EL RESULTAT, LA PUNTUACIÓ HA DE SER IGUAL O SUPERIOR A 5 PUNTS</v>
      </c>
    </row>
    <row r="40" spans="2:15" ht="13.9" thickBot="1" x14ac:dyDescent="0.4">
      <c r="B40" s="15"/>
      <c r="C40" s="16"/>
      <c r="D40" s="16"/>
      <c r="E40" s="16"/>
      <c r="F40" s="17"/>
    </row>
    <row r="41" spans="2:15" x14ac:dyDescent="0.35">
      <c r="L41" s="2" t="s">
        <v>3</v>
      </c>
      <c r="M41" s="5" t="s">
        <v>4</v>
      </c>
      <c r="N41" s="34"/>
    </row>
    <row r="42" spans="2:15" x14ac:dyDescent="0.35">
      <c r="L42" s="3" t="s">
        <v>47</v>
      </c>
      <c r="M42" s="6">
        <v>1</v>
      </c>
      <c r="N42" s="34"/>
    </row>
    <row r="43" spans="2:15" x14ac:dyDescent="0.35">
      <c r="L43" s="3" t="s">
        <v>48</v>
      </c>
      <c r="M43" s="6">
        <v>0.6</v>
      </c>
      <c r="N43" s="34"/>
    </row>
    <row r="44" spans="2:15" x14ac:dyDescent="0.35">
      <c r="L44" s="3" t="s">
        <v>49</v>
      </c>
      <c r="M44" s="6">
        <v>0.45</v>
      </c>
      <c r="N44" s="34"/>
    </row>
    <row r="45" spans="2:15" x14ac:dyDescent="0.35">
      <c r="L45" s="3" t="s">
        <v>50</v>
      </c>
      <c r="M45" s="6">
        <v>0.35</v>
      </c>
      <c r="N45" s="34"/>
    </row>
    <row r="46" spans="2:15" x14ac:dyDescent="0.35">
      <c r="L46" s="3" t="s">
        <v>51</v>
      </c>
      <c r="M46" s="6">
        <v>0.25</v>
      </c>
      <c r="N46" s="34"/>
    </row>
    <row r="47" spans="2:15" x14ac:dyDescent="0.35">
      <c r="L47" s="3" t="s">
        <v>52</v>
      </c>
      <c r="M47" s="6">
        <v>0.2</v>
      </c>
      <c r="N47" s="34"/>
      <c r="O47" s="34"/>
    </row>
    <row r="48" spans="2:15" x14ac:dyDescent="0.35">
      <c r="L48" s="4" t="s">
        <v>53</v>
      </c>
      <c r="M48" s="8">
        <v>0.1</v>
      </c>
      <c r="N48" s="34"/>
    </row>
    <row r="49" spans="12:17" x14ac:dyDescent="0.35">
      <c r="L49" s="3"/>
      <c r="M49" s="6"/>
      <c r="N49" s="53"/>
      <c r="O49" s="53"/>
      <c r="P49" s="34"/>
    </row>
    <row r="50" spans="12:17" x14ac:dyDescent="0.35">
      <c r="L50" s="2" t="s">
        <v>14</v>
      </c>
      <c r="M50" s="5" t="s">
        <v>15</v>
      </c>
      <c r="N50" s="53"/>
      <c r="O50" s="53"/>
      <c r="P50" s="34"/>
    </row>
    <row r="51" spans="12:17" x14ac:dyDescent="0.35">
      <c r="L51" s="3" t="s">
        <v>1</v>
      </c>
      <c r="M51" s="6">
        <v>1</v>
      </c>
      <c r="N51" s="53"/>
      <c r="O51" s="53"/>
      <c r="P51" s="34"/>
    </row>
    <row r="52" spans="12:17" x14ac:dyDescent="0.35">
      <c r="L52" s="3" t="s">
        <v>18</v>
      </c>
      <c r="M52" s="6">
        <v>0.6</v>
      </c>
      <c r="N52" s="53"/>
      <c r="O52" s="53"/>
      <c r="P52" s="34"/>
    </row>
    <row r="53" spans="12:17" x14ac:dyDescent="0.35">
      <c r="L53" s="7" t="s">
        <v>19</v>
      </c>
      <c r="M53" s="6">
        <v>0.3</v>
      </c>
      <c r="N53" s="53"/>
      <c r="O53" s="53"/>
      <c r="P53" s="34"/>
    </row>
    <row r="54" spans="12:17" x14ac:dyDescent="0.35">
      <c r="L54" s="2"/>
      <c r="M54" s="5"/>
      <c r="N54" s="53"/>
      <c r="O54" s="53"/>
      <c r="P54" s="34"/>
    </row>
    <row r="55" spans="12:17" x14ac:dyDescent="0.35">
      <c r="L55" s="2" t="s">
        <v>20</v>
      </c>
      <c r="M55" s="5" t="s">
        <v>21</v>
      </c>
      <c r="N55" s="53"/>
      <c r="O55" s="53"/>
      <c r="P55" s="34"/>
    </row>
    <row r="56" spans="12:17" x14ac:dyDescent="0.35">
      <c r="L56" s="3" t="s">
        <v>75</v>
      </c>
      <c r="M56" s="6">
        <v>1</v>
      </c>
      <c r="N56" s="53"/>
      <c r="O56" s="53"/>
      <c r="P56" s="34"/>
    </row>
    <row r="57" spans="12:17" x14ac:dyDescent="0.35">
      <c r="L57" s="3" t="s">
        <v>76</v>
      </c>
      <c r="M57" s="6">
        <v>0.7</v>
      </c>
      <c r="N57" s="53"/>
      <c r="O57" s="53"/>
      <c r="P57" s="34"/>
    </row>
    <row r="58" spans="12:17" x14ac:dyDescent="0.35">
      <c r="L58" s="3" t="s">
        <v>77</v>
      </c>
      <c r="M58" s="6">
        <v>0.5</v>
      </c>
      <c r="N58" s="53"/>
      <c r="O58" s="53"/>
      <c r="P58" s="34"/>
    </row>
    <row r="59" spans="12:17" x14ac:dyDescent="0.35">
      <c r="L59" s="4" t="s">
        <v>78</v>
      </c>
      <c r="M59" s="8">
        <v>0.3</v>
      </c>
      <c r="N59" s="53"/>
      <c r="O59" s="53"/>
      <c r="P59" s="34"/>
    </row>
    <row r="60" spans="12:17" x14ac:dyDescent="0.35">
      <c r="L60" s="3"/>
      <c r="M60" s="6"/>
      <c r="N60" s="53"/>
      <c r="O60" s="53"/>
      <c r="P60" s="34"/>
    </row>
    <row r="61" spans="12:17" x14ac:dyDescent="0.35">
      <c r="L61" s="2" t="s">
        <v>23</v>
      </c>
      <c r="M61" s="5" t="s">
        <v>24</v>
      </c>
      <c r="N61" s="53"/>
      <c r="O61" s="53"/>
      <c r="P61" s="34"/>
    </row>
    <row r="62" spans="12:17" x14ac:dyDescent="0.35">
      <c r="L62" s="3">
        <v>1</v>
      </c>
      <c r="M62" s="6">
        <v>1</v>
      </c>
      <c r="N62" s="53"/>
      <c r="O62" s="53"/>
      <c r="P62" s="34"/>
    </row>
    <row r="63" spans="12:17" x14ac:dyDescent="0.35">
      <c r="L63" s="3">
        <v>2</v>
      </c>
      <c r="M63" s="6">
        <v>0.95</v>
      </c>
      <c r="N63" s="53"/>
      <c r="O63" s="53"/>
      <c r="P63" s="34"/>
    </row>
    <row r="64" spans="12:17" x14ac:dyDescent="0.35">
      <c r="L64" s="3">
        <v>3</v>
      </c>
      <c r="M64" s="6">
        <v>0.9</v>
      </c>
      <c r="N64" s="53"/>
      <c r="O64" s="53"/>
      <c r="P64" s="34"/>
      <c r="Q64" s="34"/>
    </row>
    <row r="65" spans="12:17" x14ac:dyDescent="0.35">
      <c r="L65" s="3" t="s">
        <v>28</v>
      </c>
      <c r="M65" s="6">
        <v>0.75</v>
      </c>
      <c r="N65" s="53"/>
      <c r="O65" s="53"/>
      <c r="P65" s="34"/>
      <c r="Q65" s="34"/>
    </row>
    <row r="66" spans="12:17" x14ac:dyDescent="0.35">
      <c r="L66" s="3" t="s">
        <v>29</v>
      </c>
      <c r="M66" s="6">
        <v>0.5</v>
      </c>
      <c r="N66" s="53"/>
      <c r="O66" s="53"/>
      <c r="P66" s="34"/>
      <c r="Q66" s="34"/>
    </row>
    <row r="67" spans="12:17" x14ac:dyDescent="0.35">
      <c r="L67" s="3" t="s">
        <v>30</v>
      </c>
      <c r="M67" s="6">
        <v>0.25</v>
      </c>
      <c r="N67" s="53"/>
      <c r="O67" s="53"/>
      <c r="P67" s="34"/>
      <c r="Q67" s="34"/>
    </row>
    <row r="68" spans="12:17" x14ac:dyDescent="0.35">
      <c r="L68" s="4" t="s">
        <v>54</v>
      </c>
      <c r="M68" s="8">
        <v>0.15</v>
      </c>
      <c r="N68" s="53"/>
      <c r="O68" s="53"/>
      <c r="P68" s="34"/>
      <c r="Q68" s="34"/>
    </row>
    <row r="70" spans="12:17" x14ac:dyDescent="0.35">
      <c r="L70" s="2" t="s">
        <v>5</v>
      </c>
      <c r="M70" s="5" t="s">
        <v>6</v>
      </c>
    </row>
    <row r="71" spans="12:17" x14ac:dyDescent="0.35">
      <c r="L71" s="3" t="s">
        <v>55</v>
      </c>
      <c r="M71" s="6">
        <v>1</v>
      </c>
    </row>
    <row r="72" spans="12:17" x14ac:dyDescent="0.35">
      <c r="L72" s="3">
        <v>2</v>
      </c>
      <c r="M72" s="6">
        <v>0.85</v>
      </c>
    </row>
    <row r="73" spans="12:17" x14ac:dyDescent="0.35">
      <c r="L73" s="3">
        <v>3</v>
      </c>
      <c r="M73" s="6">
        <v>0.7</v>
      </c>
    </row>
    <row r="74" spans="12:17" x14ac:dyDescent="0.35">
      <c r="L74" s="3">
        <v>4</v>
      </c>
      <c r="M74" s="6">
        <v>0.6</v>
      </c>
    </row>
    <row r="75" spans="12:17" x14ac:dyDescent="0.35">
      <c r="L75" s="4" t="s">
        <v>11</v>
      </c>
      <c r="M75" s="8">
        <v>0.5</v>
      </c>
    </row>
    <row r="77" spans="12:17" x14ac:dyDescent="0.35">
      <c r="L77" s="2" t="s">
        <v>12</v>
      </c>
      <c r="M77" s="5" t="s">
        <v>13</v>
      </c>
    </row>
    <row r="78" spans="12:17" x14ac:dyDescent="0.35">
      <c r="L78" s="3" t="s">
        <v>83</v>
      </c>
      <c r="M78" s="6">
        <v>1</v>
      </c>
    </row>
    <row r="79" spans="12:17" x14ac:dyDescent="0.35">
      <c r="L79" s="3" t="s">
        <v>69</v>
      </c>
      <c r="M79" s="6">
        <v>0</v>
      </c>
    </row>
    <row r="80" spans="12:17" x14ac:dyDescent="0.35">
      <c r="L80" s="3">
        <v>4</v>
      </c>
      <c r="M80" s="6">
        <v>0.4</v>
      </c>
    </row>
    <row r="81" spans="12:13" x14ac:dyDescent="0.35">
      <c r="L81" s="3">
        <v>5</v>
      </c>
      <c r="M81" s="6">
        <v>0.45</v>
      </c>
    </row>
    <row r="82" spans="12:13" x14ac:dyDescent="0.35">
      <c r="L82" s="3">
        <v>6</v>
      </c>
      <c r="M82" s="6">
        <v>0.5</v>
      </c>
    </row>
    <row r="83" spans="12:13" x14ac:dyDescent="0.35">
      <c r="L83" s="3">
        <v>7</v>
      </c>
      <c r="M83" s="6">
        <v>0.55000000000000004</v>
      </c>
    </row>
    <row r="84" spans="12:13" x14ac:dyDescent="0.35">
      <c r="L84" s="3">
        <v>8</v>
      </c>
      <c r="M84" s="6">
        <v>0.6</v>
      </c>
    </row>
    <row r="85" spans="12:13" x14ac:dyDescent="0.35">
      <c r="L85" s="3">
        <v>9</v>
      </c>
      <c r="M85" s="6">
        <v>0.65</v>
      </c>
    </row>
    <row r="86" spans="12:13" x14ac:dyDescent="0.35">
      <c r="L86" s="3">
        <v>10</v>
      </c>
      <c r="M86" s="6">
        <v>0.7</v>
      </c>
    </row>
    <row r="87" spans="12:13" x14ac:dyDescent="0.35">
      <c r="L87" s="3">
        <v>11</v>
      </c>
      <c r="M87" s="6">
        <v>0.75</v>
      </c>
    </row>
    <row r="88" spans="12:13" x14ac:dyDescent="0.35">
      <c r="L88" s="3">
        <v>12</v>
      </c>
      <c r="M88" s="6">
        <v>0.8</v>
      </c>
    </row>
    <row r="89" spans="12:13" x14ac:dyDescent="0.35">
      <c r="L89" s="3">
        <v>13</v>
      </c>
      <c r="M89" s="6">
        <v>0.85</v>
      </c>
    </row>
    <row r="90" spans="12:13" x14ac:dyDescent="0.35">
      <c r="L90" s="3">
        <v>14</v>
      </c>
      <c r="M90" s="6">
        <v>0.9</v>
      </c>
    </row>
    <row r="91" spans="12:13" x14ac:dyDescent="0.35">
      <c r="L91" s="3">
        <v>15</v>
      </c>
      <c r="M91" s="6">
        <v>0.95</v>
      </c>
    </row>
    <row r="92" spans="12:13" x14ac:dyDescent="0.35">
      <c r="L92" s="4" t="s">
        <v>27</v>
      </c>
      <c r="M92" s="8">
        <v>1</v>
      </c>
    </row>
    <row r="94" spans="12:13" x14ac:dyDescent="0.35">
      <c r="L94" s="2" t="s">
        <v>7</v>
      </c>
      <c r="M94" s="5" t="s">
        <v>8</v>
      </c>
    </row>
    <row r="95" spans="12:13" x14ac:dyDescent="0.35">
      <c r="L95" s="3" t="s">
        <v>129</v>
      </c>
      <c r="M95" s="6">
        <v>1</v>
      </c>
    </row>
    <row r="96" spans="12:13" x14ac:dyDescent="0.35">
      <c r="L96" s="118" t="s">
        <v>130</v>
      </c>
      <c r="M96" s="119">
        <v>1</v>
      </c>
    </row>
    <row r="97" spans="12:13" x14ac:dyDescent="0.35">
      <c r="L97" s="3" t="s">
        <v>131</v>
      </c>
      <c r="M97" s="6">
        <v>0.85</v>
      </c>
    </row>
    <row r="98" spans="12:13" x14ac:dyDescent="0.35">
      <c r="L98" s="3" t="s">
        <v>132</v>
      </c>
      <c r="M98" s="6">
        <v>0.7</v>
      </c>
    </row>
    <row r="99" spans="12:13" x14ac:dyDescent="0.35">
      <c r="L99" s="3" t="s">
        <v>133</v>
      </c>
      <c r="M99" s="6">
        <v>0.6</v>
      </c>
    </row>
    <row r="100" spans="12:13" x14ac:dyDescent="0.35">
      <c r="L100" s="3" t="s">
        <v>134</v>
      </c>
      <c r="M100" s="6">
        <v>0.5</v>
      </c>
    </row>
    <row r="101" spans="12:13" x14ac:dyDescent="0.35">
      <c r="L101" s="3" t="s">
        <v>135</v>
      </c>
      <c r="M101" s="6">
        <v>0.4</v>
      </c>
    </row>
    <row r="102" spans="12:13" x14ac:dyDescent="0.35">
      <c r="L102" s="3" t="s">
        <v>136</v>
      </c>
      <c r="M102" s="8">
        <v>0.3</v>
      </c>
    </row>
    <row r="103" spans="12:13" x14ac:dyDescent="0.35">
      <c r="L103" s="3"/>
      <c r="M103" s="6"/>
    </row>
    <row r="104" spans="12:13" x14ac:dyDescent="0.35">
      <c r="L104" s="2" t="s">
        <v>16</v>
      </c>
      <c r="M104" s="5" t="s">
        <v>17</v>
      </c>
    </row>
    <row r="105" spans="12:13" x14ac:dyDescent="0.35">
      <c r="L105" s="3" t="s">
        <v>83</v>
      </c>
      <c r="M105" s="6">
        <v>1</v>
      </c>
    </row>
    <row r="106" spans="12:13" x14ac:dyDescent="0.35">
      <c r="L106" s="3" t="s">
        <v>56</v>
      </c>
      <c r="M106" s="6">
        <v>0</v>
      </c>
    </row>
    <row r="107" spans="12:13" x14ac:dyDescent="0.35">
      <c r="L107" s="3">
        <v>4</v>
      </c>
      <c r="M107" s="6">
        <v>0.4</v>
      </c>
    </row>
    <row r="108" spans="12:13" x14ac:dyDescent="0.35">
      <c r="L108" s="3">
        <v>5</v>
      </c>
      <c r="M108" s="6">
        <v>0.5</v>
      </c>
    </row>
    <row r="109" spans="12:13" x14ac:dyDescent="0.35">
      <c r="L109" s="3">
        <v>6</v>
      </c>
      <c r="M109" s="6">
        <v>0.6</v>
      </c>
    </row>
    <row r="110" spans="12:13" x14ac:dyDescent="0.35">
      <c r="L110" s="3">
        <v>7</v>
      </c>
      <c r="M110" s="6">
        <v>0.7</v>
      </c>
    </row>
    <row r="111" spans="12:13" x14ac:dyDescent="0.35">
      <c r="L111" s="3">
        <v>8</v>
      </c>
      <c r="M111" s="6">
        <v>0.8</v>
      </c>
    </row>
    <row r="112" spans="12:13" x14ac:dyDescent="0.35">
      <c r="L112" s="3">
        <v>9</v>
      </c>
      <c r="M112" s="6">
        <v>0.9</v>
      </c>
    </row>
    <row r="113" spans="12:15" x14ac:dyDescent="0.35">
      <c r="L113" s="4" t="s">
        <v>22</v>
      </c>
      <c r="M113" s="8">
        <v>1</v>
      </c>
    </row>
    <row r="114" spans="12:15" x14ac:dyDescent="0.35">
      <c r="L114" s="3"/>
      <c r="M114" s="6"/>
    </row>
    <row r="115" spans="12:15" x14ac:dyDescent="0.35">
      <c r="L115" s="2" t="s">
        <v>25</v>
      </c>
      <c r="M115" s="5" t="s">
        <v>26</v>
      </c>
    </row>
    <row r="116" spans="12:15" x14ac:dyDescent="0.35">
      <c r="L116" s="3">
        <v>2022</v>
      </c>
      <c r="M116" s="6">
        <v>1</v>
      </c>
    </row>
    <row r="117" spans="12:15" x14ac:dyDescent="0.35">
      <c r="L117" s="3">
        <v>2021</v>
      </c>
      <c r="M117" s="6">
        <v>0.5</v>
      </c>
    </row>
    <row r="118" spans="12:15" x14ac:dyDescent="0.35">
      <c r="L118" s="4">
        <v>2020</v>
      </c>
      <c r="M118" s="8">
        <v>0.25</v>
      </c>
    </row>
    <row r="120" spans="12:15" x14ac:dyDescent="0.35">
      <c r="L120" s="2" t="s">
        <v>41</v>
      </c>
      <c r="M120" s="85" t="s">
        <v>0</v>
      </c>
      <c r="N120" s="85" t="s">
        <v>120</v>
      </c>
      <c r="O120" s="5" t="s">
        <v>42</v>
      </c>
    </row>
    <row r="121" spans="12:15" x14ac:dyDescent="0.35">
      <c r="L121" s="3" t="s">
        <v>71</v>
      </c>
      <c r="M121" s="86"/>
      <c r="N121" s="86" t="str">
        <f>Tabla15[[#This Row],[ClassificacioText]]&amp;Tabla15[[#This Row],[Àmbit]]</f>
        <v>NO M'HE CLASSIFICAT PER A UN ALTRE CAMPIONAT O NO PUC SELECCIONAR ALTRA OPCIÓ</v>
      </c>
      <c r="O121" s="6">
        <v>1</v>
      </c>
    </row>
    <row r="122" spans="12:15" x14ac:dyDescent="0.35">
      <c r="L122" s="3" t="s">
        <v>74</v>
      </c>
      <c r="M122" s="86" t="s">
        <v>48</v>
      </c>
      <c r="N122" s="86" t="str">
        <f>Tabla15[[#This Row],[ClassificacioText]]&amp;Tabla15[[#This Row],[Àmbit]]</f>
        <v>AMB AQUEST RESULTAT AL CAMPIONAT D'EUROPA M'HE CLASSIFICAT PER AL MUNDIAL O JJOOEUROPEU</v>
      </c>
      <c r="O122" s="6">
        <v>1.25</v>
      </c>
    </row>
    <row r="123" spans="12:15" x14ac:dyDescent="0.35">
      <c r="L123" s="3" t="s">
        <v>121</v>
      </c>
      <c r="M123" s="86" t="s">
        <v>49</v>
      </c>
      <c r="N123" s="86" t="str">
        <f>Tabla15[[#This Row],[ClassificacioText]]&amp;Tabla15[[#This Row],[Àmbit]]</f>
        <v>AMB AQUEST RESULTAT A UN INTERNACIONAL DE NIVELL 1 M'HE CLASSIFICAT PER AL MUNDIAL O JJOOINTERNACIONAL NIVELL 1</v>
      </c>
      <c r="O123" s="6">
        <v>1.5</v>
      </c>
    </row>
    <row r="124" spans="12:15" x14ac:dyDescent="0.35">
      <c r="L124" s="3" t="s">
        <v>73</v>
      </c>
      <c r="M124" s="86" t="s">
        <v>52</v>
      </c>
      <c r="N124" s="86" t="str">
        <f>Tabla15[[#This Row],[ClassificacioText]]&amp;Tabla15[[#This Row],[Àmbit]]</f>
        <v>AMB AQUEST RESULTAT AL CAMPIONAT D'ESPANYA M'HE CLASSIFICAT PER AL CAMPIONAT D'EUROPANACIONAL NIVELL 1</v>
      </c>
      <c r="O124" s="6">
        <v>1.5</v>
      </c>
    </row>
    <row r="125" spans="12:15" x14ac:dyDescent="0.35">
      <c r="L125" s="3" t="s">
        <v>72</v>
      </c>
      <c r="M125" s="86" t="s">
        <v>52</v>
      </c>
      <c r="N125" s="86" t="str">
        <f>Tabla15[[#This Row],[ClassificacioText]]&amp;Tabla15[[#This Row],[Àmbit]]</f>
        <v>AMB AQUEST RESULTAT AL CAMPIONAT D'ESPANYA M'HE CLASSIFICAT PER AL MUNDIAL O JJOONACIONAL NIVELL 1</v>
      </c>
      <c r="O125" s="6">
        <v>2</v>
      </c>
    </row>
    <row r="127" spans="12:15" x14ac:dyDescent="0.35">
      <c r="L127" s="1" t="s">
        <v>62</v>
      </c>
      <c r="M127" s="1" t="s">
        <v>82</v>
      </c>
    </row>
    <row r="128" spans="12:15" x14ac:dyDescent="0.35">
      <c r="L128" s="1" t="s">
        <v>58</v>
      </c>
      <c r="M128" s="1">
        <v>1</v>
      </c>
    </row>
    <row r="129" spans="12:15" x14ac:dyDescent="0.35">
      <c r="L129" s="1" t="s">
        <v>59</v>
      </c>
      <c r="M129" s="1">
        <v>1</v>
      </c>
    </row>
    <row r="130" spans="12:15" x14ac:dyDescent="0.35">
      <c r="L130" s="1" t="s">
        <v>60</v>
      </c>
      <c r="M130" s="1">
        <v>1.3</v>
      </c>
    </row>
    <row r="131" spans="12:15" x14ac:dyDescent="0.35">
      <c r="L131" s="1" t="s">
        <v>61</v>
      </c>
      <c r="M131" s="1">
        <v>1.3</v>
      </c>
    </row>
    <row r="133" spans="12:15" ht="13.9" thickBot="1" x14ac:dyDescent="0.4">
      <c r="L133" s="18" t="s">
        <v>0</v>
      </c>
      <c r="M133" s="18" t="s">
        <v>32</v>
      </c>
      <c r="N133" s="18" t="s">
        <v>33</v>
      </c>
      <c r="O133" s="54" t="s">
        <v>34</v>
      </c>
    </row>
    <row r="134" spans="12:15" x14ac:dyDescent="0.35">
      <c r="L134" s="36" t="s">
        <v>47</v>
      </c>
      <c r="M134" s="20" t="s">
        <v>75</v>
      </c>
      <c r="N134" s="18" t="str">
        <f t="shared" ref="N134:N161" si="0">L134 &amp;  M134</f>
        <v>MUNDIALMàxima categoria: ABSOLUT, ELIT, SÈNIOR, etc.</v>
      </c>
      <c r="O134" s="54" t="s">
        <v>10</v>
      </c>
    </row>
    <row r="135" spans="12:15" x14ac:dyDescent="0.35">
      <c r="L135" s="30" t="s">
        <v>47</v>
      </c>
      <c r="M135" s="21" t="s">
        <v>76</v>
      </c>
      <c r="N135" s="18" t="str">
        <f t="shared" si="0"/>
        <v>MUNDIALCategoria d'edat 20 a 23 anys: PROMESA, ABSOLUT JOVE, SUB-20, SUB-21, SUB-23, etc.</v>
      </c>
      <c r="O135" s="54" t="s">
        <v>10</v>
      </c>
    </row>
    <row r="136" spans="12:15" x14ac:dyDescent="0.35">
      <c r="L136" s="30" t="s">
        <v>47</v>
      </c>
      <c r="M136" s="21" t="s">
        <v>77</v>
      </c>
      <c r="N136" s="18" t="str">
        <f t="shared" si="0"/>
        <v>MUNDIALCategoria d'edat 18 a 19 anys: JUNIOR, JUVENIL, JOVES, SUB-18, SUB-19, etc.</v>
      </c>
      <c r="O136" s="54" t="s">
        <v>10</v>
      </c>
    </row>
    <row r="137" spans="12:15" ht="13.9" thickBot="1" x14ac:dyDescent="0.4">
      <c r="L137" s="37" t="s">
        <v>47</v>
      </c>
      <c r="M137" s="22" t="s">
        <v>78</v>
      </c>
      <c r="N137" s="18" t="str">
        <f t="shared" si="0"/>
        <v>MUNDIALCategoria d'edat 16 a 17 anys: JUVENIL, CADET, SUB-17, SUB-16, etc.</v>
      </c>
      <c r="O137" s="54" t="s">
        <v>10</v>
      </c>
    </row>
    <row r="138" spans="12:15" x14ac:dyDescent="0.35">
      <c r="L138" s="36" t="s">
        <v>48</v>
      </c>
      <c r="M138" s="20" t="s">
        <v>75</v>
      </c>
      <c r="N138" s="18" t="str">
        <f t="shared" si="0"/>
        <v>EUROPEUMàxima categoria: ABSOLUT, ELIT, SÈNIOR, etc.</v>
      </c>
      <c r="O138" s="54" t="s">
        <v>10</v>
      </c>
    </row>
    <row r="139" spans="12:15" x14ac:dyDescent="0.35">
      <c r="L139" s="30" t="s">
        <v>48</v>
      </c>
      <c r="M139" s="21" t="s">
        <v>76</v>
      </c>
      <c r="N139" s="18" t="str">
        <f t="shared" si="0"/>
        <v>EUROPEUCategoria d'edat 20 a 23 anys: PROMESA, ABSOLUT JOVE, SUB-20, SUB-21, SUB-23, etc.</v>
      </c>
      <c r="O139" s="54" t="s">
        <v>10</v>
      </c>
    </row>
    <row r="140" spans="12:15" x14ac:dyDescent="0.35">
      <c r="L140" s="30" t="s">
        <v>48</v>
      </c>
      <c r="M140" s="21" t="s">
        <v>77</v>
      </c>
      <c r="N140" s="18" t="str">
        <f t="shared" si="0"/>
        <v>EUROPEUCategoria d'edat 18 a 19 anys: JUNIOR, JUVENIL, JOVES, SUB-18, SUB-19, etc.</v>
      </c>
      <c r="O140" s="54" t="s">
        <v>10</v>
      </c>
    </row>
    <row r="141" spans="12:15" ht="13.9" thickBot="1" x14ac:dyDescent="0.4">
      <c r="L141" s="37" t="s">
        <v>48</v>
      </c>
      <c r="M141" s="22" t="s">
        <v>78</v>
      </c>
      <c r="N141" s="18" t="str">
        <f t="shared" si="0"/>
        <v>EUROPEUCategoria d'edat 16 a 17 anys: JUVENIL, CADET, SUB-17, SUB-16, etc.</v>
      </c>
      <c r="O141" s="54" t="s">
        <v>10</v>
      </c>
    </row>
    <row r="142" spans="12:15" x14ac:dyDescent="0.35">
      <c r="L142" s="36" t="s">
        <v>49</v>
      </c>
      <c r="M142" s="20" t="s">
        <v>75</v>
      </c>
      <c r="N142" s="18" t="str">
        <f t="shared" si="0"/>
        <v>INTERNACIONAL NIVELL 1Màxima categoria: ABSOLUT, ELIT, SÈNIOR, etc.</v>
      </c>
      <c r="O142" s="54" t="s">
        <v>10</v>
      </c>
    </row>
    <row r="143" spans="12:15" x14ac:dyDescent="0.35">
      <c r="L143" s="30" t="s">
        <v>49</v>
      </c>
      <c r="M143" s="21" t="s">
        <v>76</v>
      </c>
      <c r="N143" s="18" t="str">
        <f t="shared" si="0"/>
        <v>INTERNACIONAL NIVELL 1Categoria d'edat 20 a 23 anys: PROMESA, ABSOLUT JOVE, SUB-20, SUB-21, SUB-23, etc.</v>
      </c>
      <c r="O143" s="54" t="s">
        <v>10</v>
      </c>
    </row>
    <row r="144" spans="12:15" x14ac:dyDescent="0.35">
      <c r="L144" s="30" t="s">
        <v>49</v>
      </c>
      <c r="M144" s="21" t="s">
        <v>77</v>
      </c>
      <c r="N144" s="18" t="str">
        <f t="shared" si="0"/>
        <v>INTERNACIONAL NIVELL 1Categoria d'edat 18 a 19 anys: JUNIOR, JUVENIL, JOVES, SUB-18, SUB-19, etc.</v>
      </c>
      <c r="O144" s="54" t="s">
        <v>10</v>
      </c>
    </row>
    <row r="145" spans="12:15" ht="13.9" thickBot="1" x14ac:dyDescent="0.4">
      <c r="L145" s="37" t="s">
        <v>49</v>
      </c>
      <c r="M145" s="22" t="s">
        <v>78</v>
      </c>
      <c r="N145" s="18" t="str">
        <f t="shared" si="0"/>
        <v>INTERNACIONAL NIVELL 1Categoria d'edat 16 a 17 anys: JUVENIL, CADET, SUB-17, SUB-16, etc.</v>
      </c>
      <c r="O145" s="54" t="s">
        <v>9</v>
      </c>
    </row>
    <row r="146" spans="12:15" x14ac:dyDescent="0.35">
      <c r="L146" s="36" t="s">
        <v>50</v>
      </c>
      <c r="M146" s="20" t="s">
        <v>75</v>
      </c>
      <c r="N146" s="18" t="str">
        <f t="shared" si="0"/>
        <v>INTERNACIONAL NIVELL 2Màxima categoria: ABSOLUT, ELIT, SÈNIOR, etc.</v>
      </c>
      <c r="O146" s="54" t="s">
        <v>10</v>
      </c>
    </row>
    <row r="147" spans="12:15" x14ac:dyDescent="0.35">
      <c r="L147" s="30" t="s">
        <v>50</v>
      </c>
      <c r="M147" s="21" t="s">
        <v>76</v>
      </c>
      <c r="N147" s="18" t="str">
        <f t="shared" si="0"/>
        <v>INTERNACIONAL NIVELL 2Categoria d'edat 20 a 23 anys: PROMESA, ABSOLUT JOVE, SUB-20, SUB-21, SUB-23, etc.</v>
      </c>
      <c r="O147" s="54" t="s">
        <v>10</v>
      </c>
    </row>
    <row r="148" spans="12:15" x14ac:dyDescent="0.35">
      <c r="L148" s="30" t="s">
        <v>50</v>
      </c>
      <c r="M148" s="21" t="s">
        <v>77</v>
      </c>
      <c r="N148" s="18" t="str">
        <f t="shared" si="0"/>
        <v>INTERNACIONAL NIVELL 2Categoria d'edat 18 a 19 anys: JUNIOR, JUVENIL, JOVES, SUB-18, SUB-19, etc.</v>
      </c>
      <c r="O148" s="54" t="s">
        <v>10</v>
      </c>
    </row>
    <row r="149" spans="12:15" ht="13.9" thickBot="1" x14ac:dyDescent="0.4">
      <c r="L149" s="37" t="s">
        <v>50</v>
      </c>
      <c r="M149" s="22" t="s">
        <v>78</v>
      </c>
      <c r="N149" s="18" t="str">
        <f t="shared" si="0"/>
        <v>INTERNACIONAL NIVELL 2Categoria d'edat 16 a 17 anys: JUVENIL, CADET, SUB-17, SUB-16, etc.</v>
      </c>
      <c r="O149" s="54" t="s">
        <v>9</v>
      </c>
    </row>
    <row r="150" spans="12:15" x14ac:dyDescent="0.35">
      <c r="L150" s="36" t="s">
        <v>51</v>
      </c>
      <c r="M150" s="20" t="s">
        <v>75</v>
      </c>
      <c r="N150" s="18" t="str">
        <f t="shared" si="0"/>
        <v>INTERNACIONAL NIVELL 3Màxima categoria: ABSOLUT, ELIT, SÈNIOR, etc.</v>
      </c>
      <c r="O150" s="54" t="s">
        <v>10</v>
      </c>
    </row>
    <row r="151" spans="12:15" x14ac:dyDescent="0.35">
      <c r="L151" s="30" t="s">
        <v>51</v>
      </c>
      <c r="M151" s="21" t="s">
        <v>76</v>
      </c>
      <c r="N151" s="18" t="str">
        <f t="shared" si="0"/>
        <v>INTERNACIONAL NIVELL 3Categoria d'edat 20 a 23 anys: PROMESA, ABSOLUT JOVE, SUB-20, SUB-21, SUB-23, etc.</v>
      </c>
      <c r="O151" s="54" t="s">
        <v>10</v>
      </c>
    </row>
    <row r="152" spans="12:15" x14ac:dyDescent="0.35">
      <c r="L152" s="30" t="s">
        <v>51</v>
      </c>
      <c r="M152" s="21" t="s">
        <v>77</v>
      </c>
      <c r="N152" s="18" t="str">
        <f t="shared" si="0"/>
        <v>INTERNACIONAL NIVELL 3Categoria d'edat 18 a 19 anys: JUNIOR, JUVENIL, JOVES, SUB-18, SUB-19, etc.</v>
      </c>
      <c r="O152" s="54" t="s">
        <v>9</v>
      </c>
    </row>
    <row r="153" spans="12:15" ht="13.9" thickBot="1" x14ac:dyDescent="0.4">
      <c r="L153" s="37" t="s">
        <v>51</v>
      </c>
      <c r="M153" s="22" t="s">
        <v>78</v>
      </c>
      <c r="N153" s="18" t="str">
        <f t="shared" si="0"/>
        <v>INTERNACIONAL NIVELL 3Categoria d'edat 16 a 17 anys: JUVENIL, CADET, SUB-17, SUB-16, etc.</v>
      </c>
      <c r="O153" s="54" t="s">
        <v>9</v>
      </c>
    </row>
    <row r="154" spans="12:15" x14ac:dyDescent="0.35">
      <c r="L154" s="36" t="s">
        <v>52</v>
      </c>
      <c r="M154" s="20" t="s">
        <v>75</v>
      </c>
      <c r="N154" s="18" t="str">
        <f t="shared" si="0"/>
        <v>NACIONAL NIVELL 1Màxima categoria: ABSOLUT, ELIT, SÈNIOR, etc.</v>
      </c>
      <c r="O154" s="54" t="s">
        <v>10</v>
      </c>
    </row>
    <row r="155" spans="12:15" x14ac:dyDescent="0.35">
      <c r="L155" s="30" t="s">
        <v>52</v>
      </c>
      <c r="M155" s="21" t="s">
        <v>76</v>
      </c>
      <c r="N155" s="18" t="str">
        <f t="shared" si="0"/>
        <v>NACIONAL NIVELL 1Categoria d'edat 20 a 23 anys: PROMESA, ABSOLUT JOVE, SUB-20, SUB-21, SUB-23, etc.</v>
      </c>
      <c r="O155" s="54" t="s">
        <v>10</v>
      </c>
    </row>
    <row r="156" spans="12:15" x14ac:dyDescent="0.35">
      <c r="L156" s="30" t="s">
        <v>52</v>
      </c>
      <c r="M156" s="21" t="s">
        <v>77</v>
      </c>
      <c r="N156" s="18" t="str">
        <f t="shared" si="0"/>
        <v>NACIONAL NIVELL 1Categoria d'edat 18 a 19 anys: JUNIOR, JUVENIL, JOVES, SUB-18, SUB-19, etc.</v>
      </c>
      <c r="O156" s="54" t="s">
        <v>10</v>
      </c>
    </row>
    <row r="157" spans="12:15" ht="13.9" thickBot="1" x14ac:dyDescent="0.4">
      <c r="L157" s="37" t="s">
        <v>52</v>
      </c>
      <c r="M157" s="22" t="s">
        <v>78</v>
      </c>
      <c r="N157" s="18" t="str">
        <f t="shared" si="0"/>
        <v>NACIONAL NIVELL 1Categoria d'edat 16 a 17 anys: JUVENIL, CADET, SUB-17, SUB-16, etc.</v>
      </c>
      <c r="O157" s="54" t="s">
        <v>9</v>
      </c>
    </row>
    <row r="158" spans="12:15" x14ac:dyDescent="0.35">
      <c r="L158" s="36" t="s">
        <v>53</v>
      </c>
      <c r="M158" s="20" t="s">
        <v>75</v>
      </c>
      <c r="N158" s="18" t="str">
        <f t="shared" si="0"/>
        <v>NACIONAL NIVELL 2Màxima categoria: ABSOLUT, ELIT, SÈNIOR, etc.</v>
      </c>
      <c r="O158" s="54" t="s">
        <v>10</v>
      </c>
    </row>
    <row r="159" spans="12:15" x14ac:dyDescent="0.35">
      <c r="L159" s="30" t="s">
        <v>53</v>
      </c>
      <c r="M159" s="21" t="s">
        <v>76</v>
      </c>
      <c r="N159" s="18" t="str">
        <f t="shared" si="0"/>
        <v>NACIONAL NIVELL 2Categoria d'edat 20 a 23 anys: PROMESA, ABSOLUT JOVE, SUB-20, SUB-21, SUB-23, etc.</v>
      </c>
      <c r="O159" s="54" t="s">
        <v>9</v>
      </c>
    </row>
    <row r="160" spans="12:15" x14ac:dyDescent="0.35">
      <c r="L160" s="30" t="s">
        <v>53</v>
      </c>
      <c r="M160" s="21" t="s">
        <v>77</v>
      </c>
      <c r="N160" s="18" t="str">
        <f t="shared" si="0"/>
        <v>NACIONAL NIVELL 2Categoria d'edat 18 a 19 anys: JUNIOR, JUVENIL, JOVES, SUB-18, SUB-19, etc.</v>
      </c>
      <c r="O160" s="54" t="s">
        <v>9</v>
      </c>
    </row>
    <row r="161" spans="12:15" ht="13.9" thickBot="1" x14ac:dyDescent="0.4">
      <c r="L161" s="37" t="s">
        <v>53</v>
      </c>
      <c r="M161" s="22" t="s">
        <v>78</v>
      </c>
      <c r="N161" s="18" t="str">
        <f t="shared" si="0"/>
        <v>NACIONAL NIVELL 2Categoria d'edat 16 a 17 anys: JUVENIL, CADET, SUB-17, SUB-16, etc.</v>
      </c>
      <c r="O161" s="54" t="s">
        <v>9</v>
      </c>
    </row>
    <row r="163" spans="12:15" ht="13.9" thickBot="1" x14ac:dyDescent="0.4">
      <c r="L163" s="23" t="s">
        <v>3</v>
      </c>
      <c r="M163" s="36" t="s">
        <v>35</v>
      </c>
      <c r="N163" s="30" t="s">
        <v>36</v>
      </c>
      <c r="O163" s="55" t="s">
        <v>37</v>
      </c>
    </row>
    <row r="164" spans="12:15" x14ac:dyDescent="0.35">
      <c r="L164" s="24" t="s">
        <v>47</v>
      </c>
      <c r="M164" s="50" t="s">
        <v>1</v>
      </c>
      <c r="N164" s="27" t="str">
        <f t="shared" ref="N164:N191" si="1">L164 &amp; M164</f>
        <v>MUNDIALGRUP 1</v>
      </c>
      <c r="O164" s="54" t="s">
        <v>9</v>
      </c>
    </row>
    <row r="165" spans="12:15" x14ac:dyDescent="0.35">
      <c r="L165" s="26" t="s">
        <v>48</v>
      </c>
      <c r="M165" s="51" t="s">
        <v>1</v>
      </c>
      <c r="N165" s="27" t="str">
        <f t="shared" si="1"/>
        <v>EUROPEUGRUP 1</v>
      </c>
      <c r="O165" s="54" t="s">
        <v>9</v>
      </c>
    </row>
    <row r="166" spans="12:15" x14ac:dyDescent="0.35">
      <c r="L166" s="26" t="s">
        <v>49</v>
      </c>
      <c r="M166" s="51" t="s">
        <v>1</v>
      </c>
      <c r="N166" s="27" t="str">
        <f t="shared" si="1"/>
        <v>INTERNACIONAL NIVELL 1GRUP 1</v>
      </c>
      <c r="O166" s="54" t="s">
        <v>9</v>
      </c>
    </row>
    <row r="167" spans="12:15" x14ac:dyDescent="0.35">
      <c r="L167" s="26" t="s">
        <v>50</v>
      </c>
      <c r="M167" s="51" t="s">
        <v>1</v>
      </c>
      <c r="N167" s="27" t="str">
        <f t="shared" si="1"/>
        <v>INTERNACIONAL NIVELL 2GRUP 1</v>
      </c>
      <c r="O167" s="54" t="s">
        <v>10</v>
      </c>
    </row>
    <row r="168" spans="12:15" x14ac:dyDescent="0.35">
      <c r="L168" s="26" t="s">
        <v>51</v>
      </c>
      <c r="M168" s="51" t="s">
        <v>1</v>
      </c>
      <c r="N168" s="27" t="str">
        <f t="shared" si="1"/>
        <v>INTERNACIONAL NIVELL 3GRUP 1</v>
      </c>
      <c r="O168" s="54" t="s">
        <v>10</v>
      </c>
    </row>
    <row r="169" spans="12:15" x14ac:dyDescent="0.35">
      <c r="L169" s="26" t="s">
        <v>52</v>
      </c>
      <c r="M169" s="51" t="s">
        <v>1</v>
      </c>
      <c r="N169" s="27" t="str">
        <f t="shared" si="1"/>
        <v>NACIONAL NIVELL 1GRUP 1</v>
      </c>
      <c r="O169" s="54" t="s">
        <v>9</v>
      </c>
    </row>
    <row r="170" spans="12:15" ht="13.9" thickBot="1" x14ac:dyDescent="0.4">
      <c r="L170" s="28" t="s">
        <v>53</v>
      </c>
      <c r="M170" s="52" t="s">
        <v>1</v>
      </c>
      <c r="N170" s="27" t="str">
        <f t="shared" si="1"/>
        <v>NACIONAL NIVELL 2GRUP 1</v>
      </c>
      <c r="O170" s="54" t="s">
        <v>9</v>
      </c>
    </row>
    <row r="171" spans="12:15" x14ac:dyDescent="0.35">
      <c r="L171" s="24" t="s">
        <v>47</v>
      </c>
      <c r="M171" s="50" t="s">
        <v>40</v>
      </c>
      <c r="N171" s="27" t="str">
        <f t="shared" si="1"/>
        <v>MUNDIALGRUP 1B</v>
      </c>
      <c r="O171" s="54" t="s">
        <v>9</v>
      </c>
    </row>
    <row r="172" spans="12:15" x14ac:dyDescent="0.35">
      <c r="L172" s="26" t="s">
        <v>48</v>
      </c>
      <c r="M172" s="51" t="s">
        <v>40</v>
      </c>
      <c r="N172" s="27" t="str">
        <f t="shared" si="1"/>
        <v>EUROPEUGRUP 1B</v>
      </c>
      <c r="O172" s="54" t="s">
        <v>9</v>
      </c>
    </row>
    <row r="173" spans="12:15" x14ac:dyDescent="0.35">
      <c r="L173" s="26" t="s">
        <v>49</v>
      </c>
      <c r="M173" s="51" t="s">
        <v>40</v>
      </c>
      <c r="N173" s="27" t="str">
        <f t="shared" si="1"/>
        <v>INTERNACIONAL NIVELL 1GRUP 1B</v>
      </c>
      <c r="O173" s="54" t="s">
        <v>9</v>
      </c>
    </row>
    <row r="174" spans="12:15" x14ac:dyDescent="0.35">
      <c r="L174" s="26" t="s">
        <v>50</v>
      </c>
      <c r="M174" s="51" t="s">
        <v>40</v>
      </c>
      <c r="N174" s="27" t="str">
        <f t="shared" si="1"/>
        <v>INTERNACIONAL NIVELL 2GRUP 1B</v>
      </c>
      <c r="O174" s="54" t="s">
        <v>10</v>
      </c>
    </row>
    <row r="175" spans="12:15" x14ac:dyDescent="0.35">
      <c r="L175" s="26" t="s">
        <v>51</v>
      </c>
      <c r="M175" s="51" t="s">
        <v>40</v>
      </c>
      <c r="N175" s="27" t="str">
        <f t="shared" si="1"/>
        <v>INTERNACIONAL NIVELL 3GRUP 1B</v>
      </c>
      <c r="O175" s="54" t="s">
        <v>10</v>
      </c>
    </row>
    <row r="176" spans="12:15" x14ac:dyDescent="0.35">
      <c r="L176" s="26" t="s">
        <v>52</v>
      </c>
      <c r="M176" s="51" t="s">
        <v>40</v>
      </c>
      <c r="N176" s="27" t="str">
        <f t="shared" si="1"/>
        <v>NACIONAL NIVELL 1GRUP 1B</v>
      </c>
      <c r="O176" s="54" t="s">
        <v>9</v>
      </c>
    </row>
    <row r="177" spans="12:15" ht="13.9" thickBot="1" x14ac:dyDescent="0.4">
      <c r="L177" s="28" t="s">
        <v>53</v>
      </c>
      <c r="M177" s="52" t="s">
        <v>40</v>
      </c>
      <c r="N177" s="27" t="str">
        <f t="shared" si="1"/>
        <v>NACIONAL NIVELL 2GRUP 1B</v>
      </c>
      <c r="O177" s="54" t="s">
        <v>9</v>
      </c>
    </row>
    <row r="178" spans="12:15" x14ac:dyDescent="0.35">
      <c r="L178" s="24" t="s">
        <v>47</v>
      </c>
      <c r="M178" s="25" t="s">
        <v>18</v>
      </c>
      <c r="N178" s="27" t="str">
        <f t="shared" si="1"/>
        <v>MUNDIALGRUP 2</v>
      </c>
      <c r="O178" s="54" t="s">
        <v>10</v>
      </c>
    </row>
    <row r="179" spans="12:15" x14ac:dyDescent="0.35">
      <c r="L179" s="26" t="s">
        <v>48</v>
      </c>
      <c r="M179" s="27" t="s">
        <v>18</v>
      </c>
      <c r="N179" s="27" t="str">
        <f t="shared" si="1"/>
        <v>EUROPEUGRUP 2</v>
      </c>
      <c r="O179" s="54" t="s">
        <v>10</v>
      </c>
    </row>
    <row r="180" spans="12:15" x14ac:dyDescent="0.35">
      <c r="L180" s="26" t="s">
        <v>49</v>
      </c>
      <c r="M180" s="27" t="s">
        <v>18</v>
      </c>
      <c r="N180" s="27" t="str">
        <f t="shared" si="1"/>
        <v>INTERNACIONAL NIVELL 1GRUP 2</v>
      </c>
      <c r="O180" s="54" t="s">
        <v>10</v>
      </c>
    </row>
    <row r="181" spans="12:15" x14ac:dyDescent="0.35">
      <c r="L181" s="26" t="s">
        <v>50</v>
      </c>
      <c r="M181" s="27" t="s">
        <v>18</v>
      </c>
      <c r="N181" s="27" t="str">
        <f t="shared" si="1"/>
        <v>INTERNACIONAL NIVELL 2GRUP 2</v>
      </c>
      <c r="O181" s="54" t="s">
        <v>10</v>
      </c>
    </row>
    <row r="182" spans="12:15" x14ac:dyDescent="0.35">
      <c r="L182" s="26" t="s">
        <v>51</v>
      </c>
      <c r="M182" s="27" t="s">
        <v>18</v>
      </c>
      <c r="N182" s="27" t="str">
        <f t="shared" si="1"/>
        <v>INTERNACIONAL NIVELL 3GRUP 2</v>
      </c>
      <c r="O182" s="54" t="s">
        <v>10</v>
      </c>
    </row>
    <row r="183" spans="12:15" x14ac:dyDescent="0.35">
      <c r="L183" s="26" t="s">
        <v>52</v>
      </c>
      <c r="M183" s="27" t="s">
        <v>18</v>
      </c>
      <c r="N183" s="27" t="str">
        <f t="shared" si="1"/>
        <v>NACIONAL NIVELL 1GRUP 2</v>
      </c>
      <c r="O183" s="54" t="s">
        <v>9</v>
      </c>
    </row>
    <row r="184" spans="12:15" ht="13.9" thickBot="1" x14ac:dyDescent="0.4">
      <c r="L184" s="28" t="s">
        <v>53</v>
      </c>
      <c r="M184" s="29" t="s">
        <v>18</v>
      </c>
      <c r="N184" s="27" t="str">
        <f t="shared" si="1"/>
        <v>NACIONAL NIVELL 2GRUP 2</v>
      </c>
      <c r="O184" s="54" t="s">
        <v>9</v>
      </c>
    </row>
    <row r="185" spans="12:15" x14ac:dyDescent="0.35">
      <c r="L185" s="24" t="s">
        <v>47</v>
      </c>
      <c r="M185" s="25" t="s">
        <v>19</v>
      </c>
      <c r="N185" s="27" t="str">
        <f t="shared" si="1"/>
        <v>MUNDIALGRUP 3</v>
      </c>
      <c r="O185" s="54" t="s">
        <v>10</v>
      </c>
    </row>
    <row r="186" spans="12:15" x14ac:dyDescent="0.35">
      <c r="L186" s="26" t="s">
        <v>48</v>
      </c>
      <c r="M186" s="27" t="s">
        <v>19</v>
      </c>
      <c r="N186" s="27" t="str">
        <f t="shared" si="1"/>
        <v>EUROPEUGRUP 3</v>
      </c>
      <c r="O186" s="54" t="s">
        <v>10</v>
      </c>
    </row>
    <row r="187" spans="12:15" x14ac:dyDescent="0.35">
      <c r="L187" s="26" t="s">
        <v>49</v>
      </c>
      <c r="M187" s="27" t="s">
        <v>19</v>
      </c>
      <c r="N187" s="27" t="str">
        <f t="shared" si="1"/>
        <v>INTERNACIONAL NIVELL 1GRUP 3</v>
      </c>
      <c r="O187" s="54" t="s">
        <v>10</v>
      </c>
    </row>
    <row r="188" spans="12:15" x14ac:dyDescent="0.35">
      <c r="L188" s="26" t="s">
        <v>50</v>
      </c>
      <c r="M188" s="27" t="s">
        <v>19</v>
      </c>
      <c r="N188" s="27" t="str">
        <f t="shared" si="1"/>
        <v>INTERNACIONAL NIVELL 2GRUP 3</v>
      </c>
      <c r="O188" s="54" t="s">
        <v>10</v>
      </c>
    </row>
    <row r="189" spans="12:15" x14ac:dyDescent="0.35">
      <c r="L189" s="26" t="s">
        <v>51</v>
      </c>
      <c r="M189" s="27" t="s">
        <v>19</v>
      </c>
      <c r="N189" s="27" t="str">
        <f t="shared" si="1"/>
        <v>INTERNACIONAL NIVELL 3GRUP 3</v>
      </c>
      <c r="O189" s="54" t="s">
        <v>10</v>
      </c>
    </row>
    <row r="190" spans="12:15" x14ac:dyDescent="0.35">
      <c r="L190" s="26" t="s">
        <v>52</v>
      </c>
      <c r="M190" s="27" t="s">
        <v>19</v>
      </c>
      <c r="N190" s="27" t="str">
        <f t="shared" si="1"/>
        <v>NACIONAL NIVELL 1GRUP 3</v>
      </c>
      <c r="O190" s="54" t="s">
        <v>9</v>
      </c>
    </row>
    <row r="191" spans="12:15" ht="13.9" thickBot="1" x14ac:dyDescent="0.4">
      <c r="L191" s="28" t="s">
        <v>53</v>
      </c>
      <c r="M191" s="29" t="s">
        <v>19</v>
      </c>
      <c r="N191" s="27" t="str">
        <f t="shared" si="1"/>
        <v>NACIONAL NIVELL 2GRUP 3</v>
      </c>
      <c r="O191" s="54" t="s">
        <v>9</v>
      </c>
    </row>
    <row r="193" spans="12:16" ht="13.9" thickBot="1" x14ac:dyDescent="0.4">
      <c r="L193" s="30" t="s">
        <v>3</v>
      </c>
      <c r="M193" s="30" t="s">
        <v>35</v>
      </c>
      <c r="N193" s="55" t="s">
        <v>38</v>
      </c>
      <c r="O193" s="30" t="s">
        <v>36</v>
      </c>
      <c r="P193" s="55" t="s">
        <v>39</v>
      </c>
    </row>
    <row r="194" spans="12:16" x14ac:dyDescent="0.35">
      <c r="L194" s="31" t="s">
        <v>47</v>
      </c>
      <c r="M194" s="31" t="s">
        <v>1</v>
      </c>
      <c r="N194" s="54" t="s">
        <v>9</v>
      </c>
      <c r="O194" s="27" t="str">
        <f>Table_6[[#This Row],[AmbitNom]]&amp;Table_6[[#This Row],[Modalitat]]&amp;Table_6[[#This Row],[Paralímpic]]</f>
        <v>MUNDIALGRUP 1NO</v>
      </c>
      <c r="P194" s="54" t="s">
        <v>9</v>
      </c>
    </row>
    <row r="195" spans="12:16" x14ac:dyDescent="0.35">
      <c r="L195" s="30" t="s">
        <v>48</v>
      </c>
      <c r="M195" s="30" t="s">
        <v>1</v>
      </c>
      <c r="N195" s="54" t="s">
        <v>9</v>
      </c>
      <c r="O195" s="27" t="str">
        <f>Table_6[[#This Row],[AmbitNom]]&amp;Table_6[[#This Row],[Modalitat]]&amp;Table_6[[#This Row],[Paralímpic]]</f>
        <v>EUROPEUGRUP 1NO</v>
      </c>
      <c r="P195" s="54" t="s">
        <v>9</v>
      </c>
    </row>
    <row r="196" spans="12:16" x14ac:dyDescent="0.35">
      <c r="L196" s="30" t="s">
        <v>49</v>
      </c>
      <c r="M196" s="30" t="s">
        <v>1</v>
      </c>
      <c r="N196" s="54" t="s">
        <v>9</v>
      </c>
      <c r="O196" s="27" t="str">
        <f>Table_6[[#This Row],[AmbitNom]]&amp;Table_6[[#This Row],[Modalitat]]&amp;Table_6[[#This Row],[Paralímpic]]</f>
        <v>INTERNACIONAL NIVELL 1GRUP 1NO</v>
      </c>
      <c r="P196" s="54" t="s">
        <v>9</v>
      </c>
    </row>
    <row r="197" spans="12:16" ht="13.9" thickBot="1" x14ac:dyDescent="0.4">
      <c r="L197" s="32" t="s">
        <v>52</v>
      </c>
      <c r="M197" s="32" t="s">
        <v>1</v>
      </c>
      <c r="N197" s="54" t="s">
        <v>9</v>
      </c>
      <c r="O197" s="27" t="str">
        <f>Table_6[[#This Row],[AmbitNom]]&amp;Table_6[[#This Row],[Modalitat]]&amp;Table_6[[#This Row],[Paralímpic]]</f>
        <v>NACIONAL NIVELL 1GRUP 1NO</v>
      </c>
      <c r="P197" s="54" t="s">
        <v>9</v>
      </c>
    </row>
    <row r="198" spans="12:16" x14ac:dyDescent="0.35">
      <c r="L198" s="31" t="s">
        <v>47</v>
      </c>
      <c r="M198" s="31" t="s">
        <v>40</v>
      </c>
      <c r="N198" s="54" t="s">
        <v>9</v>
      </c>
      <c r="O198" s="27" t="str">
        <f>Table_6[[#This Row],[AmbitNom]]&amp;Table_6[[#This Row],[Modalitat]]&amp;Table_6[[#This Row],[Paralímpic]]</f>
        <v>MUNDIALGRUP 1BNO</v>
      </c>
      <c r="P198" s="54" t="s">
        <v>9</v>
      </c>
    </row>
    <row r="199" spans="12:16" x14ac:dyDescent="0.35">
      <c r="L199" s="30" t="s">
        <v>48</v>
      </c>
      <c r="M199" s="30" t="s">
        <v>40</v>
      </c>
      <c r="N199" s="54" t="s">
        <v>9</v>
      </c>
      <c r="O199" s="27" t="str">
        <f>Table_6[[#This Row],[AmbitNom]]&amp;Table_6[[#This Row],[Modalitat]]&amp;Table_6[[#This Row],[Paralímpic]]</f>
        <v>EUROPEUGRUP 1BNO</v>
      </c>
      <c r="P199" s="54" t="s">
        <v>9</v>
      </c>
    </row>
    <row r="200" spans="12:16" x14ac:dyDescent="0.35">
      <c r="L200" s="30" t="s">
        <v>49</v>
      </c>
      <c r="M200" s="30" t="s">
        <v>40</v>
      </c>
      <c r="N200" s="54" t="s">
        <v>9</v>
      </c>
      <c r="O200" s="27" t="str">
        <f>Table_6[[#This Row],[AmbitNom]]&amp;Table_6[[#This Row],[Modalitat]]&amp;Table_6[[#This Row],[Paralímpic]]</f>
        <v>INTERNACIONAL NIVELL 1GRUP 1BNO</v>
      </c>
      <c r="P200" s="54" t="s">
        <v>9</v>
      </c>
    </row>
    <row r="201" spans="12:16" ht="13.9" thickBot="1" x14ac:dyDescent="0.4">
      <c r="L201" s="32" t="s">
        <v>52</v>
      </c>
      <c r="M201" s="32" t="s">
        <v>40</v>
      </c>
      <c r="N201" s="54" t="s">
        <v>9</v>
      </c>
      <c r="O201" s="27" t="str">
        <f>Table_6[[#This Row],[AmbitNom]]&amp;Table_6[[#This Row],[Modalitat]]&amp;Table_6[[#This Row],[Paralímpic]]</f>
        <v>NACIONAL NIVELL 1GRUP 1BNO</v>
      </c>
      <c r="P201" s="54" t="s">
        <v>9</v>
      </c>
    </row>
    <row r="202" spans="12:16" x14ac:dyDescent="0.35">
      <c r="L202" s="31" t="s">
        <v>47</v>
      </c>
      <c r="M202" s="31" t="s">
        <v>1</v>
      </c>
      <c r="N202" s="54" t="s">
        <v>10</v>
      </c>
      <c r="O202" s="27" t="str">
        <f>Table_6[[#This Row],[AmbitNom]]&amp;Table_6[[#This Row],[Modalitat]]&amp;Table_6[[#This Row],[Paralímpic]]</f>
        <v>MUNDIALGRUP 1SI</v>
      </c>
      <c r="P202" s="54" t="s">
        <v>9</v>
      </c>
    </row>
    <row r="203" spans="12:16" x14ac:dyDescent="0.35">
      <c r="L203" s="30" t="s">
        <v>48</v>
      </c>
      <c r="M203" s="30" t="s">
        <v>1</v>
      </c>
      <c r="N203" s="54" t="s">
        <v>10</v>
      </c>
      <c r="O203" s="27" t="str">
        <f>Table_6[[#This Row],[AmbitNom]]&amp;Table_6[[#This Row],[Modalitat]]&amp;Table_6[[#This Row],[Paralímpic]]</f>
        <v>EUROPEUGRUP 1SI</v>
      </c>
      <c r="P203" s="54" t="s">
        <v>9</v>
      </c>
    </row>
    <row r="204" spans="12:16" ht="13.9" thickBot="1" x14ac:dyDescent="0.4">
      <c r="L204" s="32" t="s">
        <v>49</v>
      </c>
      <c r="M204" s="32" t="s">
        <v>1</v>
      </c>
      <c r="N204" s="54" t="s">
        <v>10</v>
      </c>
      <c r="O204" s="27" t="str">
        <f>Table_6[[#This Row],[AmbitNom]]&amp;Table_6[[#This Row],[Modalitat]]&amp;Table_6[[#This Row],[Paralímpic]]</f>
        <v>INTERNACIONAL NIVELL 1GRUP 1SI</v>
      </c>
      <c r="P204" s="54" t="s">
        <v>9</v>
      </c>
    </row>
    <row r="205" spans="12:16" x14ac:dyDescent="0.35">
      <c r="L205" s="31" t="s">
        <v>47</v>
      </c>
      <c r="M205" s="31" t="s">
        <v>40</v>
      </c>
      <c r="N205" s="54" t="s">
        <v>10</v>
      </c>
      <c r="O205" s="27" t="str">
        <f>Table_6[[#This Row],[AmbitNom]]&amp;Table_6[[#This Row],[Modalitat]]&amp;Table_6[[#This Row],[Paralímpic]]</f>
        <v>MUNDIALGRUP 1BSI</v>
      </c>
      <c r="P205" s="54" t="s">
        <v>9</v>
      </c>
    </row>
    <row r="206" spans="12:16" x14ac:dyDescent="0.35">
      <c r="L206" s="30" t="s">
        <v>48</v>
      </c>
      <c r="M206" s="30" t="s">
        <v>40</v>
      </c>
      <c r="N206" s="54" t="s">
        <v>10</v>
      </c>
      <c r="O206" s="27" t="str">
        <f>Table_6[[#This Row],[AmbitNom]]&amp;Table_6[[#This Row],[Modalitat]]&amp;Table_6[[#This Row],[Paralímpic]]</f>
        <v>EUROPEUGRUP 1BSI</v>
      </c>
      <c r="P206" s="54" t="s">
        <v>9</v>
      </c>
    </row>
    <row r="207" spans="12:16" ht="13.9" thickBot="1" x14ac:dyDescent="0.4">
      <c r="L207" s="32" t="s">
        <v>49</v>
      </c>
      <c r="M207" s="32" t="s">
        <v>40</v>
      </c>
      <c r="N207" s="54" t="s">
        <v>10</v>
      </c>
      <c r="O207" s="27" t="str">
        <f>Table_6[[#This Row],[AmbitNom]]&amp;Table_6[[#This Row],[Modalitat]]&amp;Table_6[[#This Row],[Paralímpic]]</f>
        <v>INTERNACIONAL NIVELL 1GRUP 1BSI</v>
      </c>
      <c r="P207" s="54" t="s">
        <v>9</v>
      </c>
    </row>
    <row r="209" spans="12:15" ht="13.9" thickBot="1" x14ac:dyDescent="0.4">
      <c r="L209" s="1" t="s">
        <v>3</v>
      </c>
      <c r="M209" s="1" t="s">
        <v>2</v>
      </c>
      <c r="N209" s="1" t="s">
        <v>43</v>
      </c>
      <c r="O209" s="1" t="s">
        <v>44</v>
      </c>
    </row>
    <row r="210" spans="12:15" x14ac:dyDescent="0.35">
      <c r="L210" s="31" t="s">
        <v>47</v>
      </c>
      <c r="M210" s="33">
        <v>1</v>
      </c>
      <c r="N210" s="18" t="str">
        <f t="shared" ref="N210:N241" si="2">L210 &amp;  TEXT(M210,"0")</f>
        <v>MUNDIAL1</v>
      </c>
      <c r="O210" s="54" t="s">
        <v>10</v>
      </c>
    </row>
    <row r="211" spans="12:15" x14ac:dyDescent="0.35">
      <c r="L211" s="30" t="s">
        <v>47</v>
      </c>
      <c r="M211" s="34">
        <v>2</v>
      </c>
      <c r="N211" s="18" t="str">
        <f t="shared" si="2"/>
        <v>MUNDIAL2</v>
      </c>
      <c r="O211" s="54" t="s">
        <v>10</v>
      </c>
    </row>
    <row r="212" spans="12:15" x14ac:dyDescent="0.35">
      <c r="L212" s="30" t="s">
        <v>47</v>
      </c>
      <c r="M212" s="34">
        <v>3</v>
      </c>
      <c r="N212" s="18" t="str">
        <f t="shared" si="2"/>
        <v>MUNDIAL3</v>
      </c>
      <c r="O212" s="54" t="s">
        <v>10</v>
      </c>
    </row>
    <row r="213" spans="12:15" x14ac:dyDescent="0.35">
      <c r="L213" s="30" t="s">
        <v>47</v>
      </c>
      <c r="M213" s="34" t="s">
        <v>28</v>
      </c>
      <c r="N213" s="18" t="str">
        <f t="shared" si="2"/>
        <v>MUNDIAL4 a 8</v>
      </c>
      <c r="O213" s="54" t="s">
        <v>10</v>
      </c>
    </row>
    <row r="214" spans="12:15" x14ac:dyDescent="0.35">
      <c r="L214" s="30" t="s">
        <v>47</v>
      </c>
      <c r="M214" s="34" t="s">
        <v>29</v>
      </c>
      <c r="N214" s="18" t="str">
        <f t="shared" si="2"/>
        <v>MUNDIAL9 a 12</v>
      </c>
      <c r="O214" s="54" t="s">
        <v>10</v>
      </c>
    </row>
    <row r="215" spans="12:15" x14ac:dyDescent="0.35">
      <c r="L215" s="30" t="s">
        <v>47</v>
      </c>
      <c r="M215" s="34" t="s">
        <v>30</v>
      </c>
      <c r="N215" s="18" t="str">
        <f t="shared" si="2"/>
        <v>MUNDIAL13 a 24</v>
      </c>
      <c r="O215" s="54" t="s">
        <v>10</v>
      </c>
    </row>
    <row r="216" spans="12:15" ht="13.9" thickBot="1" x14ac:dyDescent="0.4">
      <c r="L216" s="32" t="s">
        <v>47</v>
      </c>
      <c r="M216" s="35" t="s">
        <v>31</v>
      </c>
      <c r="N216" s="18" t="str">
        <f t="shared" si="2"/>
        <v>MUNDIALParticipació</v>
      </c>
      <c r="O216" s="54" t="s">
        <v>10</v>
      </c>
    </row>
    <row r="217" spans="12:15" x14ac:dyDescent="0.35">
      <c r="L217" s="31" t="s">
        <v>48</v>
      </c>
      <c r="M217" s="33">
        <v>1</v>
      </c>
      <c r="N217" s="18" t="str">
        <f t="shared" si="2"/>
        <v>EUROPEU1</v>
      </c>
      <c r="O217" s="54" t="s">
        <v>10</v>
      </c>
    </row>
    <row r="218" spans="12:15" x14ac:dyDescent="0.35">
      <c r="L218" s="30" t="s">
        <v>48</v>
      </c>
      <c r="M218" s="34">
        <v>2</v>
      </c>
      <c r="N218" s="18" t="str">
        <f t="shared" si="2"/>
        <v>EUROPEU2</v>
      </c>
      <c r="O218" s="54" t="s">
        <v>10</v>
      </c>
    </row>
    <row r="219" spans="12:15" x14ac:dyDescent="0.35">
      <c r="L219" s="30" t="s">
        <v>48</v>
      </c>
      <c r="M219" s="34">
        <v>3</v>
      </c>
      <c r="N219" s="18" t="str">
        <f t="shared" si="2"/>
        <v>EUROPEU3</v>
      </c>
      <c r="O219" s="54" t="s">
        <v>10</v>
      </c>
    </row>
    <row r="220" spans="12:15" x14ac:dyDescent="0.35">
      <c r="L220" s="30" t="s">
        <v>48</v>
      </c>
      <c r="M220" s="34" t="s">
        <v>28</v>
      </c>
      <c r="N220" s="18" t="str">
        <f t="shared" si="2"/>
        <v>EUROPEU4 a 8</v>
      </c>
      <c r="O220" s="54" t="s">
        <v>10</v>
      </c>
    </row>
    <row r="221" spans="12:15" x14ac:dyDescent="0.35">
      <c r="L221" s="30" t="s">
        <v>48</v>
      </c>
      <c r="M221" s="34" t="s">
        <v>29</v>
      </c>
      <c r="N221" s="18" t="str">
        <f t="shared" si="2"/>
        <v>EUROPEU9 a 12</v>
      </c>
      <c r="O221" s="54" t="s">
        <v>10</v>
      </c>
    </row>
    <row r="222" spans="12:15" x14ac:dyDescent="0.35">
      <c r="L222" s="30" t="s">
        <v>48</v>
      </c>
      <c r="M222" s="34" t="s">
        <v>30</v>
      </c>
      <c r="N222" s="18" t="str">
        <f t="shared" si="2"/>
        <v>EUROPEU13 a 24</v>
      </c>
      <c r="O222" s="54" t="s">
        <v>10</v>
      </c>
    </row>
    <row r="223" spans="12:15" ht="13.9" thickBot="1" x14ac:dyDescent="0.4">
      <c r="L223" s="32" t="s">
        <v>48</v>
      </c>
      <c r="M223" s="35" t="s">
        <v>31</v>
      </c>
      <c r="N223" s="18" t="str">
        <f t="shared" si="2"/>
        <v>EUROPEUParticipació</v>
      </c>
      <c r="O223" s="54" t="s">
        <v>9</v>
      </c>
    </row>
    <row r="224" spans="12:15" x14ac:dyDescent="0.35">
      <c r="L224" s="31" t="s">
        <v>49</v>
      </c>
      <c r="M224" s="33">
        <v>1</v>
      </c>
      <c r="N224" s="18" t="str">
        <f t="shared" si="2"/>
        <v>INTERNACIONAL NIVELL 11</v>
      </c>
      <c r="O224" s="54" t="s">
        <v>10</v>
      </c>
    </row>
    <row r="225" spans="12:15" x14ac:dyDescent="0.35">
      <c r="L225" s="30" t="s">
        <v>49</v>
      </c>
      <c r="M225" s="34">
        <v>2</v>
      </c>
      <c r="N225" s="18" t="str">
        <f t="shared" si="2"/>
        <v>INTERNACIONAL NIVELL 12</v>
      </c>
      <c r="O225" s="54" t="s">
        <v>10</v>
      </c>
    </row>
    <row r="226" spans="12:15" x14ac:dyDescent="0.35">
      <c r="L226" s="30" t="s">
        <v>49</v>
      </c>
      <c r="M226" s="34">
        <v>3</v>
      </c>
      <c r="N226" s="18" t="str">
        <f t="shared" si="2"/>
        <v>INTERNACIONAL NIVELL 13</v>
      </c>
      <c r="O226" s="54" t="s">
        <v>10</v>
      </c>
    </row>
    <row r="227" spans="12:15" x14ac:dyDescent="0.35">
      <c r="L227" s="30" t="s">
        <v>49</v>
      </c>
      <c r="M227" s="34" t="s">
        <v>28</v>
      </c>
      <c r="N227" s="18" t="str">
        <f t="shared" si="2"/>
        <v>INTERNACIONAL NIVELL 14 a 8</v>
      </c>
      <c r="O227" s="54" t="s">
        <v>10</v>
      </c>
    </row>
    <row r="228" spans="12:15" x14ac:dyDescent="0.35">
      <c r="L228" s="30" t="s">
        <v>49</v>
      </c>
      <c r="M228" s="34" t="s">
        <v>29</v>
      </c>
      <c r="N228" s="18" t="str">
        <f t="shared" si="2"/>
        <v>INTERNACIONAL NIVELL 19 a 12</v>
      </c>
      <c r="O228" s="54" t="s">
        <v>10</v>
      </c>
    </row>
    <row r="229" spans="12:15" x14ac:dyDescent="0.35">
      <c r="L229" s="30" t="s">
        <v>49</v>
      </c>
      <c r="M229" s="34" t="s">
        <v>30</v>
      </c>
      <c r="N229" s="18" t="str">
        <f t="shared" si="2"/>
        <v>INTERNACIONAL NIVELL 113 a 24</v>
      </c>
      <c r="O229" s="54" t="s">
        <v>10</v>
      </c>
    </row>
    <row r="230" spans="12:15" ht="13.9" thickBot="1" x14ac:dyDescent="0.4">
      <c r="L230" s="32" t="s">
        <v>49</v>
      </c>
      <c r="M230" s="35" t="s">
        <v>31</v>
      </c>
      <c r="N230" s="18" t="str">
        <f t="shared" si="2"/>
        <v>INTERNACIONAL NIVELL 1Participació</v>
      </c>
      <c r="O230" s="54" t="s">
        <v>9</v>
      </c>
    </row>
    <row r="231" spans="12:15" x14ac:dyDescent="0.35">
      <c r="L231" s="31" t="s">
        <v>50</v>
      </c>
      <c r="M231" s="33">
        <v>1</v>
      </c>
      <c r="N231" s="18" t="str">
        <f t="shared" si="2"/>
        <v>INTERNACIONAL NIVELL 21</v>
      </c>
      <c r="O231" s="54" t="s">
        <v>10</v>
      </c>
    </row>
    <row r="232" spans="12:15" x14ac:dyDescent="0.35">
      <c r="L232" s="30" t="s">
        <v>50</v>
      </c>
      <c r="M232" s="34">
        <v>2</v>
      </c>
      <c r="N232" s="18" t="str">
        <f t="shared" si="2"/>
        <v>INTERNACIONAL NIVELL 22</v>
      </c>
      <c r="O232" s="54" t="s">
        <v>10</v>
      </c>
    </row>
    <row r="233" spans="12:15" x14ac:dyDescent="0.35">
      <c r="L233" s="30" t="s">
        <v>50</v>
      </c>
      <c r="M233" s="34">
        <v>3</v>
      </c>
      <c r="N233" s="18" t="str">
        <f t="shared" si="2"/>
        <v>INTERNACIONAL NIVELL 23</v>
      </c>
      <c r="O233" s="54" t="s">
        <v>10</v>
      </c>
    </row>
    <row r="234" spans="12:15" x14ac:dyDescent="0.35">
      <c r="L234" s="30" t="s">
        <v>50</v>
      </c>
      <c r="M234" s="34" t="s">
        <v>28</v>
      </c>
      <c r="N234" s="18" t="str">
        <f t="shared" si="2"/>
        <v>INTERNACIONAL NIVELL 24 a 8</v>
      </c>
      <c r="O234" s="54" t="s">
        <v>10</v>
      </c>
    </row>
    <row r="235" spans="12:15" x14ac:dyDescent="0.35">
      <c r="L235" s="30" t="s">
        <v>50</v>
      </c>
      <c r="M235" s="34" t="s">
        <v>29</v>
      </c>
      <c r="N235" s="18" t="str">
        <f t="shared" si="2"/>
        <v>INTERNACIONAL NIVELL 29 a 12</v>
      </c>
      <c r="O235" s="54" t="s">
        <v>10</v>
      </c>
    </row>
    <row r="236" spans="12:15" x14ac:dyDescent="0.35">
      <c r="L236" s="30" t="s">
        <v>50</v>
      </c>
      <c r="M236" s="34" t="s">
        <v>30</v>
      </c>
      <c r="N236" s="18" t="str">
        <f t="shared" si="2"/>
        <v>INTERNACIONAL NIVELL 213 a 24</v>
      </c>
      <c r="O236" s="54" t="s">
        <v>9</v>
      </c>
    </row>
    <row r="237" spans="12:15" ht="13.9" thickBot="1" x14ac:dyDescent="0.4">
      <c r="L237" s="32" t="s">
        <v>50</v>
      </c>
      <c r="M237" s="35" t="s">
        <v>31</v>
      </c>
      <c r="N237" s="18" t="str">
        <f t="shared" si="2"/>
        <v>INTERNACIONAL NIVELL 2Participació</v>
      </c>
      <c r="O237" s="54" t="s">
        <v>9</v>
      </c>
    </row>
    <row r="238" spans="12:15" x14ac:dyDescent="0.35">
      <c r="L238" s="31" t="s">
        <v>51</v>
      </c>
      <c r="M238" s="33">
        <v>1</v>
      </c>
      <c r="N238" s="18" t="str">
        <f t="shared" si="2"/>
        <v>INTERNACIONAL NIVELL 31</v>
      </c>
      <c r="O238" s="54" t="s">
        <v>10</v>
      </c>
    </row>
    <row r="239" spans="12:15" x14ac:dyDescent="0.35">
      <c r="L239" s="30" t="s">
        <v>51</v>
      </c>
      <c r="M239" s="34">
        <v>2</v>
      </c>
      <c r="N239" s="18" t="str">
        <f t="shared" si="2"/>
        <v>INTERNACIONAL NIVELL 32</v>
      </c>
      <c r="O239" s="54" t="s">
        <v>10</v>
      </c>
    </row>
    <row r="240" spans="12:15" x14ac:dyDescent="0.35">
      <c r="L240" s="30" t="s">
        <v>51</v>
      </c>
      <c r="M240" s="34">
        <v>3</v>
      </c>
      <c r="N240" s="18" t="str">
        <f t="shared" si="2"/>
        <v>INTERNACIONAL NIVELL 33</v>
      </c>
      <c r="O240" s="54" t="s">
        <v>10</v>
      </c>
    </row>
    <row r="241" spans="12:15" x14ac:dyDescent="0.35">
      <c r="L241" s="30" t="s">
        <v>51</v>
      </c>
      <c r="M241" s="34" t="s">
        <v>28</v>
      </c>
      <c r="N241" s="18" t="str">
        <f t="shared" si="2"/>
        <v>INTERNACIONAL NIVELL 34 a 8</v>
      </c>
      <c r="O241" s="54" t="s">
        <v>10</v>
      </c>
    </row>
    <row r="242" spans="12:15" x14ac:dyDescent="0.35">
      <c r="L242" s="30" t="s">
        <v>51</v>
      </c>
      <c r="M242" s="34" t="s">
        <v>29</v>
      </c>
      <c r="N242" s="18" t="str">
        <f t="shared" ref="N242:N258" si="3">L242 &amp;  TEXT(M242,"0")</f>
        <v>INTERNACIONAL NIVELL 39 a 12</v>
      </c>
      <c r="O242" s="54" t="s">
        <v>9</v>
      </c>
    </row>
    <row r="243" spans="12:15" x14ac:dyDescent="0.35">
      <c r="L243" s="30" t="s">
        <v>51</v>
      </c>
      <c r="M243" s="34" t="s">
        <v>30</v>
      </c>
      <c r="N243" s="18" t="str">
        <f t="shared" si="3"/>
        <v>INTERNACIONAL NIVELL 313 a 24</v>
      </c>
      <c r="O243" s="54" t="s">
        <v>9</v>
      </c>
    </row>
    <row r="244" spans="12:15" ht="13.9" thickBot="1" x14ac:dyDescent="0.4">
      <c r="L244" s="32" t="s">
        <v>51</v>
      </c>
      <c r="M244" s="35" t="s">
        <v>31</v>
      </c>
      <c r="N244" s="18" t="str">
        <f t="shared" si="3"/>
        <v>INTERNACIONAL NIVELL 3Participació</v>
      </c>
      <c r="O244" s="54" t="s">
        <v>9</v>
      </c>
    </row>
    <row r="245" spans="12:15" x14ac:dyDescent="0.35">
      <c r="L245" s="31" t="s">
        <v>52</v>
      </c>
      <c r="M245" s="33">
        <v>1</v>
      </c>
      <c r="N245" s="18" t="str">
        <f t="shared" si="3"/>
        <v>NACIONAL NIVELL 11</v>
      </c>
      <c r="O245" s="54" t="s">
        <v>10</v>
      </c>
    </row>
    <row r="246" spans="12:15" x14ac:dyDescent="0.35">
      <c r="L246" s="30" t="s">
        <v>52</v>
      </c>
      <c r="M246" s="34">
        <v>2</v>
      </c>
      <c r="N246" s="18" t="str">
        <f t="shared" si="3"/>
        <v>NACIONAL NIVELL 12</v>
      </c>
      <c r="O246" s="54" t="s">
        <v>10</v>
      </c>
    </row>
    <row r="247" spans="12:15" x14ac:dyDescent="0.35">
      <c r="L247" s="30" t="s">
        <v>52</v>
      </c>
      <c r="M247" s="34">
        <v>3</v>
      </c>
      <c r="N247" s="18" t="str">
        <f t="shared" si="3"/>
        <v>NACIONAL NIVELL 13</v>
      </c>
      <c r="O247" s="54" t="s">
        <v>10</v>
      </c>
    </row>
    <row r="248" spans="12:15" x14ac:dyDescent="0.35">
      <c r="L248" s="30" t="s">
        <v>52</v>
      </c>
      <c r="M248" s="34" t="s">
        <v>28</v>
      </c>
      <c r="N248" s="18" t="str">
        <f t="shared" si="3"/>
        <v>NACIONAL NIVELL 14 a 8</v>
      </c>
      <c r="O248" s="54" t="s">
        <v>10</v>
      </c>
    </row>
    <row r="249" spans="12:15" x14ac:dyDescent="0.35">
      <c r="L249" s="30" t="s">
        <v>52</v>
      </c>
      <c r="M249" s="34" t="s">
        <v>29</v>
      </c>
      <c r="N249" s="18" t="str">
        <f t="shared" si="3"/>
        <v>NACIONAL NIVELL 19 a 12</v>
      </c>
      <c r="O249" s="54" t="s">
        <v>9</v>
      </c>
    </row>
    <row r="250" spans="12:15" x14ac:dyDescent="0.35">
      <c r="L250" s="30" t="s">
        <v>52</v>
      </c>
      <c r="M250" s="34" t="s">
        <v>30</v>
      </c>
      <c r="N250" s="18" t="str">
        <f t="shared" si="3"/>
        <v>NACIONAL NIVELL 113 a 24</v>
      </c>
      <c r="O250" s="54" t="s">
        <v>9</v>
      </c>
    </row>
    <row r="251" spans="12:15" ht="13.9" thickBot="1" x14ac:dyDescent="0.4">
      <c r="L251" s="32" t="s">
        <v>52</v>
      </c>
      <c r="M251" s="35" t="s">
        <v>31</v>
      </c>
      <c r="N251" s="18" t="str">
        <f t="shared" si="3"/>
        <v>NACIONAL NIVELL 1Participació</v>
      </c>
      <c r="O251" s="54" t="s">
        <v>9</v>
      </c>
    </row>
    <row r="252" spans="12:15" x14ac:dyDescent="0.35">
      <c r="L252" s="31" t="s">
        <v>53</v>
      </c>
      <c r="M252" s="33">
        <v>1</v>
      </c>
      <c r="N252" s="18" t="str">
        <f t="shared" si="3"/>
        <v>NACIONAL NIVELL 21</v>
      </c>
      <c r="O252" s="54" t="s">
        <v>10</v>
      </c>
    </row>
    <row r="253" spans="12:15" x14ac:dyDescent="0.35">
      <c r="L253" s="30" t="s">
        <v>53</v>
      </c>
      <c r="M253" s="34">
        <v>2</v>
      </c>
      <c r="N253" s="18" t="str">
        <f t="shared" si="3"/>
        <v>NACIONAL NIVELL 22</v>
      </c>
      <c r="O253" s="54" t="s">
        <v>10</v>
      </c>
    </row>
    <row r="254" spans="12:15" x14ac:dyDescent="0.35">
      <c r="L254" s="30" t="s">
        <v>53</v>
      </c>
      <c r="M254" s="34">
        <v>3</v>
      </c>
      <c r="N254" s="18" t="str">
        <f t="shared" si="3"/>
        <v>NACIONAL NIVELL 23</v>
      </c>
      <c r="O254" s="54" t="s">
        <v>10</v>
      </c>
    </row>
    <row r="255" spans="12:15" x14ac:dyDescent="0.35">
      <c r="L255" s="30" t="s">
        <v>53</v>
      </c>
      <c r="M255" s="34" t="s">
        <v>28</v>
      </c>
      <c r="N255" s="18" t="str">
        <f t="shared" si="3"/>
        <v>NACIONAL NIVELL 24 a 8</v>
      </c>
      <c r="O255" s="54" t="s">
        <v>9</v>
      </c>
    </row>
    <row r="256" spans="12:15" x14ac:dyDescent="0.35">
      <c r="L256" s="30" t="s">
        <v>53</v>
      </c>
      <c r="M256" s="34" t="s">
        <v>29</v>
      </c>
      <c r="N256" s="18" t="str">
        <f t="shared" si="3"/>
        <v>NACIONAL NIVELL 29 a 12</v>
      </c>
      <c r="O256" s="54" t="s">
        <v>9</v>
      </c>
    </row>
    <row r="257" spans="12:15" x14ac:dyDescent="0.35">
      <c r="L257" s="30" t="s">
        <v>53</v>
      </c>
      <c r="M257" s="34" t="s">
        <v>30</v>
      </c>
      <c r="N257" s="18" t="str">
        <f t="shared" si="3"/>
        <v>NACIONAL NIVELL 213 a 24</v>
      </c>
      <c r="O257" s="54" t="s">
        <v>9</v>
      </c>
    </row>
    <row r="258" spans="12:15" x14ac:dyDescent="0.35">
      <c r="L258" s="30" t="s">
        <v>53</v>
      </c>
      <c r="M258" s="34" t="s">
        <v>31</v>
      </c>
      <c r="N258" s="18" t="str">
        <f t="shared" si="3"/>
        <v>NACIONAL NIVELL 2Participació</v>
      </c>
      <c r="O258" s="54" t="s">
        <v>9</v>
      </c>
    </row>
  </sheetData>
  <sheetProtection algorithmName="SHA-512" hashValue="c3h3XFylKlD0qqkVjYJZnC4GY/KhU5z1va6xYUCArlAP6/F3lek7Lz/8BIdjI0K620t4B8lGEiYb3vaSdlSqsA==" saltValue="G7yPErZScMCZeMQ2UX+2NA==" spinCount="100000" sheet="1" selectLockedCells="1"/>
  <mergeCells count="1">
    <mergeCell ref="C4:E4"/>
  </mergeCells>
  <phoneticPr fontId="22" type="noConversion"/>
  <conditionalFormatting sqref="O134:O161">
    <cfRule type="cellIs" dxfId="9" priority="9" operator="equal">
      <formula>"NO"</formula>
    </cfRule>
  </conditionalFormatting>
  <conditionalFormatting sqref="O134:O161">
    <cfRule type="containsText" dxfId="8" priority="10" operator="containsText" text="SI">
      <formula>NOT(ISERROR(SEARCH("SI",O134)))</formula>
    </cfRule>
  </conditionalFormatting>
  <conditionalFormatting sqref="O164:O191">
    <cfRule type="cellIs" dxfId="7" priority="7" operator="equal">
      <formula>"NO"</formula>
    </cfRule>
  </conditionalFormatting>
  <conditionalFormatting sqref="O164:O191">
    <cfRule type="containsText" dxfId="6" priority="8" operator="containsText" text="SI">
      <formula>NOT(ISERROR(SEARCH("SI",O164)))</formula>
    </cfRule>
  </conditionalFormatting>
  <conditionalFormatting sqref="P194:P207">
    <cfRule type="cellIs" dxfId="5" priority="5" operator="equal">
      <formula>"NO"</formula>
    </cfRule>
  </conditionalFormatting>
  <conditionalFormatting sqref="P194:P207">
    <cfRule type="containsText" dxfId="4" priority="6" operator="containsText" text="SI">
      <formula>NOT(ISERROR(SEARCH("SI",P194)))</formula>
    </cfRule>
  </conditionalFormatting>
  <conditionalFormatting sqref="O210:O258">
    <cfRule type="cellIs" dxfId="3" priority="3" operator="equal">
      <formula>"NO"</formula>
    </cfRule>
  </conditionalFormatting>
  <conditionalFormatting sqref="O210:O258">
    <cfRule type="containsText" dxfId="2" priority="4" operator="containsText" text="SI">
      <formula>NOT(ISERROR(SEARCH("SI",O210)))</formula>
    </cfRule>
  </conditionalFormatting>
  <conditionalFormatting sqref="E39">
    <cfRule type="cellIs" dxfId="1" priority="1" operator="greaterThanOrEqual">
      <formula>5</formula>
    </cfRule>
    <cfRule type="cellIs" dxfId="0" priority="2" operator="lessThan">
      <formula>5</formula>
    </cfRule>
  </conditionalFormatting>
  <dataValidations count="13">
    <dataValidation type="list" operator="equal" showErrorMessage="1" sqref="E14:E16" xr:uid="{00000000-0002-0000-0000-000000000000}">
      <formula1>$L$42:$L$48</formula1>
      <formula2>0</formula2>
    </dataValidation>
    <dataValidation type="list" operator="equal" showErrorMessage="1" sqref="E17:E18" xr:uid="{00000000-0002-0000-0000-000001000000}">
      <formula1>$L$51:$L$53</formula1>
      <formula2>0</formula2>
    </dataValidation>
    <dataValidation type="list" allowBlank="1" showInputMessage="1" showErrorMessage="1" sqref="E37" xr:uid="{F563F147-A489-45BD-941B-526D32D67521}">
      <formula1>$L$121:$L$125</formula1>
    </dataValidation>
    <dataValidation type="list" allowBlank="1" showInputMessage="1" showErrorMessage="1" sqref="E25" xr:uid="{AB6DD14C-3BEE-4E0B-B35C-0EC75092CED9}">
      <formula1>$L$62:$L$68</formula1>
    </dataValidation>
    <dataValidation type="list" allowBlank="1" showInputMessage="1" showErrorMessage="1" sqref="E27" xr:uid="{64860737-0A79-41B4-B316-EF12050DB045}">
      <formula1>$L$71:$L$75</formula1>
    </dataValidation>
    <dataValidation type="list" allowBlank="1" showInputMessage="1" showErrorMessage="1" sqref="E23" xr:uid="{82C626E5-047A-4219-A81C-565F24F283CF}">
      <formula1>$L$56:$L$59</formula1>
    </dataValidation>
    <dataValidation type="list" allowBlank="1" showInputMessage="1" showErrorMessage="1" sqref="E21" xr:uid="{594D554C-9D75-4E16-A3E4-2B3183A6AAA6}">
      <formula1>$L$128:$L$131</formula1>
    </dataValidation>
    <dataValidation type="list" allowBlank="1" showInputMessage="1" showErrorMessage="1" sqref="E29" xr:uid="{28D8C420-8854-4510-B2F3-449A54AA4066}">
      <formula1>$L$78:$L$92</formula1>
    </dataValidation>
    <dataValidation type="list" allowBlank="1" showInputMessage="1" showErrorMessage="1" sqref="E31" xr:uid="{2CBB9E91-54A7-46B6-9D13-65147278D8F6}">
      <formula1>$L$95:$L$102</formula1>
    </dataValidation>
    <dataValidation type="list" allowBlank="1" showInputMessage="1" showErrorMessage="1" sqref="E33" xr:uid="{E2E9B107-3D90-4B16-9ED4-BB5BE1276029}">
      <formula1>$L$105:$L$113</formula1>
    </dataValidation>
    <dataValidation type="list" allowBlank="1" showInputMessage="1" showErrorMessage="1" sqref="E35" xr:uid="{8FF2E441-D6BB-4D20-96A3-4EEA50DBA551}">
      <formula1>$L$116:$L$118</formula1>
    </dataValidation>
    <dataValidation type="list" allowBlank="1" showInputMessage="1" showErrorMessage="1" sqref="E19" xr:uid="{E99153FB-6CF0-47C4-99BF-D03E05F19C09}">
      <formula1>"SI,NO"</formula1>
    </dataValidation>
    <dataValidation type="list" operator="equal" showErrorMessage="1" sqref="E13" xr:uid="{A6C7F54D-286B-46E7-80B5-F245AEA5599F}">
      <formula1>"FEMENÍ,MASCULÍ"</formula1>
    </dataValidation>
  </dataValidations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 r:id="rId1"/>
  <headerFooter>
    <oddHeader>&amp;C&amp;"Arial,Normal"&amp;10&amp;A</oddHeader>
    <oddFooter>&amp;C&amp;"Arial,Normal"&amp;10Page &amp;P</oddFooter>
  </headerFooter>
  <ignoredErrors>
    <ignoredError sqref="O194:O207" calculatedColumn="1"/>
  </ignoredErrors>
  <drawing r:id="rId2"/>
  <tableParts count="15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A6E07-0BC1-4506-B63B-49B14BA207CA}">
  <dimension ref="B1:Z43"/>
  <sheetViews>
    <sheetView showGridLines="0" topLeftCell="O25" workbookViewId="0">
      <selection activeCell="Y40" sqref="Y40:Z43"/>
    </sheetView>
  </sheetViews>
  <sheetFormatPr baseColWidth="10" defaultColWidth="11.3984375" defaultRowHeight="13.5" x14ac:dyDescent="0.35"/>
  <cols>
    <col min="1" max="1" width="11.3984375" style="1"/>
    <col min="2" max="2" width="23.265625" style="1" bestFit="1" customWidth="1"/>
    <col min="3" max="3" width="9.73046875" style="1" bestFit="1" customWidth="1"/>
    <col min="4" max="6" width="9.1328125" style="1" customWidth="1"/>
    <col min="7" max="8" width="11.3984375" style="1"/>
    <col min="9" max="9" width="24.265625" style="1" bestFit="1" customWidth="1"/>
    <col min="10" max="10" width="28.86328125" style="1" customWidth="1"/>
    <col min="11" max="11" width="28.1328125" style="1" bestFit="1" customWidth="1"/>
    <col min="12" max="12" width="11.3984375" style="1"/>
    <col min="13" max="13" width="24.265625" style="1" bestFit="1" customWidth="1"/>
    <col min="14" max="14" width="27.265625" style="1" bestFit="1" customWidth="1"/>
    <col min="15" max="15" width="33.1328125" style="1" customWidth="1"/>
    <col min="16" max="16" width="33" style="1" customWidth="1"/>
    <col min="17" max="17" width="11.3984375" style="1"/>
    <col min="18" max="18" width="28.3984375" style="1" customWidth="1"/>
    <col min="19" max="19" width="8" style="1" bestFit="1" customWidth="1"/>
    <col min="20" max="20" width="7.73046875" style="1" bestFit="1" customWidth="1"/>
    <col min="21" max="21" width="6.86328125" style="1" bestFit="1" customWidth="1"/>
    <col min="22" max="22" width="6.265625" style="1" bestFit="1" customWidth="1"/>
    <col min="23" max="23" width="14.3984375" style="1" customWidth="1"/>
    <col min="24" max="25" width="11.3984375" style="1"/>
    <col min="26" max="26" width="64.3984375" style="1" customWidth="1"/>
    <col min="27" max="16384" width="11.3984375" style="1"/>
  </cols>
  <sheetData>
    <row r="1" spans="2:11" ht="13.9" thickBot="1" x14ac:dyDescent="0.4"/>
    <row r="2" spans="2:11" ht="33.75" customHeight="1" thickBot="1" x14ac:dyDescent="0.4">
      <c r="B2" s="107" t="s">
        <v>116</v>
      </c>
      <c r="C2" s="108"/>
      <c r="D2" s="108"/>
      <c r="E2" s="108"/>
      <c r="F2" s="109"/>
    </row>
    <row r="3" spans="2:11" ht="13.9" thickBot="1" x14ac:dyDescent="0.4">
      <c r="B3" s="105" t="s">
        <v>93</v>
      </c>
      <c r="C3" s="96" t="s">
        <v>94</v>
      </c>
      <c r="D3" s="97"/>
      <c r="E3" s="97"/>
      <c r="F3" s="98"/>
    </row>
    <row r="4" spans="2:11" ht="13.9" thickBot="1" x14ac:dyDescent="0.4">
      <c r="B4" s="106"/>
      <c r="C4" s="56" t="s">
        <v>102</v>
      </c>
      <c r="D4" s="57" t="s">
        <v>103</v>
      </c>
      <c r="E4" s="57" t="s">
        <v>104</v>
      </c>
      <c r="F4" s="58" t="s">
        <v>105</v>
      </c>
    </row>
    <row r="5" spans="2:11" x14ac:dyDescent="0.35">
      <c r="B5" s="59" t="s">
        <v>95</v>
      </c>
      <c r="C5" s="60" t="s">
        <v>10</v>
      </c>
      <c r="D5" s="60" t="s">
        <v>10</v>
      </c>
      <c r="E5" s="60" t="s">
        <v>10</v>
      </c>
      <c r="F5" s="61" t="s">
        <v>10</v>
      </c>
    </row>
    <row r="6" spans="2:11" x14ac:dyDescent="0.35">
      <c r="B6" s="62" t="s">
        <v>96</v>
      </c>
      <c r="C6" s="60" t="s">
        <v>10</v>
      </c>
      <c r="D6" s="60" t="s">
        <v>10</v>
      </c>
      <c r="E6" s="60" t="s">
        <v>10</v>
      </c>
      <c r="F6" s="61" t="s">
        <v>10</v>
      </c>
    </row>
    <row r="7" spans="2:11" x14ac:dyDescent="0.35">
      <c r="B7" s="62" t="s">
        <v>97</v>
      </c>
      <c r="C7" s="60" t="s">
        <v>10</v>
      </c>
      <c r="D7" s="60" t="s">
        <v>10</v>
      </c>
      <c r="E7" s="60" t="s">
        <v>10</v>
      </c>
      <c r="F7" s="63" t="s">
        <v>9</v>
      </c>
    </row>
    <row r="8" spans="2:11" x14ac:dyDescent="0.35">
      <c r="B8" s="62" t="s">
        <v>98</v>
      </c>
      <c r="C8" s="60" t="s">
        <v>10</v>
      </c>
      <c r="D8" s="60" t="s">
        <v>10</v>
      </c>
      <c r="E8" s="60" t="s">
        <v>10</v>
      </c>
      <c r="F8" s="63" t="s">
        <v>9</v>
      </c>
    </row>
    <row r="9" spans="2:11" x14ac:dyDescent="0.35">
      <c r="B9" s="62" t="s">
        <v>99</v>
      </c>
      <c r="C9" s="60" t="s">
        <v>10</v>
      </c>
      <c r="D9" s="60" t="s">
        <v>10</v>
      </c>
      <c r="E9" s="64" t="s">
        <v>9</v>
      </c>
      <c r="F9" s="63" t="s">
        <v>9</v>
      </c>
    </row>
    <row r="10" spans="2:11" x14ac:dyDescent="0.35">
      <c r="B10" s="62" t="s">
        <v>100</v>
      </c>
      <c r="C10" s="60" t="s">
        <v>10</v>
      </c>
      <c r="D10" s="60" t="s">
        <v>10</v>
      </c>
      <c r="E10" s="60" t="s">
        <v>10</v>
      </c>
      <c r="F10" s="63" t="s">
        <v>9</v>
      </c>
    </row>
    <row r="11" spans="2:11" ht="13.9" thickBot="1" x14ac:dyDescent="0.4">
      <c r="B11" s="65" t="s">
        <v>101</v>
      </c>
      <c r="C11" s="66" t="s">
        <v>10</v>
      </c>
      <c r="D11" s="67" t="s">
        <v>9</v>
      </c>
      <c r="E11" s="67" t="s">
        <v>9</v>
      </c>
      <c r="F11" s="68" t="s">
        <v>9</v>
      </c>
    </row>
    <row r="12" spans="2:11" ht="29.25" customHeight="1" thickBot="1" x14ac:dyDescent="0.4">
      <c r="I12" s="102" t="s">
        <v>117</v>
      </c>
      <c r="J12" s="103"/>
      <c r="K12" s="104"/>
    </row>
    <row r="13" spans="2:11" ht="27.4" thickBot="1" x14ac:dyDescent="0.4">
      <c r="I13" s="69" t="s">
        <v>93</v>
      </c>
      <c r="J13" s="70" t="s">
        <v>106</v>
      </c>
      <c r="K13" s="71" t="s">
        <v>107</v>
      </c>
    </row>
    <row r="14" spans="2:11" x14ac:dyDescent="0.35">
      <c r="I14" s="72" t="s">
        <v>95</v>
      </c>
      <c r="J14" s="73" t="s">
        <v>37</v>
      </c>
      <c r="K14" s="74" t="s">
        <v>110</v>
      </c>
    </row>
    <row r="15" spans="2:11" x14ac:dyDescent="0.35">
      <c r="I15" s="72" t="s">
        <v>96</v>
      </c>
      <c r="J15" s="73" t="s">
        <v>37</v>
      </c>
      <c r="K15" s="74" t="s">
        <v>110</v>
      </c>
    </row>
    <row r="16" spans="2:11" x14ac:dyDescent="0.35">
      <c r="I16" s="72" t="s">
        <v>97</v>
      </c>
      <c r="J16" s="73" t="s">
        <v>37</v>
      </c>
      <c r="K16" s="74" t="s">
        <v>110</v>
      </c>
    </row>
    <row r="17" spans="9:23" x14ac:dyDescent="0.35">
      <c r="I17" s="72" t="s">
        <v>98</v>
      </c>
      <c r="J17" s="73" t="s">
        <v>37</v>
      </c>
      <c r="K17" s="75" t="s">
        <v>37</v>
      </c>
    </row>
    <row r="18" spans="9:23" ht="13.9" thickBot="1" x14ac:dyDescent="0.4">
      <c r="I18" s="76" t="s">
        <v>99</v>
      </c>
      <c r="J18" s="77" t="s">
        <v>37</v>
      </c>
      <c r="K18" s="78" t="s">
        <v>37</v>
      </c>
    </row>
    <row r="19" spans="9:23" ht="24" customHeight="1" thickBot="1" x14ac:dyDescent="0.4">
      <c r="M19" s="110" t="s">
        <v>118</v>
      </c>
      <c r="N19" s="111"/>
      <c r="O19" s="111"/>
      <c r="P19" s="112"/>
    </row>
    <row r="20" spans="9:23" ht="27.4" thickBot="1" x14ac:dyDescent="0.4">
      <c r="M20" s="84" t="s">
        <v>93</v>
      </c>
      <c r="N20" s="70" t="s">
        <v>106</v>
      </c>
      <c r="O20" s="70" t="s">
        <v>108</v>
      </c>
      <c r="P20" s="71" t="s">
        <v>109</v>
      </c>
    </row>
    <row r="21" spans="9:23" x14ac:dyDescent="0.35">
      <c r="M21" s="72" t="s">
        <v>95</v>
      </c>
      <c r="N21" s="73" t="s">
        <v>39</v>
      </c>
      <c r="O21" s="79" t="s">
        <v>110</v>
      </c>
      <c r="P21" s="74" t="s">
        <v>110</v>
      </c>
    </row>
    <row r="22" spans="9:23" x14ac:dyDescent="0.35">
      <c r="M22" s="72" t="s">
        <v>96</v>
      </c>
      <c r="N22" s="73" t="s">
        <v>39</v>
      </c>
      <c r="O22" s="79" t="s">
        <v>110</v>
      </c>
      <c r="P22" s="74" t="s">
        <v>110</v>
      </c>
    </row>
    <row r="23" spans="9:23" x14ac:dyDescent="0.35">
      <c r="M23" s="72" t="s">
        <v>97</v>
      </c>
      <c r="N23" s="73" t="s">
        <v>39</v>
      </c>
      <c r="O23" s="79" t="s">
        <v>110</v>
      </c>
      <c r="P23" s="74" t="s">
        <v>110</v>
      </c>
    </row>
    <row r="24" spans="9:23" x14ac:dyDescent="0.35">
      <c r="M24" s="72" t="s">
        <v>98</v>
      </c>
      <c r="N24" s="73" t="s">
        <v>39</v>
      </c>
      <c r="O24" s="73" t="s">
        <v>39</v>
      </c>
      <c r="P24" s="75" t="s">
        <v>39</v>
      </c>
    </row>
    <row r="25" spans="9:23" x14ac:dyDescent="0.35">
      <c r="M25" s="72" t="s">
        <v>99</v>
      </c>
      <c r="N25" s="73" t="s">
        <v>39</v>
      </c>
      <c r="O25" s="73" t="s">
        <v>39</v>
      </c>
      <c r="P25" s="75" t="s">
        <v>39</v>
      </c>
    </row>
    <row r="26" spans="9:23" x14ac:dyDescent="0.35">
      <c r="M26" s="72" t="s">
        <v>100</v>
      </c>
      <c r="N26" s="73" t="s">
        <v>39</v>
      </c>
      <c r="O26" s="73" t="s">
        <v>39</v>
      </c>
      <c r="P26" s="74" t="s">
        <v>110</v>
      </c>
    </row>
    <row r="27" spans="9:23" ht="13.9" thickBot="1" x14ac:dyDescent="0.4">
      <c r="M27" s="76" t="s">
        <v>101</v>
      </c>
      <c r="N27" s="77" t="s">
        <v>39</v>
      </c>
      <c r="O27" s="77" t="s">
        <v>39</v>
      </c>
      <c r="P27" s="78" t="s">
        <v>39</v>
      </c>
    </row>
    <row r="28" spans="9:23" ht="13.9" thickBot="1" x14ac:dyDescent="0.4"/>
    <row r="29" spans="9:23" ht="22.5" customHeight="1" thickBot="1" x14ac:dyDescent="0.4">
      <c r="R29" s="115" t="s">
        <v>119</v>
      </c>
      <c r="S29" s="116"/>
      <c r="T29" s="116"/>
      <c r="U29" s="116"/>
      <c r="V29" s="116"/>
      <c r="W29" s="117"/>
    </row>
    <row r="30" spans="9:23" ht="13.9" thickBot="1" x14ac:dyDescent="0.4">
      <c r="R30" s="113" t="s">
        <v>93</v>
      </c>
      <c r="S30" s="99" t="s">
        <v>111</v>
      </c>
      <c r="T30" s="100"/>
      <c r="U30" s="100"/>
      <c r="V30" s="100"/>
      <c r="W30" s="101"/>
    </row>
    <row r="31" spans="9:23" ht="27.4" thickBot="1" x14ac:dyDescent="0.4">
      <c r="R31" s="114"/>
      <c r="S31" s="80" t="s">
        <v>113</v>
      </c>
      <c r="T31" s="80" t="s">
        <v>114</v>
      </c>
      <c r="U31" s="80" t="s">
        <v>115</v>
      </c>
      <c r="V31" s="81" t="s">
        <v>112</v>
      </c>
      <c r="W31" s="61" t="s">
        <v>31</v>
      </c>
    </row>
    <row r="32" spans="9:23" x14ac:dyDescent="0.35">
      <c r="R32" s="82" t="s">
        <v>95</v>
      </c>
      <c r="S32" s="60" t="s">
        <v>10</v>
      </c>
      <c r="T32" s="60" t="s">
        <v>10</v>
      </c>
      <c r="U32" s="60" t="s">
        <v>10</v>
      </c>
      <c r="V32" s="60" t="s">
        <v>10</v>
      </c>
      <c r="W32" s="61" t="s">
        <v>10</v>
      </c>
    </row>
    <row r="33" spans="18:26" x14ac:dyDescent="0.35">
      <c r="R33" s="83" t="s">
        <v>96</v>
      </c>
      <c r="S33" s="60" t="s">
        <v>10</v>
      </c>
      <c r="T33" s="60" t="s">
        <v>10</v>
      </c>
      <c r="U33" s="60" t="s">
        <v>10</v>
      </c>
      <c r="V33" s="60" t="s">
        <v>10</v>
      </c>
      <c r="W33" s="63" t="s">
        <v>9</v>
      </c>
    </row>
    <row r="34" spans="18:26" x14ac:dyDescent="0.35">
      <c r="R34" s="83" t="s">
        <v>97</v>
      </c>
      <c r="S34" s="60" t="s">
        <v>10</v>
      </c>
      <c r="T34" s="60" t="s">
        <v>10</v>
      </c>
      <c r="U34" s="60" t="s">
        <v>10</v>
      </c>
      <c r="V34" s="60" t="s">
        <v>10</v>
      </c>
      <c r="W34" s="63" t="s">
        <v>9</v>
      </c>
    </row>
    <row r="35" spans="18:26" x14ac:dyDescent="0.35">
      <c r="R35" s="83" t="s">
        <v>98</v>
      </c>
      <c r="S35" s="60" t="s">
        <v>10</v>
      </c>
      <c r="T35" s="60" t="s">
        <v>10</v>
      </c>
      <c r="U35" s="60" t="s">
        <v>10</v>
      </c>
      <c r="V35" s="64" t="s">
        <v>9</v>
      </c>
      <c r="W35" s="63" t="s">
        <v>9</v>
      </c>
    </row>
    <row r="36" spans="18:26" x14ac:dyDescent="0.35">
      <c r="R36" s="83" t="s">
        <v>99</v>
      </c>
      <c r="S36" s="60" t="s">
        <v>10</v>
      </c>
      <c r="T36" s="60" t="s">
        <v>10</v>
      </c>
      <c r="U36" s="60" t="s">
        <v>10</v>
      </c>
      <c r="V36" s="64" t="s">
        <v>9</v>
      </c>
      <c r="W36" s="63" t="s">
        <v>9</v>
      </c>
    </row>
    <row r="37" spans="18:26" x14ac:dyDescent="0.35">
      <c r="R37" s="83" t="s">
        <v>100</v>
      </c>
      <c r="S37" s="60" t="s">
        <v>10</v>
      </c>
      <c r="T37" s="60" t="s">
        <v>10</v>
      </c>
      <c r="U37" s="64" t="s">
        <v>9</v>
      </c>
      <c r="V37" s="64" t="s">
        <v>9</v>
      </c>
      <c r="W37" s="63" t="s">
        <v>9</v>
      </c>
    </row>
    <row r="38" spans="18:26" ht="13.9" thickBot="1" x14ac:dyDescent="0.4">
      <c r="R38" s="65" t="s">
        <v>101</v>
      </c>
      <c r="S38" s="66" t="s">
        <v>10</v>
      </c>
      <c r="T38" s="67" t="s">
        <v>9</v>
      </c>
      <c r="U38" s="67" t="s">
        <v>9</v>
      </c>
      <c r="V38" s="67" t="s">
        <v>9</v>
      </c>
      <c r="W38" s="68" t="s">
        <v>9</v>
      </c>
    </row>
    <row r="39" spans="18:26" ht="13.9" thickBot="1" x14ac:dyDescent="0.4"/>
    <row r="40" spans="18:26" ht="21.75" customHeight="1" thickBot="1" x14ac:dyDescent="0.4">
      <c r="Y40" s="94" t="s">
        <v>128</v>
      </c>
      <c r="Z40" s="95"/>
    </row>
    <row r="41" spans="18:26" ht="31.5" x14ac:dyDescent="0.35">
      <c r="Y41" s="89" t="s">
        <v>122</v>
      </c>
      <c r="Z41" s="87" t="s">
        <v>123</v>
      </c>
    </row>
    <row r="42" spans="18:26" ht="63" x14ac:dyDescent="0.35">
      <c r="Y42" s="89" t="s">
        <v>124</v>
      </c>
      <c r="Z42" s="87" t="s">
        <v>126</v>
      </c>
    </row>
    <row r="43" spans="18:26" ht="63.4" thickBot="1" x14ac:dyDescent="0.4">
      <c r="Y43" s="90" t="s">
        <v>125</v>
      </c>
      <c r="Z43" s="88" t="s">
        <v>127</v>
      </c>
    </row>
  </sheetData>
  <mergeCells count="9">
    <mergeCell ref="B2:F2"/>
    <mergeCell ref="M19:P19"/>
    <mergeCell ref="R30:R31"/>
    <mergeCell ref="R29:W29"/>
    <mergeCell ref="Y40:Z40"/>
    <mergeCell ref="C3:F3"/>
    <mergeCell ref="S30:W30"/>
    <mergeCell ref="I12:K12"/>
    <mergeCell ref="B3:B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64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Autoavaluació resultat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Jorge Grigelmo</dc:creator>
  <dc:description/>
  <cp:lastModifiedBy>Jorge Grigelmo</cp:lastModifiedBy>
  <cp:revision>2</cp:revision>
  <dcterms:created xsi:type="dcterms:W3CDTF">2023-03-23T12:18:19Z</dcterms:created>
  <dcterms:modified xsi:type="dcterms:W3CDTF">2023-04-17T16:10:15Z</dcterms:modified>
  <dc:language>es-ES</dc:language>
</cp:coreProperties>
</file>