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SRV003\Grups$\PROMOCIO\01.CLUBS\2022-2023\SUBVENCIONS\Annexos\"/>
    </mc:Choice>
  </mc:AlternateContent>
  <xr:revisionPtr revIDLastSave="0" documentId="13_ncr:1_{EB8420ED-83BB-417C-B16C-6D5AB0665DAE}" xr6:coauthVersionLast="47" xr6:coauthVersionMax="47" xr10:uidLastSave="{00000000-0000-0000-0000-000000000000}"/>
  <bookViews>
    <workbookView xWindow="-120" yWindow="-120" windowWidth="29040" windowHeight="15840" tabRatio="655" xr2:uid="{00000000-000D-0000-FFFF-FFFF00000000}"/>
  </bookViews>
  <sheets>
    <sheet name="despeses" sheetId="1" r:id="rId1"/>
    <sheet name="llicències desglosades" sheetId="2" r:id="rId2"/>
    <sheet name="factures llicències" sheetId="4" r:id="rId3"/>
    <sheet name="arbitratges desglosats" sheetId="5" r:id="rId4"/>
    <sheet name="factures arbitratges" sheetId="3" r:id="rId5"/>
  </sheets>
  <definedNames>
    <definedName name="_xlnm.Print_Area" localSheetId="0">despeses!$A$1:$AG$41</definedName>
    <definedName name="_xlnm.Print_Titles" localSheetId="3">'arbitratges desglosats'!$1:$1</definedName>
    <definedName name="_xlnm.Print_Titles" localSheetId="0">despeses!$1:$2</definedName>
    <definedName name="_xlnm.Print_Titles" localSheetId="4">'factures arbitratges'!$1:$1</definedName>
    <definedName name="_xlnm.Print_Titles" localSheetId="2">'factures llicències'!$1:$1</definedName>
    <definedName name="_xlnm.Print_Titles" localSheetId="1">'llicències desglosades'!$1:$1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29" i="1" l="1"/>
  <c r="S28" i="1"/>
  <c r="S27" i="1"/>
  <c r="S26" i="1"/>
  <c r="S25" i="1"/>
  <c r="S24" i="1"/>
  <c r="S23" i="1"/>
  <c r="S22" i="1"/>
  <c r="J22" i="1" s="1"/>
  <c r="S21" i="1"/>
  <c r="S20" i="1"/>
  <c r="S19" i="1"/>
  <c r="S18" i="1"/>
  <c r="S17" i="1"/>
  <c r="S16" i="1"/>
  <c r="S15" i="1"/>
  <c r="S14" i="1"/>
  <c r="J14" i="1" s="1"/>
  <c r="S13" i="1"/>
  <c r="S12" i="1"/>
  <c r="S11" i="1"/>
  <c r="S10" i="1"/>
  <c r="J10" i="1" s="1"/>
  <c r="W10" i="1" s="1"/>
  <c r="AU123" i="1"/>
  <c r="AU124" i="1"/>
  <c r="AU125" i="1"/>
  <c r="AU126" i="1"/>
  <c r="AM124" i="1"/>
  <c r="AM125" i="1"/>
  <c r="AM126" i="1"/>
  <c r="AU143" i="1"/>
  <c r="AU101" i="1"/>
  <c r="AM101" i="1"/>
  <c r="AM143" i="1"/>
  <c r="AM123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I11" i="1"/>
  <c r="K11" i="1"/>
  <c r="N11" i="1"/>
  <c r="I12" i="1"/>
  <c r="K12" i="1"/>
  <c r="N12" i="1"/>
  <c r="I13" i="1"/>
  <c r="K13" i="1"/>
  <c r="N13" i="1"/>
  <c r="I14" i="1"/>
  <c r="K14" i="1"/>
  <c r="N14" i="1"/>
  <c r="I15" i="1"/>
  <c r="K15" i="1"/>
  <c r="N15" i="1"/>
  <c r="I16" i="1"/>
  <c r="K16" i="1"/>
  <c r="N16" i="1"/>
  <c r="I17" i="1"/>
  <c r="K17" i="1"/>
  <c r="N17" i="1"/>
  <c r="I18" i="1"/>
  <c r="K18" i="1"/>
  <c r="N18" i="1"/>
  <c r="I19" i="1"/>
  <c r="K19" i="1"/>
  <c r="N19" i="1"/>
  <c r="I20" i="1"/>
  <c r="K20" i="1"/>
  <c r="N20" i="1"/>
  <c r="I21" i="1"/>
  <c r="K21" i="1"/>
  <c r="N21" i="1"/>
  <c r="I22" i="1"/>
  <c r="K22" i="1"/>
  <c r="N22" i="1"/>
  <c r="I23" i="1"/>
  <c r="K23" i="1"/>
  <c r="N23" i="1"/>
  <c r="I24" i="1"/>
  <c r="K24" i="1"/>
  <c r="N24" i="1"/>
  <c r="I25" i="1"/>
  <c r="K25" i="1"/>
  <c r="N25" i="1"/>
  <c r="I26" i="1"/>
  <c r="K26" i="1"/>
  <c r="N26" i="1"/>
  <c r="I27" i="1"/>
  <c r="K27" i="1"/>
  <c r="N27" i="1"/>
  <c r="I28" i="1"/>
  <c r="K28" i="1"/>
  <c r="N28" i="1"/>
  <c r="I29" i="1"/>
  <c r="K29" i="1"/>
  <c r="N29" i="1"/>
  <c r="J11" i="1"/>
  <c r="T11" i="1"/>
  <c r="J12" i="1"/>
  <c r="T12" i="1"/>
  <c r="J13" i="1"/>
  <c r="T13" i="1"/>
  <c r="T14" i="1"/>
  <c r="J15" i="1"/>
  <c r="T15" i="1"/>
  <c r="J16" i="1"/>
  <c r="T16" i="1"/>
  <c r="J17" i="1"/>
  <c r="T17" i="1"/>
  <c r="J18" i="1"/>
  <c r="T18" i="1"/>
  <c r="J19" i="1"/>
  <c r="T19" i="1"/>
  <c r="J20" i="1"/>
  <c r="T20" i="1"/>
  <c r="J21" i="1"/>
  <c r="T21" i="1"/>
  <c r="T22" i="1"/>
  <c r="J23" i="1"/>
  <c r="T23" i="1"/>
  <c r="J24" i="1"/>
  <c r="T24" i="1"/>
  <c r="J25" i="1"/>
  <c r="T25" i="1"/>
  <c r="J26" i="1"/>
  <c r="T26" i="1"/>
  <c r="J27" i="1"/>
  <c r="T27" i="1"/>
  <c r="J28" i="1"/>
  <c r="T28" i="1"/>
  <c r="J29" i="1"/>
  <c r="T29" i="1"/>
  <c r="Q6" i="1"/>
  <c r="AU169" i="1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" i="3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" i="4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81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B120" i="1"/>
  <c r="AB122" i="1"/>
  <c r="AB124" i="1"/>
  <c r="AB103" i="1"/>
  <c r="AB105" i="1"/>
  <c r="AB118" i="1"/>
  <c r="AB84" i="1"/>
  <c r="AB86" i="1"/>
  <c r="AB99" i="1"/>
  <c r="AB137" i="1"/>
  <c r="AB82" i="1"/>
  <c r="AB101" i="1"/>
  <c r="AB136" i="1"/>
  <c r="AB135" i="1"/>
  <c r="AB134" i="1"/>
  <c r="AB133" i="1"/>
  <c r="AB132" i="1"/>
  <c r="AB131" i="1"/>
  <c r="AB130" i="1"/>
  <c r="AB129" i="1"/>
  <c r="AB128" i="1"/>
  <c r="AB127" i="1"/>
  <c r="AB126" i="1"/>
  <c r="AB125" i="1"/>
  <c r="AB123" i="1"/>
  <c r="AB121" i="1"/>
  <c r="AB119" i="1"/>
  <c r="AB117" i="1"/>
  <c r="AB116" i="1"/>
  <c r="AB115" i="1"/>
  <c r="AB114" i="1"/>
  <c r="AB113" i="1"/>
  <c r="AB112" i="1"/>
  <c r="AB111" i="1"/>
  <c r="AB110" i="1"/>
  <c r="AB109" i="1"/>
  <c r="AB108" i="1"/>
  <c r="AB107" i="1"/>
  <c r="AB106" i="1"/>
  <c r="AB104" i="1"/>
  <c r="AB102" i="1"/>
  <c r="AB100" i="1"/>
  <c r="AB98" i="1"/>
  <c r="AB97" i="1"/>
  <c r="AB96" i="1"/>
  <c r="AB95" i="1"/>
  <c r="AB94" i="1"/>
  <c r="AB93" i="1"/>
  <c r="AB92" i="1"/>
  <c r="AB91" i="1"/>
  <c r="AB90" i="1"/>
  <c r="AB89" i="1"/>
  <c r="AB88" i="1"/>
  <c r="AB87" i="1"/>
  <c r="AB85" i="1"/>
  <c r="AB83" i="1"/>
  <c r="AB81" i="1"/>
  <c r="D42" i="5"/>
  <c r="G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T10" i="1"/>
  <c r="U18" i="1" l="1"/>
  <c r="Q12" i="1"/>
  <c r="R17" i="1"/>
  <c r="U17" i="1"/>
  <c r="R26" i="1"/>
  <c r="Q23" i="1"/>
  <c r="R29" i="1"/>
  <c r="U27" i="1"/>
  <c r="Q26" i="1"/>
  <c r="R21" i="1"/>
  <c r="U19" i="1"/>
  <c r="R18" i="1"/>
  <c r="V16" i="1"/>
  <c r="Q15" i="1"/>
  <c r="Q29" i="1"/>
  <c r="R24" i="1"/>
  <c r="U22" i="1"/>
  <c r="Q21" i="1"/>
  <c r="Q18" i="1"/>
  <c r="R13" i="1"/>
  <c r="U11" i="1"/>
  <c r="V24" i="1"/>
  <c r="R27" i="1"/>
  <c r="V25" i="1"/>
  <c r="Q24" i="1"/>
  <c r="R19" i="1"/>
  <c r="R16" i="1"/>
  <c r="U14" i="1"/>
  <c r="Q13" i="1"/>
  <c r="Q16" i="1"/>
  <c r="R11" i="1"/>
  <c r="J22" i="4"/>
  <c r="V20" i="1"/>
  <c r="R25" i="1"/>
  <c r="U23" i="1"/>
  <c r="Q22" i="1"/>
  <c r="R14" i="1"/>
  <c r="V12" i="1"/>
  <c r="Q11" i="1"/>
  <c r="V28" i="1"/>
  <c r="Q27" i="1"/>
  <c r="R22" i="1"/>
  <c r="Q19" i="1"/>
  <c r="R28" i="1"/>
  <c r="U26" i="1"/>
  <c r="Q25" i="1"/>
  <c r="R20" i="1"/>
  <c r="U15" i="1"/>
  <c r="Q14" i="1"/>
  <c r="U29" i="1"/>
  <c r="Q28" i="1"/>
  <c r="R23" i="1"/>
  <c r="U21" i="1"/>
  <c r="Q20" i="1"/>
  <c r="V18" i="1"/>
  <c r="Q17" i="1"/>
  <c r="R12" i="1"/>
  <c r="R15" i="1"/>
  <c r="U13" i="1"/>
  <c r="U25" i="1"/>
  <c r="U12" i="1"/>
  <c r="U28" i="1"/>
  <c r="V26" i="1"/>
  <c r="V29" i="1"/>
  <c r="U20" i="1"/>
  <c r="U16" i="1"/>
  <c r="V13" i="1"/>
  <c r="U24" i="1"/>
  <c r="V21" i="1"/>
  <c r="V17" i="1"/>
  <c r="V11" i="1"/>
  <c r="V27" i="1"/>
  <c r="V19" i="1"/>
  <c r="V22" i="1"/>
  <c r="V14" i="1"/>
  <c r="V23" i="1"/>
  <c r="V15" i="1"/>
  <c r="N6" i="1"/>
  <c r="Q10" i="1"/>
  <c r="N10" i="1" s="1"/>
  <c r="N5" i="1"/>
  <c r="R10" i="1"/>
  <c r="I10" i="1" s="1"/>
  <c r="N7" i="1"/>
  <c r="P7" i="1" s="1"/>
  <c r="O15" i="1" s="1"/>
  <c r="G42" i="2"/>
  <c r="I22" i="3"/>
  <c r="I23" i="3" s="1"/>
  <c r="J5" i="1" s="1"/>
  <c r="J23" i="4"/>
  <c r="J3" i="1" s="1"/>
  <c r="V10" i="1"/>
  <c r="U10" i="1"/>
  <c r="K10" i="1" s="1"/>
  <c r="O22" i="1" l="1"/>
  <c r="O13" i="1"/>
  <c r="O29" i="1"/>
  <c r="O16" i="1"/>
  <c r="O11" i="1"/>
  <c r="O17" i="1"/>
  <c r="O23" i="1"/>
  <c r="O10" i="1"/>
  <c r="O25" i="1"/>
  <c r="O18" i="1"/>
  <c r="O20" i="1"/>
  <c r="O26" i="1"/>
  <c r="O28" i="1"/>
  <c r="O24" i="1"/>
  <c r="O21" i="1"/>
  <c r="O19" i="1"/>
  <c r="O14" i="1"/>
  <c r="O12" i="1"/>
  <c r="O27" i="1"/>
  <c r="O6" i="1"/>
  <c r="P6" i="1" s="1"/>
  <c r="O5" i="1"/>
  <c r="P5" i="1" s="1"/>
  <c r="L12" i="1" l="1"/>
  <c r="L16" i="1"/>
  <c r="L20" i="1"/>
  <c r="L24" i="1"/>
  <c r="L28" i="1"/>
  <c r="L11" i="1"/>
  <c r="L15" i="1"/>
  <c r="L19" i="1"/>
  <c r="L23" i="1"/>
  <c r="L27" i="1"/>
  <c r="L14" i="1"/>
  <c r="L18" i="1"/>
  <c r="L22" i="1"/>
  <c r="L26" i="1"/>
  <c r="L13" i="1"/>
  <c r="L17" i="1"/>
  <c r="L21" i="1"/>
  <c r="L25" i="1"/>
  <c r="L29" i="1"/>
  <c r="M13" i="1"/>
  <c r="M17" i="1"/>
  <c r="M21" i="1"/>
  <c r="M25" i="1"/>
  <c r="M29" i="1"/>
  <c r="M12" i="1"/>
  <c r="M16" i="1"/>
  <c r="M20" i="1"/>
  <c r="M24" i="1"/>
  <c r="M28" i="1"/>
  <c r="M26" i="1"/>
  <c r="M11" i="1"/>
  <c r="M15" i="1"/>
  <c r="M19" i="1"/>
  <c r="M23" i="1"/>
  <c r="M27" i="1"/>
  <c r="M14" i="1"/>
  <c r="M18" i="1"/>
  <c r="M22" i="1"/>
  <c r="M10" i="1"/>
  <c r="L10" i="1"/>
  <c r="O30" i="1"/>
  <c r="G7" i="1" s="1"/>
  <c r="P16" i="1" l="1"/>
  <c r="P17" i="1"/>
  <c r="P25" i="1"/>
  <c r="P21" i="1"/>
  <c r="P22" i="1"/>
  <c r="P28" i="1"/>
  <c r="P18" i="1"/>
  <c r="P24" i="1"/>
  <c r="P27" i="1"/>
  <c r="P29" i="1"/>
  <c r="P15" i="1"/>
  <c r="P20" i="1"/>
  <c r="P13" i="1"/>
  <c r="P14" i="1"/>
  <c r="P23" i="1"/>
  <c r="P12" i="1"/>
  <c r="P11" i="1"/>
  <c r="P19" i="1"/>
  <c r="P26" i="1"/>
  <c r="M30" i="1"/>
  <c r="G5" i="1" s="1"/>
  <c r="L30" i="1"/>
  <c r="G3" i="1" s="1"/>
  <c r="P10" i="1"/>
  <c r="J7" i="1" l="1"/>
  <c r="P30" i="1"/>
</calcChain>
</file>

<file path=xl/sharedStrings.xml><?xml version="1.0" encoding="utf-8"?>
<sst xmlns="http://schemas.openxmlformats.org/spreadsheetml/2006/main" count="542" uniqueCount="235">
  <si>
    <t>BILBAO</t>
  </si>
  <si>
    <t>TENERIFE</t>
  </si>
  <si>
    <t>PAX</t>
  </si>
  <si>
    <t>Observacions</t>
  </si>
  <si>
    <t>Import total</t>
  </si>
  <si>
    <t>Import manutenció</t>
  </si>
  <si>
    <t>Localitat destí</t>
  </si>
  <si>
    <t>Equip/s contrari/s</t>
  </si>
  <si>
    <t>BÀDMINTON</t>
  </si>
  <si>
    <t>Esport</t>
  </si>
  <si>
    <t>EIVISSA</t>
  </si>
  <si>
    <t>Illa origen</t>
  </si>
  <si>
    <t>OVIEDO</t>
  </si>
  <si>
    <t>MADRID</t>
  </si>
  <si>
    <t>SANTIAGO</t>
  </si>
  <si>
    <t>LA CORUNYA</t>
  </si>
  <si>
    <t>SEVILLA</t>
  </si>
  <si>
    <t>GRANADA</t>
  </si>
  <si>
    <t>MELILLA</t>
  </si>
  <si>
    <t>MENORCA</t>
  </si>
  <si>
    <t>WATERPOLO</t>
  </si>
  <si>
    <t>VOLEIBOL</t>
  </si>
  <si>
    <t>RUGBI</t>
  </si>
  <si>
    <t>HOQUEI LÍNIA</t>
  </si>
  <si>
    <t>MALLORCA</t>
  </si>
  <si>
    <t>HANDBOL</t>
  </si>
  <si>
    <t>FUTBOL AMERICÀ</t>
  </si>
  <si>
    <t>FUTBOL SALA</t>
  </si>
  <si>
    <t>FUTBOL</t>
  </si>
  <si>
    <t>BÀSQUET</t>
  </si>
  <si>
    <t>TIR AMB ARC</t>
  </si>
  <si>
    <t>TENNIS TAULA</t>
  </si>
  <si>
    <t>PETANCA</t>
  </si>
  <si>
    <t>PÀDEL</t>
  </si>
  <si>
    <t>NATACIÓ</t>
  </si>
  <si>
    <t>GIMNÀSTICA ARTÍSTICA MASCULINA</t>
  </si>
  <si>
    <t>ESCACS</t>
  </si>
  <si>
    <t>BITLLES</t>
  </si>
  <si>
    <t>BILLAR</t>
  </si>
  <si>
    <t>FORMENTERA</t>
  </si>
  <si>
    <t>ATLETISME</t>
  </si>
  <si>
    <t>Illes</t>
  </si>
  <si>
    <t>Destí</t>
  </si>
  <si>
    <t>Origen</t>
  </si>
  <si>
    <t>Origen-destí</t>
  </si>
  <si>
    <t>Sexe</t>
  </si>
  <si>
    <t>FEMENÍ</t>
  </si>
  <si>
    <t>MASCULÍ</t>
  </si>
  <si>
    <t>MIXT</t>
  </si>
  <si>
    <t>Desplaçaments</t>
  </si>
  <si>
    <t>Manutenció</t>
  </si>
  <si>
    <t>TOTAL</t>
  </si>
  <si>
    <t>Nom equip / club</t>
  </si>
  <si>
    <t>PAX màxim
(taula 2 bases)</t>
  </si>
  <si>
    <t>SARAGOSSA</t>
  </si>
  <si>
    <t>Import entrenaments</t>
  </si>
  <si>
    <t>Entrenaments</t>
  </si>
  <si>
    <t>A CASA</t>
  </si>
  <si>
    <t>FORA DE CASA</t>
  </si>
  <si>
    <t>A on és la competició</t>
  </si>
  <si>
    <t>Pernoctacions acceptades</t>
  </si>
  <si>
    <t>Pernoctacions al destí</t>
  </si>
  <si>
    <t>Import desplaçaments</t>
  </si>
  <si>
    <t>Màxim pernoctacions permeses</t>
  </si>
  <si>
    <t>Preu desplaçament/PAX</t>
  </si>
  <si>
    <t>Import manutenció/PAX</t>
  </si>
  <si>
    <t>On és la/les competició/ons</t>
  </si>
  <si>
    <t>Jornada o jornades disputades
(a un mateix desplaçament)</t>
  </si>
  <si>
    <t>Data de tornada (només si la competició és fora de casa)</t>
  </si>
  <si>
    <t>Data d'anada (només si la competició es fora de casa)</t>
  </si>
  <si>
    <t>Perceptor</t>
  </si>
  <si>
    <t>Núm factura</t>
  </si>
  <si>
    <t>Data factura</t>
  </si>
  <si>
    <t>Import factura</t>
  </si>
  <si>
    <t>Data pagament</t>
  </si>
  <si>
    <t>Núm.</t>
  </si>
  <si>
    <t>Concepte</t>
  </si>
  <si>
    <t>Tipus</t>
  </si>
  <si>
    <t>Total</t>
  </si>
  <si>
    <t>Import mutualitat individual</t>
  </si>
  <si>
    <t>Import llicència individual
(si inclou mutualitat només indicar aquest import)</t>
  </si>
  <si>
    <t>Núm</t>
  </si>
  <si>
    <t>Número de Llicència</t>
  </si>
  <si>
    <t>Factura llicències</t>
  </si>
  <si>
    <t>Factura mutualitats</t>
  </si>
  <si>
    <t>Factura llicències i mutualitats</t>
  </si>
  <si>
    <t>Esportista</t>
  </si>
  <si>
    <t>Tècnic/a</t>
  </si>
  <si>
    <t>Tipus esportista-tècnic/a</t>
  </si>
  <si>
    <t>Nom complet esportista-tècnic/a</t>
  </si>
  <si>
    <t>Import arbitratge</t>
  </si>
  <si>
    <t>Equip/s contraris</t>
  </si>
  <si>
    <t>Llicències i mutualitats</t>
  </si>
  <si>
    <t>Arbitratges</t>
  </si>
  <si>
    <t>TOTALS</t>
  </si>
  <si>
    <t>Data/es competició</t>
  </si>
  <si>
    <t>Categoria</t>
  </si>
  <si>
    <t>Tipus lliga</t>
  </si>
  <si>
    <t>ABSOLUTA</t>
  </si>
  <si>
    <t>JUVENIL O JUNIOR</t>
  </si>
  <si>
    <t>Tipus de lliga</t>
  </si>
  <si>
    <t>PLAY-OFF, COPA, INTERNACIONAL</t>
  </si>
  <si>
    <t>Declar que les despeses imputades en aquest document estan efectivament pagades.</t>
  </si>
  <si>
    <t>Aquest document s'ha de signar digitalment</t>
  </si>
  <si>
    <t>Nº Esportistes i tècnics a la competició</t>
  </si>
  <si>
    <t>Imports</t>
  </si>
  <si>
    <t>GRAN CANARIA </t>
  </si>
  <si>
    <t>MALAGA</t>
  </si>
  <si>
    <t>Pern.</t>
  </si>
  <si>
    <t>ALACANT (vaixell)</t>
  </si>
  <si>
    <t>BARCELONA (vaixell)</t>
  </si>
  <si>
    <t>DÉNIA (vaixell)</t>
  </si>
  <si>
    <t>VALÈNCIA (vaixell)</t>
  </si>
  <si>
    <t>ALACANT (avió)</t>
  </si>
  <si>
    <t>BARCELONA (avió)</t>
  </si>
  <si>
    <t>VALÈNCIA (avió)</t>
  </si>
  <si>
    <t>Esport i sexe</t>
  </si>
  <si>
    <t>Esport, sexe i categoria</t>
  </si>
  <si>
    <t>Pax</t>
  </si>
  <si>
    <t>ATLETISME FEMENÍ</t>
  </si>
  <si>
    <t>Divisió d’honor</t>
  </si>
  <si>
    <t>Primera divisió</t>
  </si>
  <si>
    <t>Segona divisió</t>
  </si>
  <si>
    <t>ATLETISME MASCULÍ</t>
  </si>
  <si>
    <t>Primera nacional</t>
  </si>
  <si>
    <t>La Lliga Sports TOP8</t>
  </si>
  <si>
    <t>BÀSQUET FEMENÍ</t>
  </si>
  <si>
    <t>Lliga femenina ENDESA</t>
  </si>
  <si>
    <t>Lliga Challenge</t>
  </si>
  <si>
    <t>Lliga femenina 2</t>
  </si>
  <si>
    <t>BÀSQUET MASCULÍ</t>
  </si>
  <si>
    <t>LEB OR</t>
  </si>
  <si>
    <t>LEB ARGENT</t>
  </si>
  <si>
    <t>EBA</t>
  </si>
  <si>
    <t>Sèrie A</t>
  </si>
  <si>
    <t>Sèrie B</t>
  </si>
  <si>
    <t>FUTBOL FEMENÍ</t>
  </si>
  <si>
    <t>FUTBOL JUVENIL MASCULÍ</t>
  </si>
  <si>
    <t>Divisió d’honor juvenil</t>
  </si>
  <si>
    <t>FUTBOL MASCULÍ</t>
  </si>
  <si>
    <t>Primera RFEF</t>
  </si>
  <si>
    <t>Segona RFEF</t>
  </si>
  <si>
    <t>FUTBOL SALA FEMENÍ</t>
  </si>
  <si>
    <t>RFEF Futsal Femení</t>
  </si>
  <si>
    <t>Segona RFEF Futsal femení</t>
  </si>
  <si>
    <t>FUTBOL SALA JUVENIL MASCULÍ</t>
  </si>
  <si>
    <t>FUTBOL SALA MASCULÍ</t>
  </si>
  <si>
    <t>RFEF Futsal</t>
  </si>
  <si>
    <t>Segona RFEF Futsal</t>
  </si>
  <si>
    <t>Segona divisió B Futsal</t>
  </si>
  <si>
    <t>Categoria absoluta</t>
  </si>
  <si>
    <t>GIMNÀSTICA FEMENINA (ARTÍSTICA O RÍTMICA)</t>
  </si>
  <si>
    <t>HANDBOL FEMENÍ</t>
  </si>
  <si>
    <t>Divisió d’honor (Lliga Guerreras Iberdrola)</t>
  </si>
  <si>
    <t>Divisió d’honor plata</t>
  </si>
  <si>
    <t>HANDBOL MASCULÍ</t>
  </si>
  <si>
    <t>ASOBAL</t>
  </si>
  <si>
    <t>HOQUEI LÍNIA FEMENÍ</t>
  </si>
  <si>
    <t>Elit femení</t>
  </si>
  <si>
    <t>Or femení</t>
  </si>
  <si>
    <t>HOQUEI LÍNIA MASCULÍ</t>
  </si>
  <si>
    <t>Elit masculí</t>
  </si>
  <si>
    <t>Or masculí</t>
  </si>
  <si>
    <t>Plata masculí</t>
  </si>
  <si>
    <t>NATACIÓ FEMENÍ</t>
  </si>
  <si>
    <t>NATACIÓ MASCULÍ</t>
  </si>
  <si>
    <t>PETANCA  MASCULÍ</t>
  </si>
  <si>
    <t>PETANCA FEMENÍ</t>
  </si>
  <si>
    <t>RUGBI MASCULÍ</t>
  </si>
  <si>
    <t>Liga Iberdrola</t>
  </si>
  <si>
    <t>Divisió d’honor B</t>
  </si>
  <si>
    <t>TENNIS TAULA FEMENÍ</t>
  </si>
  <si>
    <t>Superdivisió femenina</t>
  </si>
  <si>
    <t>TENNIS TAULA MASCULÍ</t>
  </si>
  <si>
    <t>Superdivisió masculina</t>
  </si>
  <si>
    <t>VOLEIBOL FEMENÍ</t>
  </si>
  <si>
    <t>Superlliga (Liga Iberdrola)</t>
  </si>
  <si>
    <t>Superlliga 2</t>
  </si>
  <si>
    <t>VOLEIBOL MASCULÍ</t>
  </si>
  <si>
    <t>Superlliga</t>
  </si>
  <si>
    <t>WATERPOLO FEMENÍ</t>
  </si>
  <si>
    <t>Divisió d’honor (Lliga Premaat)</t>
  </si>
  <si>
    <t>WATERPOLO MASCULÍ</t>
  </si>
  <si>
    <t>Esport i competició</t>
  </si>
  <si>
    <t>Pax màx.</t>
  </si>
  <si>
    <t>Pax addicional cat.</t>
  </si>
  <si>
    <t>Calcular entrenaments</t>
  </si>
  <si>
    <t>Calcular desplaçaments</t>
  </si>
  <si>
    <t>PAX màxim
+ PAX categoria</t>
  </si>
  <si>
    <t>PAX acceptat desplaçament i manutenció</t>
  </si>
  <si>
    <t>PAX acceptat entrenaments</t>
  </si>
  <si>
    <t>LLIGA REGULAR</t>
  </si>
  <si>
    <t>% imputació</t>
  </si>
  <si>
    <t>Import justificat</t>
  </si>
  <si>
    <t>Total corregit
(% categoria)</t>
  </si>
  <si>
    <t>% nivell</t>
  </si>
  <si>
    <t>Calcular manutenció</t>
  </si>
  <si>
    <t>Adjuntar</t>
  </si>
  <si>
    <t>Pagar desplaz.</t>
  </si>
  <si>
    <t>Pagar manut.</t>
  </si>
  <si>
    <t>Pagar entren.</t>
  </si>
  <si>
    <t>regular</t>
  </si>
  <si>
    <t>playoff</t>
  </si>
  <si>
    <t>aplicar</t>
  </si>
  <si>
    <t>1 si no es juvenil</t>
  </si>
  <si>
    <t>MATEIXA ILLA</t>
  </si>
  <si>
    <t>UNA ALTRA ILLA</t>
  </si>
  <si>
    <t>Aerport/ port destí / illes</t>
  </si>
  <si>
    <t>Import manutenció sense pernocta</t>
  </si>
  <si>
    <t>Import manutenció AMB pernocta</t>
  </si>
  <si>
    <t>CICLISME</t>
  </si>
  <si>
    <t>GIMNÀSTICA ARTÍSTICA FEMENINA</t>
  </si>
  <si>
    <t>GIMNÀSTICA RÍTMICA</t>
  </si>
  <si>
    <t>NATACIÓ ARTÍSTICA</t>
  </si>
  <si>
    <t>Copa d'Espanya de ciclisme en ruta sènior sub-23</t>
  </si>
  <si>
    <t>GIMNÀSTICA RÍTMICA FEMENINA</t>
  </si>
  <si>
    <t>Primera categoria nacional absoluta</t>
  </si>
  <si>
    <t>Primera divisió absoluta (Liga Iberdrola)</t>
  </si>
  <si>
    <t>Segona divisió absoluta (Liga Iberdrola)</t>
  </si>
  <si>
    <t>Tercera divisió absoluta (Liga Iberdrola)</t>
  </si>
  <si>
    <t>Primera categoria absoluta</t>
  </si>
  <si>
    <t>Segona categoria absoluta</t>
  </si>
  <si>
    <t>Divisió d’honor absoluta</t>
  </si>
  <si>
    <t>Primera divisió absoluta</t>
  </si>
  <si>
    <t>Primera RFEF FUTFEM</t>
  </si>
  <si>
    <t>Primera Nacional FUTFEM</t>
  </si>
  <si>
    <t>Segona RFEF FUTFEM</t>
  </si>
  <si>
    <t>Càlcul de l'import del projecte de desplaçaments, manutenció i entrenaments - clubs 2022/2023</t>
  </si>
  <si>
    <t>Clubs esportius de les Illes Balears amb equips d’esports individuals i col·lectius que participin en competicions de categoria nacional - Temporada 2022/2023</t>
  </si>
  <si>
    <r>
      <t xml:space="preserve">Apartat C.1: </t>
    </r>
    <r>
      <rPr>
        <b/>
        <sz val="7"/>
        <color rgb="FFFF0000"/>
        <rFont val="Verdana"/>
        <family val="2"/>
      </rPr>
      <t>Import desplaçaments</t>
    </r>
    <r>
      <rPr>
        <sz val="7"/>
        <color rgb="FFFF0000"/>
        <rFont val="Verdana"/>
        <family val="2"/>
      </rPr>
      <t>.</t>
    </r>
  </si>
  <si>
    <r>
      <t xml:space="preserve">Apartat C.2: </t>
    </r>
    <r>
      <rPr>
        <b/>
        <sz val="7"/>
        <color rgb="FFFF0000"/>
        <rFont val="Verdana"/>
        <family val="2"/>
      </rPr>
      <t>Import manutenció</t>
    </r>
    <r>
      <rPr>
        <sz val="7"/>
        <color rgb="FFFF0000"/>
        <rFont val="Verdana"/>
        <family val="2"/>
      </rPr>
      <t>.</t>
    </r>
  </si>
  <si>
    <r>
      <t xml:space="preserve">Apartat C.3: </t>
    </r>
    <r>
      <rPr>
        <b/>
        <sz val="7"/>
        <color rgb="FFFF0000"/>
        <rFont val="Verdana"/>
        <family val="2"/>
      </rPr>
      <t>Import entrenaments</t>
    </r>
    <r>
      <rPr>
        <sz val="7"/>
        <color rgb="FFFF0000"/>
        <rFont val="Verdana"/>
        <family val="2"/>
      </rPr>
      <t>.</t>
    </r>
  </si>
  <si>
    <r>
      <t xml:space="preserve">Apartat C.4: </t>
    </r>
    <r>
      <rPr>
        <b/>
        <sz val="7"/>
        <color rgb="FFFF0000"/>
        <rFont val="Verdana"/>
        <family val="2"/>
      </rPr>
      <t>Import llicències i mutualitats.</t>
    </r>
  </si>
  <si>
    <r>
      <t xml:space="preserve">Apartat C.5: </t>
    </r>
    <r>
      <rPr>
        <b/>
        <sz val="7"/>
        <color rgb="FFFF0000"/>
        <rFont val="Verdana"/>
        <family val="2"/>
      </rPr>
      <t>Import arbitratges.</t>
    </r>
  </si>
  <si>
    <r>
      <t xml:space="preserve">Apartat C.6: </t>
    </r>
    <r>
      <rPr>
        <b/>
        <sz val="7"/>
        <color rgb="FFFF0000"/>
        <rFont val="Verdana"/>
        <family val="2"/>
      </rPr>
      <t>Import total del projecte.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</si>
</sst>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\ &quot;€&quot;"/>
    <numFmt numFmtId="165" formatCode="dd/mm/yyyy;@"/>
    <numFmt numFmtId="166" formatCode="00"/>
  </numFmts>
  <fonts count="21" x14ac:knownFonts="1">
    <font>
      <sz val="11"/>
      <color theme="1"/>
      <name val="Calibri"/>
      <family val="2"/>
      <scheme val="minor"/>
    </font>
    <font>
      <sz val="11"/>
      <color rgb="FF006100"/>
      <name val="Noto Sans"/>
      <family val="2"/>
    </font>
    <font>
      <sz val="10"/>
      <color theme="1"/>
      <name val="Verdana"/>
      <family val="2"/>
    </font>
    <font>
      <sz val="10"/>
      <color theme="0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color theme="0" tint="-4.9989318521683403E-2"/>
      <name val="Verdana"/>
      <family val="2"/>
    </font>
    <font>
      <sz val="8"/>
      <color rgb="FFFF0000"/>
      <name val="Verdana"/>
      <family val="2"/>
    </font>
    <font>
      <sz val="8"/>
      <name val="Calibri"/>
      <family val="2"/>
      <scheme val="minor"/>
    </font>
    <font>
      <b/>
      <sz val="10"/>
      <color theme="1"/>
      <name val="Verdana"/>
      <family val="2"/>
    </font>
    <font>
      <sz val="8"/>
      <color theme="1"/>
      <name val="Verdana"/>
      <family val="2"/>
    </font>
    <font>
      <sz val="10"/>
      <color rgb="FFFF0000"/>
      <name val="Verdana"/>
      <family val="2"/>
    </font>
    <font>
      <sz val="7"/>
      <color rgb="FFFF0000"/>
      <name val="Verdana"/>
      <family val="2"/>
    </font>
    <font>
      <b/>
      <sz val="7"/>
      <color rgb="FFFF0000"/>
      <name val="Verdana"/>
      <family val="2"/>
    </font>
    <font>
      <sz val="11"/>
      <color theme="1"/>
      <name val="Calibri"/>
      <family val="2"/>
      <scheme val="minor"/>
    </font>
    <font>
      <b/>
      <sz val="10"/>
      <color theme="0"/>
      <name val="Verdana"/>
      <family val="2"/>
    </font>
    <font>
      <b/>
      <sz val="11"/>
      <name val="Verdana"/>
      <family val="2"/>
    </font>
    <font>
      <b/>
      <sz val="10"/>
      <color theme="0" tint="-4.9989318521683403E-2"/>
      <name val="Verdana"/>
      <family val="2"/>
    </font>
    <font>
      <sz val="10"/>
      <color theme="1"/>
      <name val="Verdana"/>
      <family val="2"/>
    </font>
    <font>
      <sz val="8"/>
      <color theme="0" tint="-4.9989318521683403E-2"/>
      <name val="Verdana"/>
      <family val="2"/>
    </font>
    <font>
      <b/>
      <sz val="8"/>
      <color theme="0" tint="-4.9989318521683403E-2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theme="0" tint="-0.24994659260841701"/>
      </right>
      <top style="medium">
        <color auto="1"/>
      </top>
      <bottom style="medium">
        <color theme="0" tint="-0.24994659260841701"/>
      </bottom>
      <diagonal/>
    </border>
    <border>
      <left style="medium">
        <color auto="1"/>
      </left>
      <right/>
      <top style="medium">
        <color auto="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auto="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indexed="64"/>
      </right>
      <top style="medium">
        <color theme="0" tint="-0.24994659260841701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medium">
        <color theme="0" tint="-0.24994659260841701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</cellStyleXfs>
  <cellXfs count="114">
    <xf numFmtId="0" fontId="0" fillId="0" borderId="0" xfId="0"/>
    <xf numFmtId="0" fontId="5" fillId="0" borderId="7" xfId="1" applyFont="1" applyFill="1" applyBorder="1" applyAlignment="1" applyProtection="1">
      <alignment horizontal="center" vertical="center"/>
      <protection locked="0"/>
    </xf>
    <xf numFmtId="0" fontId="5" fillId="0" borderId="7" xfId="1" applyFont="1" applyFill="1" applyBorder="1" applyAlignment="1" applyProtection="1">
      <alignment vertical="center" wrapText="1"/>
      <protection locked="0"/>
    </xf>
    <xf numFmtId="165" fontId="5" fillId="0" borderId="7" xfId="1" applyNumberFormat="1" applyFont="1" applyFill="1" applyBorder="1" applyAlignment="1" applyProtection="1">
      <alignment horizontal="center" vertical="center" shrinkToFit="1"/>
      <protection locked="0"/>
    </xf>
    <xf numFmtId="0" fontId="2" fillId="3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3" borderId="0" xfId="0" applyFont="1" applyFill="1" applyAlignment="1">
      <alignment horizontal="right" vertical="center" wrapText="1"/>
    </xf>
    <xf numFmtId="164" fontId="2" fillId="3" borderId="0" xfId="0" applyNumberFormat="1" applyFont="1" applyFill="1" applyAlignment="1">
      <alignment horizontal="center" vertical="center"/>
    </xf>
    <xf numFmtId="164" fontId="2" fillId="3" borderId="0" xfId="0" applyNumberFormat="1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right" vertical="center"/>
    </xf>
    <xf numFmtId="0" fontId="2" fillId="3" borderId="0" xfId="0" applyFont="1" applyFill="1" applyAlignment="1">
      <alignment horizontal="left" vertical="center"/>
    </xf>
    <xf numFmtId="0" fontId="4" fillId="3" borderId="0" xfId="0" applyFont="1" applyFill="1" applyAlignment="1">
      <alignment vertical="center"/>
    </xf>
    <xf numFmtId="164" fontId="2" fillId="3" borderId="0" xfId="0" applyNumberFormat="1" applyFont="1" applyFill="1" applyAlignment="1">
      <alignment horizontal="left" vertical="center" wrapText="1"/>
    </xf>
    <xf numFmtId="164" fontId="2" fillId="3" borderId="0" xfId="0" applyNumberFormat="1" applyFont="1" applyFill="1" applyAlignment="1">
      <alignment horizontal="left" vertical="center"/>
    </xf>
    <xf numFmtId="0" fontId="6" fillId="3" borderId="0" xfId="0" applyFont="1" applyFill="1" applyAlignment="1">
      <alignment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vertical="center" wrapText="1"/>
    </xf>
    <xf numFmtId="0" fontId="2" fillId="5" borderId="7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164" fontId="4" fillId="5" borderId="7" xfId="0" applyNumberFormat="1" applyFont="1" applyFill="1" applyBorder="1" applyAlignment="1">
      <alignment horizontal="right" vertical="center"/>
    </xf>
    <xf numFmtId="164" fontId="5" fillId="5" borderId="7" xfId="0" applyNumberFormat="1" applyFont="1" applyFill="1" applyBorder="1" applyAlignment="1">
      <alignment horizontal="right"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0" xfId="0" applyFont="1" applyFill="1" applyAlignment="1">
      <alignment vertical="center"/>
    </xf>
    <xf numFmtId="164" fontId="3" fillId="8" borderId="0" xfId="0" applyNumberFormat="1" applyFont="1" applyFill="1" applyAlignment="1">
      <alignment horizontal="center" vertical="center"/>
    </xf>
    <xf numFmtId="164" fontId="3" fillId="8" borderId="7" xfId="0" applyNumberFormat="1" applyFont="1" applyFill="1" applyBorder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3" borderId="7" xfId="0" applyFont="1" applyFill="1" applyBorder="1" applyAlignment="1">
      <alignment horizontal="left" vertical="center" wrapText="1"/>
    </xf>
    <xf numFmtId="166" fontId="2" fillId="0" borderId="0" xfId="0" applyNumberFormat="1" applyFont="1" applyAlignment="1">
      <alignment horizontal="center" vertical="center"/>
    </xf>
    <xf numFmtId="166" fontId="2" fillId="3" borderId="10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 wrapText="1"/>
    </xf>
    <xf numFmtId="0" fontId="2" fillId="0" borderId="10" xfId="0" applyFont="1" applyBorder="1" applyAlignment="1" applyProtection="1">
      <alignment vertical="center"/>
      <protection locked="0"/>
    </xf>
    <xf numFmtId="0" fontId="2" fillId="0" borderId="10" xfId="0" applyFont="1" applyBorder="1" applyAlignment="1" applyProtection="1">
      <alignment vertical="center" wrapText="1"/>
      <protection locked="0"/>
    </xf>
    <xf numFmtId="164" fontId="2" fillId="0" borderId="10" xfId="0" applyNumberFormat="1" applyFont="1" applyBorder="1" applyAlignment="1" applyProtection="1">
      <alignment vertical="center"/>
      <protection locked="0"/>
    </xf>
    <xf numFmtId="164" fontId="2" fillId="3" borderId="10" xfId="0" applyNumberFormat="1" applyFont="1" applyFill="1" applyBorder="1" applyAlignment="1">
      <alignment vertical="center"/>
    </xf>
    <xf numFmtId="0" fontId="9" fillId="3" borderId="10" xfId="0" applyFont="1" applyFill="1" applyBorder="1" applyAlignment="1">
      <alignment vertical="center"/>
    </xf>
    <xf numFmtId="164" fontId="9" fillId="3" borderId="10" xfId="0" applyNumberFormat="1" applyFont="1" applyFill="1" applyBorder="1" applyAlignment="1">
      <alignment vertical="center"/>
    </xf>
    <xf numFmtId="0" fontId="12" fillId="3" borderId="1" xfId="0" applyFont="1" applyFill="1" applyBorder="1" applyAlignment="1">
      <alignment vertical="center" wrapText="1"/>
    </xf>
    <xf numFmtId="0" fontId="11" fillId="3" borderId="0" xfId="0" applyFont="1" applyFill="1" applyAlignment="1">
      <alignment vertical="center" wrapText="1"/>
    </xf>
    <xf numFmtId="0" fontId="9" fillId="3" borderId="10" xfId="0" applyFont="1" applyFill="1" applyBorder="1" applyAlignment="1">
      <alignment vertical="center" wrapText="1"/>
    </xf>
    <xf numFmtId="0" fontId="9" fillId="5" borderId="6" xfId="0" applyFont="1" applyFill="1" applyBorder="1" applyAlignment="1">
      <alignment horizontal="center" vertical="center"/>
    </xf>
    <xf numFmtId="164" fontId="9" fillId="5" borderId="7" xfId="0" applyNumberFormat="1" applyFont="1" applyFill="1" applyBorder="1" applyAlignment="1">
      <alignment horizontal="right" vertical="center"/>
    </xf>
    <xf numFmtId="164" fontId="9" fillId="5" borderId="8" xfId="0" applyNumberFormat="1" applyFont="1" applyFill="1" applyBorder="1" applyAlignment="1">
      <alignment horizontal="right" vertical="center"/>
    </xf>
    <xf numFmtId="165" fontId="2" fillId="0" borderId="10" xfId="0" applyNumberFormat="1" applyFont="1" applyBorder="1" applyAlignment="1" applyProtection="1">
      <alignment vertical="center"/>
      <protection locked="0"/>
    </xf>
    <xf numFmtId="0" fontId="10" fillId="0" borderId="10" xfId="0" applyFont="1" applyBorder="1" applyAlignment="1" applyProtection="1">
      <alignment vertical="center"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164" fontId="2" fillId="0" borderId="0" xfId="0" applyNumberFormat="1" applyFont="1" applyAlignment="1">
      <alignment vertical="center" wrapText="1"/>
    </xf>
    <xf numFmtId="0" fontId="9" fillId="3" borderId="0" xfId="0" applyFont="1" applyFill="1" applyAlignment="1">
      <alignment horizontal="left" vertical="center"/>
    </xf>
    <xf numFmtId="0" fontId="9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4" fillId="0" borderId="0" xfId="1" applyFont="1" applyFill="1" applyBorder="1" applyAlignment="1" applyProtection="1">
      <alignment horizontal="left" vertical="center" wrapText="1"/>
    </xf>
    <xf numFmtId="0" fontId="15" fillId="6" borderId="9" xfId="0" applyFont="1" applyFill="1" applyBorder="1" applyAlignment="1">
      <alignment vertical="center"/>
    </xf>
    <xf numFmtId="0" fontId="2" fillId="7" borderId="9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2" fillId="0" borderId="9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3" borderId="0" xfId="0" applyFont="1" applyFill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15" fillId="6" borderId="9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0" fontId="2" fillId="0" borderId="10" xfId="0" applyNumberFormat="1" applyFont="1" applyBorder="1" applyAlignment="1" applyProtection="1">
      <alignment vertical="center"/>
      <protection locked="0"/>
    </xf>
    <xf numFmtId="10" fontId="2" fillId="0" borderId="10" xfId="2" applyNumberFormat="1" applyFont="1" applyBorder="1" applyAlignment="1" applyProtection="1">
      <alignment vertical="center"/>
      <protection locked="0"/>
    </xf>
    <xf numFmtId="9" fontId="4" fillId="0" borderId="0" xfId="0" applyNumberFormat="1" applyFont="1" applyAlignment="1">
      <alignment horizontal="center" vertical="center"/>
    </xf>
    <xf numFmtId="9" fontId="4" fillId="0" borderId="0" xfId="2" applyFont="1" applyAlignment="1">
      <alignment horizontal="center" vertical="center"/>
    </xf>
    <xf numFmtId="0" fontId="16" fillId="4" borderId="2" xfId="1" applyFont="1" applyFill="1" applyBorder="1" applyAlignment="1" applyProtection="1">
      <alignment vertical="center"/>
      <protection locked="0"/>
    </xf>
    <xf numFmtId="0" fontId="9" fillId="5" borderId="21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textRotation="90" wrapText="1"/>
    </xf>
    <xf numFmtId="0" fontId="6" fillId="3" borderId="0" xfId="0" applyFont="1" applyFill="1" applyAlignment="1">
      <alignment vertical="center" wrapText="1"/>
    </xf>
    <xf numFmtId="0" fontId="17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vertical="center" wrapText="1"/>
    </xf>
    <xf numFmtId="0" fontId="5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center" vertical="center" wrapText="1"/>
    </xf>
    <xf numFmtId="164" fontId="9" fillId="5" borderId="5" xfId="0" applyNumberFormat="1" applyFont="1" applyFill="1" applyBorder="1" applyAlignment="1">
      <alignment horizontal="right" vertical="center" wrapText="1"/>
    </xf>
    <xf numFmtId="0" fontId="5" fillId="3" borderId="0" xfId="0" applyFont="1" applyFill="1" applyAlignment="1">
      <alignment horizontal="center" vertical="center" wrapText="1"/>
    </xf>
    <xf numFmtId="0" fontId="17" fillId="3" borderId="0" xfId="0" applyFont="1" applyFill="1" applyAlignment="1">
      <alignment horizontal="center" vertical="center" wrapText="1"/>
    </xf>
    <xf numFmtId="0" fontId="18" fillId="0" borderId="0" xfId="0" applyFont="1" applyAlignment="1">
      <alignment vertical="center"/>
    </xf>
    <xf numFmtId="164" fontId="18" fillId="0" borderId="0" xfId="0" applyNumberFormat="1" applyFont="1" applyAlignment="1">
      <alignment vertical="center"/>
    </xf>
    <xf numFmtId="164" fontId="4" fillId="3" borderId="0" xfId="0" applyNumberFormat="1" applyFont="1" applyFill="1" applyAlignment="1">
      <alignment vertical="center"/>
    </xf>
    <xf numFmtId="0" fontId="19" fillId="3" borderId="0" xfId="0" applyFont="1" applyFill="1" applyAlignment="1">
      <alignment vertical="center" wrapText="1"/>
    </xf>
    <xf numFmtId="44" fontId="19" fillId="3" borderId="0" xfId="3" applyFont="1" applyFill="1" applyAlignment="1">
      <alignment vertical="center" wrapText="1"/>
    </xf>
    <xf numFmtId="0" fontId="20" fillId="3" borderId="0" xfId="0" applyFont="1" applyFill="1" applyAlignment="1">
      <alignment horizontal="left" vertical="center"/>
    </xf>
    <xf numFmtId="0" fontId="20" fillId="3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 vertical="center" wrapText="1"/>
    </xf>
    <xf numFmtId="14" fontId="2" fillId="0" borderId="10" xfId="0" applyNumberFormat="1" applyFont="1" applyBorder="1" applyAlignment="1" applyProtection="1">
      <alignment vertical="center"/>
      <protection locked="0"/>
    </xf>
    <xf numFmtId="0" fontId="5" fillId="4" borderId="3" xfId="1" applyFont="1" applyFill="1" applyBorder="1" applyAlignment="1" applyProtection="1">
      <alignment horizontal="left" vertical="center" wrapText="1"/>
      <protection locked="0"/>
    </xf>
    <xf numFmtId="0" fontId="5" fillId="4" borderId="4" xfId="1" applyFont="1" applyFill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6" fillId="4" borderId="3" xfId="1" applyFont="1" applyFill="1" applyBorder="1" applyAlignment="1" applyProtection="1">
      <alignment horizontal="left" vertical="center" wrapText="1"/>
      <protection locked="0"/>
    </xf>
    <xf numFmtId="0" fontId="16" fillId="4" borderId="20" xfId="1" applyFont="1" applyFill="1" applyBorder="1" applyAlignment="1" applyProtection="1">
      <alignment horizontal="left" vertical="center" wrapText="1"/>
      <protection locked="0"/>
    </xf>
    <xf numFmtId="0" fontId="16" fillId="4" borderId="4" xfId="1" applyFont="1" applyFill="1" applyBorder="1" applyAlignment="1" applyProtection="1">
      <alignment horizontal="left" vertical="center" wrapText="1"/>
      <protection locked="0"/>
    </xf>
  </cellXfs>
  <cellStyles count="4">
    <cellStyle name="Bueno" xfId="1" builtinId="26"/>
    <cellStyle name="Moneda" xfId="3" builtinId="4"/>
    <cellStyle name="Normal" xfId="0" builtinId="0"/>
    <cellStyle name="Porcentaje" xfId="2" builtinId="5"/>
  </cellStyles>
  <dxfs count="30"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textRotation="0" wrapText="0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0"/>
        <color theme="0"/>
        <name val="Verdan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numFmt numFmtId="164" formatCode="#,##0.00\ &quot;€&quot;"/>
      <alignment horizontal="general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wrapText="1" indent="0" justifyLastLine="0" shrinkToFit="0" readingOrder="0"/>
      <protection locked="1" hidden="0"/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9"/>
        </patternFill>
      </fill>
    </dxf>
    <dxf>
      <fill>
        <patternFill>
          <bgColor theme="8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43616</xdr:rowOff>
    </xdr:from>
    <xdr:to>
      <xdr:col>1</xdr:col>
      <xdr:colOff>15794</xdr:colOff>
      <xdr:row>2</xdr:row>
      <xdr:rowOff>95250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382A8FD-E542-4B27-B632-7FC4D308E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43616"/>
          <a:ext cx="1168319" cy="107080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Z80:AD139" totalsRowShown="0" headerRowDxfId="23" dataDxfId="22">
  <autoFilter ref="Z80:AD139" xr:uid="{00000000-0009-0000-0100-000001000000}"/>
  <sortState xmlns:xlrd2="http://schemas.microsoft.com/office/spreadsheetml/2017/richdata2" ref="Z81:AD137">
    <sortCondition ref="Z81:Z137"/>
    <sortCondition ref="AA81:AA137"/>
  </sortState>
  <tableColumns count="5">
    <tableColumn id="1" xr3:uid="{00000000-0010-0000-0000-000001000000}" name="Origen" dataDxfId="21"/>
    <tableColumn id="2" xr3:uid="{00000000-0010-0000-0000-000002000000}" name="Destí" dataDxfId="20"/>
    <tableColumn id="3" xr3:uid="{00000000-0010-0000-0000-000003000000}" name="Origen-destí" dataDxfId="19">
      <calculatedColumnFormula>Z81 &amp; "-" &amp; AA81</calculatedColumnFormula>
    </tableColumn>
    <tableColumn id="5" xr3:uid="{00000000-0010-0000-0000-000005000000}" name="Imports" dataDxfId="18"/>
    <tableColumn id="4" xr3:uid="{00000000-0010-0000-0000-000004000000}" name="Pern." dataDxfId="17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AF80:AG104" totalsRowShown="0" headerRowDxfId="16" dataDxfId="15">
  <tableColumns count="2">
    <tableColumn id="1" xr3:uid="{00000000-0010-0000-0100-000001000000}" name="Esport" dataDxfId="14"/>
    <tableColumn id="2" xr3:uid="{00000000-0010-0000-0100-000002000000}" name="PAX" dataDxfId="13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a25" displayName="Tabla25" ref="AK80:AU169" totalsRowShown="0" headerRowDxfId="12" dataDxfId="11">
  <autoFilter ref="AK80:AU169" xr:uid="{00000000-0009-0000-0100-000004000000}"/>
  <tableColumns count="11">
    <tableColumn id="1" xr3:uid="{00000000-0010-0000-0200-000001000000}" name="Esport i sexe" dataDxfId="10"/>
    <tableColumn id="2" xr3:uid="{00000000-0010-0000-0200-000002000000}" name="Categoria" dataDxfId="9"/>
    <tableColumn id="7" xr3:uid="{00000000-0010-0000-0200-000007000000}" name="Esport, sexe i categoria" dataDxfId="8">
      <calculatedColumnFormula>Tabla25[[#This Row],[Esport i sexe]] &amp; " - " &amp; Tabla25[[#This Row],[Categoria]]</calculatedColumnFormula>
    </tableColumn>
    <tableColumn id="6" xr3:uid="{00000000-0010-0000-0200-000006000000}" name="Esport" dataDxfId="7"/>
    <tableColumn id="11" xr3:uid="{00000000-0010-0000-0200-00000B000000}" name="% nivell" dataDxfId="6"/>
    <tableColumn id="12" xr3:uid="{00000000-0010-0000-0200-00000C000000}" name="Calcular desplaçaments" dataDxfId="5"/>
    <tableColumn id="14" xr3:uid="{00000000-0010-0000-0200-00000E000000}" name="Calcular manutenció" dataDxfId="4"/>
    <tableColumn id="13" xr3:uid="{00000000-0010-0000-0200-00000D000000}" name="Calcular entrenaments" dataDxfId="3"/>
    <tableColumn id="5" xr3:uid="{00000000-0010-0000-0200-000005000000}" name="Pax" dataDxfId="2"/>
    <tableColumn id="4" xr3:uid="{00000000-0010-0000-0200-000004000000}" name="Pax addicional cat." dataDxfId="1"/>
    <tableColumn id="10" xr3:uid="{00000000-0010-0000-0200-00000A000000}" name="Pax màx.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169"/>
  <sheetViews>
    <sheetView showGridLines="0" tabSelected="1" zoomScale="130" zoomScaleNormal="130" zoomScaleSheetLayoutView="100" workbookViewId="0">
      <selection activeCell="B5" sqref="B5:E5"/>
    </sheetView>
  </sheetViews>
  <sheetFormatPr baseColWidth="10" defaultColWidth="11.42578125" defaultRowHeight="12.75" x14ac:dyDescent="0.25"/>
  <cols>
    <col min="1" max="1" width="17.7109375" style="31" customWidth="1"/>
    <col min="2" max="2" width="21.28515625" style="5" customWidth="1"/>
    <col min="3" max="4" width="19.5703125" style="5" customWidth="1"/>
    <col min="5" max="5" width="22.28515625" style="5" customWidth="1"/>
    <col min="6" max="6" width="19.7109375" style="5" customWidth="1"/>
    <col min="7" max="7" width="21.42578125" style="5" customWidth="1"/>
    <col min="8" max="8" width="17" style="31" customWidth="1"/>
    <col min="9" max="9" width="16.140625" style="31" customWidth="1"/>
    <col min="10" max="10" width="20.42578125" style="31" customWidth="1"/>
    <col min="11" max="11" width="27.28515625" style="31" customWidth="1"/>
    <col min="12" max="12" width="15.28515625" style="31" customWidth="1"/>
    <col min="13" max="15" width="14.85546875" style="30" customWidth="1"/>
    <col min="16" max="16" width="19.42578125" style="30" bestFit="1" customWidth="1"/>
    <col min="17" max="17" width="15.42578125" style="31" hidden="1" customWidth="1"/>
    <col min="18" max="18" width="11.140625" style="31" hidden="1" customWidth="1"/>
    <col min="19" max="19" width="16.7109375" style="31" hidden="1" customWidth="1"/>
    <col min="20" max="20" width="21.85546875" style="31" hidden="1" customWidth="1"/>
    <col min="21" max="21" width="14.28515625" style="31" hidden="1" customWidth="1"/>
    <col min="22" max="22" width="18.7109375" style="31" hidden="1" customWidth="1"/>
    <col min="23" max="23" width="16.5703125" style="31" hidden="1" customWidth="1"/>
    <col min="24" max="24" width="13.5703125" style="30" bestFit="1" customWidth="1"/>
    <col min="25" max="25" width="9.7109375" style="30" hidden="1" customWidth="1"/>
    <col min="26" max="26" width="11.28515625" style="5" hidden="1" customWidth="1"/>
    <col min="27" max="27" width="21.28515625" style="5" hidden="1" customWidth="1"/>
    <col min="28" max="28" width="32.5703125" style="5" hidden="1" customWidth="1"/>
    <col min="29" max="29" width="11.85546875" style="30" hidden="1" customWidth="1"/>
    <col min="30" max="30" width="9" style="5" hidden="1" customWidth="1"/>
    <col min="31" max="31" width="2.42578125" style="5" hidden="1" customWidth="1"/>
    <col min="32" max="32" width="37.28515625" style="5" hidden="1" customWidth="1"/>
    <col min="33" max="33" width="4" style="5" hidden="1" customWidth="1"/>
    <col min="34" max="34" width="1.42578125" style="5" hidden="1" customWidth="1"/>
    <col min="35" max="35" width="34.140625" style="5" hidden="1" customWidth="1"/>
    <col min="36" max="36" width="4" style="5" hidden="1" customWidth="1"/>
    <col min="37" max="37" width="49" style="5" hidden="1" customWidth="1"/>
    <col min="38" max="38" width="44.7109375" style="5" hidden="1" customWidth="1"/>
    <col min="39" max="39" width="90.28515625" style="5" hidden="1" customWidth="1"/>
    <col min="40" max="40" width="37.28515625" style="5" hidden="1" customWidth="1"/>
    <col min="41" max="41" width="14.42578125" style="5" hidden="1" customWidth="1"/>
    <col min="42" max="44" width="10.5703125" style="5" hidden="1" customWidth="1"/>
    <col min="45" max="45" width="8.140625" style="31" hidden="1" customWidth="1"/>
    <col min="46" max="46" width="10.5703125" style="31" hidden="1" customWidth="1"/>
    <col min="47" max="47" width="8.140625" style="31" hidden="1" customWidth="1"/>
    <col min="48" max="59" width="8.28515625" style="5" customWidth="1"/>
    <col min="60" max="60" width="8.5703125" style="5" customWidth="1"/>
    <col min="61" max="61" width="8.28515625" style="5" customWidth="1"/>
    <col min="62" max="62" width="11.5703125" style="5" customWidth="1"/>
    <col min="63" max="16384" width="11.42578125" style="5"/>
  </cols>
  <sheetData>
    <row r="1" spans="1:47" ht="43.5" customHeight="1" x14ac:dyDescent="0.25">
      <c r="A1" s="4"/>
      <c r="B1" s="4"/>
      <c r="C1" s="63" t="s">
        <v>227</v>
      </c>
      <c r="D1" s="63"/>
      <c r="E1" s="63"/>
      <c r="F1" s="63"/>
      <c r="G1" s="63"/>
      <c r="H1" s="63"/>
      <c r="I1" s="63"/>
      <c r="J1" s="64"/>
      <c r="K1" s="64"/>
      <c r="L1" s="93"/>
      <c r="M1" s="101" t="s">
        <v>208</v>
      </c>
      <c r="N1" s="102">
        <v>26.67</v>
      </c>
      <c r="O1" s="101"/>
      <c r="P1" s="92"/>
      <c r="Q1" s="93"/>
      <c r="R1" s="63"/>
      <c r="S1" s="64"/>
      <c r="T1" s="64"/>
      <c r="U1" s="64"/>
      <c r="V1" s="64"/>
      <c r="W1" s="63"/>
      <c r="X1" s="63"/>
      <c r="Y1" s="63"/>
    </row>
    <row r="2" spans="1:47" ht="36.75" customHeight="1" thickBot="1" x14ac:dyDescent="0.3">
      <c r="A2" s="4"/>
      <c r="B2" s="4"/>
      <c r="C2" s="12" t="s">
        <v>228</v>
      </c>
      <c r="D2" s="12"/>
      <c r="E2" s="12"/>
      <c r="F2" s="12"/>
      <c r="G2" s="12"/>
      <c r="H2" s="12"/>
      <c r="I2" s="12"/>
      <c r="J2" s="10"/>
      <c r="K2" s="10"/>
      <c r="L2" s="92"/>
      <c r="M2" s="101" t="s">
        <v>209</v>
      </c>
      <c r="N2" s="102">
        <v>53.34</v>
      </c>
      <c r="O2" s="101"/>
      <c r="P2" s="92"/>
      <c r="Q2" s="92"/>
      <c r="R2" s="46"/>
      <c r="S2" s="10"/>
      <c r="T2" s="10"/>
      <c r="U2" s="10"/>
      <c r="V2" s="10"/>
      <c r="W2" s="12"/>
      <c r="X2" s="12"/>
      <c r="Y2" s="6"/>
    </row>
    <row r="3" spans="1:47" ht="36" customHeight="1" thickBot="1" x14ac:dyDescent="0.3">
      <c r="A3" s="4" t="s">
        <v>52</v>
      </c>
      <c r="B3" s="107"/>
      <c r="C3" s="108"/>
      <c r="D3" s="10" t="s">
        <v>11</v>
      </c>
      <c r="E3" s="85"/>
      <c r="F3" s="7" t="s">
        <v>49</v>
      </c>
      <c r="G3" s="95">
        <f>IF(AND(P$5=0,NOT(ISBLANK(B5))),"DESPESA NO SUBVENCIONABLE",L30)</f>
        <v>0</v>
      </c>
      <c r="H3" s="45" t="s">
        <v>229</v>
      </c>
      <c r="I3" s="7" t="s">
        <v>92</v>
      </c>
      <c r="J3" s="95">
        <f>IF(B7="LLIGA REGULAR",'factures llicències'!J23,"DESPESA NO SUBVENCIONABLE")</f>
        <v>0</v>
      </c>
      <c r="K3" s="45" t="s">
        <v>232</v>
      </c>
      <c r="L3" s="92"/>
      <c r="M3" s="101" t="s">
        <v>55</v>
      </c>
      <c r="N3" s="102">
        <v>26.67</v>
      </c>
      <c r="O3" s="101"/>
      <c r="P3" s="89"/>
      <c r="Q3" s="89"/>
      <c r="R3" s="46"/>
      <c r="S3" s="65"/>
      <c r="T3" s="8"/>
      <c r="U3" s="8"/>
      <c r="V3" s="8"/>
      <c r="W3" s="9"/>
      <c r="X3" s="9"/>
      <c r="Y3" s="6"/>
    </row>
    <row r="4" spans="1:47" ht="9.9499999999999993" customHeight="1" thickBot="1" x14ac:dyDescent="0.3">
      <c r="A4" s="4"/>
      <c r="B4" s="4"/>
      <c r="C4" s="4"/>
      <c r="D4" s="10"/>
      <c r="E4" s="4"/>
      <c r="F4" s="7"/>
      <c r="G4" s="11"/>
      <c r="H4" s="66"/>
      <c r="I4" s="66"/>
      <c r="J4" s="8"/>
      <c r="K4" s="66"/>
      <c r="L4" s="92"/>
      <c r="M4" s="103"/>
      <c r="N4" s="104" t="s">
        <v>201</v>
      </c>
      <c r="O4" s="104" t="s">
        <v>202</v>
      </c>
      <c r="P4" s="90" t="s">
        <v>203</v>
      </c>
      <c r="Q4" s="89"/>
      <c r="R4" s="46"/>
      <c r="S4" s="65"/>
      <c r="T4" s="8"/>
      <c r="U4" s="8"/>
      <c r="V4" s="8"/>
      <c r="W4" s="9"/>
      <c r="X4" s="9"/>
      <c r="Y4" s="6"/>
    </row>
    <row r="5" spans="1:47" ht="36" customHeight="1" thickBot="1" x14ac:dyDescent="0.3">
      <c r="A5" s="75" t="s">
        <v>183</v>
      </c>
      <c r="B5" s="111"/>
      <c r="C5" s="112"/>
      <c r="D5" s="112"/>
      <c r="E5" s="113"/>
      <c r="F5" s="7" t="s">
        <v>50</v>
      </c>
      <c r="G5" s="95">
        <f>IF(AND(P$6=0,NOT(ISBLANK(B5))),"DESPESA NO SUBVENCIONABLE",M30)</f>
        <v>0</v>
      </c>
      <c r="H5" s="45" t="s">
        <v>230</v>
      </c>
      <c r="I5" s="7" t="s">
        <v>93</v>
      </c>
      <c r="J5" s="95">
        <f>IF(B7="LLIGA REGULAR",'factures arbitratges'!I23,"DESPESA NO SUBVENCIONABLE")</f>
        <v>0</v>
      </c>
      <c r="K5" s="45" t="s">
        <v>233</v>
      </c>
      <c r="L5" s="92"/>
      <c r="M5" s="101" t="s">
        <v>198</v>
      </c>
      <c r="N5" s="105">
        <f>IFERROR(VLOOKUP(B5,AM$81:AU$169,4,FALSE),0)</f>
        <v>0</v>
      </c>
      <c r="O5" s="105">
        <f>N5</f>
        <v>0</v>
      </c>
      <c r="P5" s="91">
        <f>IF(B$7="LLIGA REGULAR",N5,O5)</f>
        <v>0</v>
      </c>
      <c r="Q5" s="97" t="s">
        <v>204</v>
      </c>
      <c r="R5" s="96"/>
      <c r="S5" s="65"/>
      <c r="T5" s="8"/>
      <c r="U5" s="8"/>
      <c r="V5" s="8"/>
      <c r="W5" s="9"/>
      <c r="X5" s="9"/>
      <c r="Y5" s="6"/>
    </row>
    <row r="6" spans="1:47" ht="9.9499999999999993" customHeight="1" thickBot="1" x14ac:dyDescent="0.3">
      <c r="A6" s="12"/>
      <c r="B6" s="12"/>
      <c r="C6" s="4"/>
      <c r="D6" s="10"/>
      <c r="E6" s="4"/>
      <c r="F6" s="7"/>
      <c r="G6" s="11"/>
      <c r="H6" s="66"/>
      <c r="I6" s="66"/>
      <c r="J6" s="8"/>
      <c r="K6" s="46"/>
      <c r="L6" s="92"/>
      <c r="M6" s="101" t="s">
        <v>199</v>
      </c>
      <c r="N6" s="105">
        <f>IFERROR(VLOOKUP(B5,AM$81:AU$169,5,FALSE),0)</f>
        <v>0</v>
      </c>
      <c r="O6" s="105">
        <f>IF(OR(B5="FUTBOL JUVENIL MASCULÍ",B5="FUTBOL SALA JUVENIL MASCULÍ"),0,N6)</f>
        <v>0</v>
      </c>
      <c r="P6" s="91">
        <f>IF(B$7="LLIGA REGULAR",N6,O6*Q6)</f>
        <v>0</v>
      </c>
      <c r="Q6" s="91">
        <f>IF(IFERROR(SEARCH("JUVENIL",B$5,1),0)&gt;0,0,1)</f>
        <v>1</v>
      </c>
      <c r="R6" s="94"/>
      <c r="S6" s="65"/>
      <c r="T6" s="8"/>
      <c r="U6" s="8"/>
      <c r="V6" s="8"/>
      <c r="W6" s="9"/>
      <c r="X6" s="9"/>
      <c r="Y6" s="6"/>
    </row>
    <row r="7" spans="1:47" ht="36" customHeight="1" thickBot="1" x14ac:dyDescent="0.3">
      <c r="A7" s="14" t="s">
        <v>97</v>
      </c>
      <c r="B7" s="111" t="s">
        <v>191</v>
      </c>
      <c r="C7" s="113"/>
      <c r="D7" s="4"/>
      <c r="E7" s="4"/>
      <c r="F7" s="7" t="s">
        <v>56</v>
      </c>
      <c r="G7" s="95">
        <f>IF(AND(P$7=0,NOT(ISBLANK(B5))),"DESPESA NO SUBVENCIONABLE",O30)</f>
        <v>0</v>
      </c>
      <c r="H7" s="45" t="s">
        <v>231</v>
      </c>
      <c r="I7" s="7" t="s">
        <v>51</v>
      </c>
      <c r="J7" s="95">
        <f>SUM(G3,G5,G7,J3,J5)</f>
        <v>0</v>
      </c>
      <c r="K7" s="45" t="s">
        <v>234</v>
      </c>
      <c r="L7" s="92"/>
      <c r="M7" s="101" t="s">
        <v>200</v>
      </c>
      <c r="N7" s="105">
        <f>IFERROR(VLOOKUP(B5,AM$81:AU$169,6,FALSE),0)</f>
        <v>0</v>
      </c>
      <c r="O7" s="105">
        <v>0</v>
      </c>
      <c r="P7" s="91">
        <f t="shared" ref="P7" si="0">IF(B$7="LLIGA REGULAR",N7,O7)</f>
        <v>0</v>
      </c>
      <c r="Q7" s="91"/>
      <c r="R7" s="46"/>
      <c r="S7" s="8"/>
      <c r="T7" s="8"/>
      <c r="U7" s="8"/>
      <c r="V7" s="8"/>
      <c r="W7" s="9"/>
      <c r="X7" s="9"/>
      <c r="Y7" s="6"/>
    </row>
    <row r="8" spans="1:47" ht="9.9499999999999993" customHeight="1" x14ac:dyDescent="0.25">
      <c r="A8" s="15"/>
      <c r="B8" s="12"/>
      <c r="C8" s="13"/>
      <c r="D8" s="16"/>
      <c r="E8" s="10"/>
      <c r="F8" s="10"/>
      <c r="G8" s="10"/>
      <c r="H8" s="4"/>
      <c r="I8" s="4"/>
      <c r="J8" s="9"/>
      <c r="K8" s="9"/>
      <c r="L8" s="100"/>
      <c r="M8" s="100"/>
      <c r="N8" s="100"/>
      <c r="O8" s="100"/>
      <c r="P8" s="9"/>
      <c r="Q8" s="4"/>
      <c r="R8" s="4"/>
      <c r="S8" s="10"/>
      <c r="T8" s="10"/>
      <c r="U8" s="10"/>
      <c r="V8" s="10"/>
      <c r="W8" s="9"/>
      <c r="X8" s="9"/>
      <c r="Y8" s="6"/>
    </row>
    <row r="9" spans="1:47" s="6" customFormat="1" ht="51" x14ac:dyDescent="0.25">
      <c r="A9" s="34" t="s">
        <v>66</v>
      </c>
      <c r="B9" s="17" t="s">
        <v>67</v>
      </c>
      <c r="C9" s="18" t="s">
        <v>69</v>
      </c>
      <c r="D9" s="18" t="s">
        <v>68</v>
      </c>
      <c r="E9" s="18" t="s">
        <v>7</v>
      </c>
      <c r="F9" s="18" t="s">
        <v>6</v>
      </c>
      <c r="G9" s="18" t="s">
        <v>207</v>
      </c>
      <c r="H9" s="19" t="s">
        <v>104</v>
      </c>
      <c r="I9" s="19" t="s">
        <v>189</v>
      </c>
      <c r="J9" s="17" t="s">
        <v>60</v>
      </c>
      <c r="K9" s="17" t="s">
        <v>197</v>
      </c>
      <c r="L9" s="20" t="s">
        <v>62</v>
      </c>
      <c r="M9" s="20" t="s">
        <v>5</v>
      </c>
      <c r="N9" s="19" t="s">
        <v>190</v>
      </c>
      <c r="O9" s="18" t="s">
        <v>55</v>
      </c>
      <c r="P9" s="20" t="s">
        <v>4</v>
      </c>
      <c r="Q9" s="19" t="s">
        <v>53</v>
      </c>
      <c r="R9" s="19" t="s">
        <v>188</v>
      </c>
      <c r="S9" s="19" t="s">
        <v>61</v>
      </c>
      <c r="T9" s="17" t="s">
        <v>44</v>
      </c>
      <c r="U9" s="17" t="s">
        <v>63</v>
      </c>
      <c r="V9" s="17" t="s">
        <v>64</v>
      </c>
      <c r="W9" s="20" t="s">
        <v>65</v>
      </c>
      <c r="X9" s="21" t="s">
        <v>3</v>
      </c>
      <c r="AC9" s="62"/>
      <c r="AK9" s="5"/>
      <c r="AL9" s="5"/>
      <c r="AM9" s="5"/>
      <c r="AN9" s="5"/>
      <c r="AO9" s="5"/>
      <c r="AP9" s="5"/>
      <c r="AQ9" s="5"/>
      <c r="AR9" s="5"/>
      <c r="AS9" s="31"/>
      <c r="AT9" s="31"/>
      <c r="AU9" s="76"/>
    </row>
    <row r="10" spans="1:47" ht="39" customHeight="1" x14ac:dyDescent="0.25">
      <c r="A10" s="32"/>
      <c r="B10" s="1"/>
      <c r="C10" s="3"/>
      <c r="D10" s="3"/>
      <c r="E10" s="2"/>
      <c r="F10" s="2"/>
      <c r="G10" s="2"/>
      <c r="H10" s="33"/>
      <c r="I10" s="22">
        <f>IF(ISBLANK(H10),0,MIN(H10,R10))</f>
        <v>0</v>
      </c>
      <c r="J10" s="23">
        <f>S10</f>
        <v>0</v>
      </c>
      <c r="K10" s="87" t="str">
        <f>IF(NOT(ISBLANK(A10)),IF(AND(A10="FORA DE CASA",J10&gt;U10),"ACTA competició + 'targetes d'embarcament' o bé 'bitllets electrònics' o bé 'factura hotel'","ACTA competició"),"")</f>
        <v/>
      </c>
      <c r="L10" s="24">
        <f>IF(ISBLANK($A10),0,IF($A10="A CASA",0,V10*I10))*P$5</f>
        <v>0</v>
      </c>
      <c r="M10" s="24">
        <f>IF(ISBLANK($A10),0,IF($A10="A CASA",0,W10*I10))*P$6</f>
        <v>0</v>
      </c>
      <c r="N10" s="22">
        <f>IF(ISBLANK(H10),0,MIN(H10,Q10))</f>
        <v>0</v>
      </c>
      <c r="O10" s="24">
        <f>N10*N$3*P$7</f>
        <v>0</v>
      </c>
      <c r="P10" s="25">
        <f>L10+M10+O10</f>
        <v>0</v>
      </c>
      <c r="Q10" s="26">
        <f t="shared" ref="Q10:Q29" si="1">IFERROR(VLOOKUP($B$5,AM$81:AU$169,7,FALSE),0)</f>
        <v>0</v>
      </c>
      <c r="R10" s="26">
        <f t="shared" ref="R10:R29" si="2">IFERROR(VLOOKUP($B$5,AM$81:AU$169,9,FALSE),0)</f>
        <v>0</v>
      </c>
      <c r="S10" s="26">
        <f>MAX(0,INT(D10-C10))</f>
        <v>0</v>
      </c>
      <c r="T10" s="27" t="str">
        <f>IF(E$3="FORMENTERA","EIVISSA",E$3) &amp; "-" &amp; G10</f>
        <v>-</v>
      </c>
      <c r="U10" s="26">
        <f>IFERROR(VLOOKUP(T10,$AB$81:$AD$137,3,),0)</f>
        <v>0</v>
      </c>
      <c r="V10" s="28">
        <f>IFERROR(VLOOKUP(T10,$AB$81:$AD$137,2,),0)</f>
        <v>0</v>
      </c>
      <c r="W10" s="29">
        <f>IF(OR(G10="MATEIXA ILLA",ISBLANK(G10)),0,IF(J10=0,N$1,J10*N$2))</f>
        <v>0</v>
      </c>
      <c r="X10" s="67"/>
      <c r="Y10" s="68"/>
    </row>
    <row r="11" spans="1:47" ht="39" customHeight="1" x14ac:dyDescent="0.25">
      <c r="A11" s="32"/>
      <c r="B11" s="1"/>
      <c r="C11" s="3"/>
      <c r="D11" s="3"/>
      <c r="E11" s="2"/>
      <c r="F11" s="2"/>
      <c r="G11" s="2"/>
      <c r="H11" s="33"/>
      <c r="I11" s="22">
        <f t="shared" ref="I11:I29" si="3">IF(ISBLANK(H11),0,MIN(H11,R11))</f>
        <v>0</v>
      </c>
      <c r="J11" s="23">
        <f t="shared" ref="J11:J29" si="4">S11</f>
        <v>0</v>
      </c>
      <c r="K11" s="87" t="str">
        <f t="shared" ref="K11:K29" si="5">IF(NOT(ISBLANK(A11)),IF(J11&gt;U11,"ACTA competició + 'targetes d'embarcament' o bé 'bitllets electrònics' o bé 'factura hotel'","ACTA competició"),"")</f>
        <v/>
      </c>
      <c r="L11" s="24">
        <f t="shared" ref="L11:L29" si="6">IF(ISBLANK($A11),0,IF($A11="A CASA",0,V11*I11))*P$5</f>
        <v>0</v>
      </c>
      <c r="M11" s="24">
        <f t="shared" ref="M11:M29" si="7">IF(ISBLANK($A11),0,IF($A11="A CASA",0,W11*I11))*P$6</f>
        <v>0</v>
      </c>
      <c r="N11" s="22">
        <f t="shared" ref="N11:N29" si="8">IF(ISBLANK(H11),0,MIN(H11,Q11))</f>
        <v>0</v>
      </c>
      <c r="O11" s="24">
        <f t="shared" ref="O11:O29" si="9">N11*N$3*P$7</f>
        <v>0</v>
      </c>
      <c r="P11" s="25">
        <f t="shared" ref="P11:P29" si="10">L11+M11+O11</f>
        <v>0</v>
      </c>
      <c r="Q11" s="26">
        <f t="shared" si="1"/>
        <v>0</v>
      </c>
      <c r="R11" s="26">
        <f t="shared" si="2"/>
        <v>0</v>
      </c>
      <c r="S11" s="26">
        <f t="shared" ref="S11:S29" si="11">MAX(0,INT(D11-C11))</f>
        <v>0</v>
      </c>
      <c r="T11" s="27" t="str">
        <f t="shared" ref="T11:T29" si="12">IF(E$3="FORMENTERA","EIVISSA",E$3) &amp; "-" &amp; G11</f>
        <v>-</v>
      </c>
      <c r="U11" s="26">
        <f t="shared" ref="U11:U29" si="13">IFERROR(VLOOKUP(T11,$AB$81:$AD$137,3,),0)</f>
        <v>0</v>
      </c>
      <c r="V11" s="28">
        <f t="shared" ref="V11:V29" si="14">IFERROR(VLOOKUP(T11,$AB$81:$AD$137,2,),0)</f>
        <v>0</v>
      </c>
      <c r="W11" s="29">
        <f t="shared" ref="W11:W29" si="15">IF(OR(G11="MATEIXA ILLA",ISBLANK(G11)),0,IF(J11=0,N$1,J11*N$2))</f>
        <v>0</v>
      </c>
      <c r="X11" s="67"/>
    </row>
    <row r="12" spans="1:47" ht="39" customHeight="1" x14ac:dyDescent="0.25">
      <c r="A12" s="32"/>
      <c r="B12" s="1"/>
      <c r="C12" s="3"/>
      <c r="D12" s="3"/>
      <c r="E12" s="2"/>
      <c r="F12" s="2"/>
      <c r="G12" s="2"/>
      <c r="H12" s="33"/>
      <c r="I12" s="22">
        <f t="shared" si="3"/>
        <v>0</v>
      </c>
      <c r="J12" s="23">
        <f t="shared" si="4"/>
        <v>0</v>
      </c>
      <c r="K12" s="87" t="str">
        <f t="shared" si="5"/>
        <v/>
      </c>
      <c r="L12" s="24">
        <f t="shared" si="6"/>
        <v>0</v>
      </c>
      <c r="M12" s="24">
        <f t="shared" si="7"/>
        <v>0</v>
      </c>
      <c r="N12" s="22">
        <f t="shared" si="8"/>
        <v>0</v>
      </c>
      <c r="O12" s="24">
        <f t="shared" si="9"/>
        <v>0</v>
      </c>
      <c r="P12" s="25">
        <f t="shared" si="10"/>
        <v>0</v>
      </c>
      <c r="Q12" s="26">
        <f t="shared" si="1"/>
        <v>0</v>
      </c>
      <c r="R12" s="26">
        <f t="shared" si="2"/>
        <v>0</v>
      </c>
      <c r="S12" s="26">
        <f t="shared" si="11"/>
        <v>0</v>
      </c>
      <c r="T12" s="27" t="str">
        <f t="shared" si="12"/>
        <v>-</v>
      </c>
      <c r="U12" s="26">
        <f t="shared" si="13"/>
        <v>0</v>
      </c>
      <c r="V12" s="28">
        <f t="shared" si="14"/>
        <v>0</v>
      </c>
      <c r="W12" s="29">
        <f t="shared" si="15"/>
        <v>0</v>
      </c>
      <c r="X12" s="67"/>
    </row>
    <row r="13" spans="1:47" ht="39" customHeight="1" x14ac:dyDescent="0.25">
      <c r="A13" s="32"/>
      <c r="B13" s="1"/>
      <c r="C13" s="3"/>
      <c r="D13" s="3"/>
      <c r="E13" s="2"/>
      <c r="F13" s="2"/>
      <c r="G13" s="2"/>
      <c r="H13" s="33"/>
      <c r="I13" s="22">
        <f t="shared" si="3"/>
        <v>0</v>
      </c>
      <c r="J13" s="23">
        <f t="shared" si="4"/>
        <v>0</v>
      </c>
      <c r="K13" s="87" t="str">
        <f t="shared" si="5"/>
        <v/>
      </c>
      <c r="L13" s="24">
        <f t="shared" si="6"/>
        <v>0</v>
      </c>
      <c r="M13" s="24">
        <f t="shared" si="7"/>
        <v>0</v>
      </c>
      <c r="N13" s="22">
        <f t="shared" si="8"/>
        <v>0</v>
      </c>
      <c r="O13" s="24">
        <f t="shared" si="9"/>
        <v>0</v>
      </c>
      <c r="P13" s="25">
        <f t="shared" si="10"/>
        <v>0</v>
      </c>
      <c r="Q13" s="26">
        <f t="shared" si="1"/>
        <v>0</v>
      </c>
      <c r="R13" s="26">
        <f t="shared" si="2"/>
        <v>0</v>
      </c>
      <c r="S13" s="26">
        <f t="shared" si="11"/>
        <v>0</v>
      </c>
      <c r="T13" s="27" t="str">
        <f t="shared" si="12"/>
        <v>-</v>
      </c>
      <c r="U13" s="26">
        <f t="shared" si="13"/>
        <v>0</v>
      </c>
      <c r="V13" s="28">
        <f t="shared" si="14"/>
        <v>0</v>
      </c>
      <c r="W13" s="29">
        <f t="shared" si="15"/>
        <v>0</v>
      </c>
      <c r="X13" s="67"/>
    </row>
    <row r="14" spans="1:47" ht="39" customHeight="1" x14ac:dyDescent="0.25">
      <c r="A14" s="32"/>
      <c r="B14" s="1"/>
      <c r="C14" s="3"/>
      <c r="D14" s="3"/>
      <c r="E14" s="2"/>
      <c r="F14" s="2"/>
      <c r="G14" s="2"/>
      <c r="H14" s="33"/>
      <c r="I14" s="22">
        <f t="shared" si="3"/>
        <v>0</v>
      </c>
      <c r="J14" s="23">
        <f t="shared" si="4"/>
        <v>0</v>
      </c>
      <c r="K14" s="87" t="str">
        <f t="shared" si="5"/>
        <v/>
      </c>
      <c r="L14" s="24">
        <f t="shared" si="6"/>
        <v>0</v>
      </c>
      <c r="M14" s="24">
        <f t="shared" si="7"/>
        <v>0</v>
      </c>
      <c r="N14" s="22">
        <f t="shared" si="8"/>
        <v>0</v>
      </c>
      <c r="O14" s="24">
        <f t="shared" si="9"/>
        <v>0</v>
      </c>
      <c r="P14" s="25">
        <f t="shared" si="10"/>
        <v>0</v>
      </c>
      <c r="Q14" s="26">
        <f t="shared" si="1"/>
        <v>0</v>
      </c>
      <c r="R14" s="26">
        <f t="shared" si="2"/>
        <v>0</v>
      </c>
      <c r="S14" s="26">
        <f t="shared" si="11"/>
        <v>0</v>
      </c>
      <c r="T14" s="27" t="str">
        <f t="shared" si="12"/>
        <v>-</v>
      </c>
      <c r="U14" s="26">
        <f t="shared" si="13"/>
        <v>0</v>
      </c>
      <c r="V14" s="28">
        <f t="shared" si="14"/>
        <v>0</v>
      </c>
      <c r="W14" s="29">
        <f t="shared" si="15"/>
        <v>0</v>
      </c>
      <c r="X14" s="67"/>
    </row>
    <row r="15" spans="1:47" ht="39" customHeight="1" x14ac:dyDescent="0.25">
      <c r="A15" s="32"/>
      <c r="B15" s="1"/>
      <c r="C15" s="3"/>
      <c r="D15" s="3"/>
      <c r="E15" s="2"/>
      <c r="F15" s="2"/>
      <c r="G15" s="2"/>
      <c r="H15" s="33"/>
      <c r="I15" s="22">
        <f t="shared" si="3"/>
        <v>0</v>
      </c>
      <c r="J15" s="23">
        <f t="shared" si="4"/>
        <v>0</v>
      </c>
      <c r="K15" s="87" t="str">
        <f t="shared" si="5"/>
        <v/>
      </c>
      <c r="L15" s="24">
        <f t="shared" si="6"/>
        <v>0</v>
      </c>
      <c r="M15" s="24">
        <f t="shared" si="7"/>
        <v>0</v>
      </c>
      <c r="N15" s="22">
        <f t="shared" si="8"/>
        <v>0</v>
      </c>
      <c r="O15" s="24">
        <f t="shared" si="9"/>
        <v>0</v>
      </c>
      <c r="P15" s="25">
        <f t="shared" si="10"/>
        <v>0</v>
      </c>
      <c r="Q15" s="26">
        <f t="shared" si="1"/>
        <v>0</v>
      </c>
      <c r="R15" s="26">
        <f t="shared" si="2"/>
        <v>0</v>
      </c>
      <c r="S15" s="26">
        <f t="shared" si="11"/>
        <v>0</v>
      </c>
      <c r="T15" s="27" t="str">
        <f t="shared" si="12"/>
        <v>-</v>
      </c>
      <c r="U15" s="26">
        <f t="shared" si="13"/>
        <v>0</v>
      </c>
      <c r="V15" s="28">
        <f t="shared" si="14"/>
        <v>0</v>
      </c>
      <c r="W15" s="29">
        <f t="shared" si="15"/>
        <v>0</v>
      </c>
      <c r="X15" s="67"/>
    </row>
    <row r="16" spans="1:47" ht="39" customHeight="1" x14ac:dyDescent="0.25">
      <c r="A16" s="32"/>
      <c r="B16" s="1"/>
      <c r="C16" s="3"/>
      <c r="D16" s="3"/>
      <c r="E16" s="2"/>
      <c r="F16" s="2"/>
      <c r="G16" s="2"/>
      <c r="H16" s="33"/>
      <c r="I16" s="22">
        <f t="shared" si="3"/>
        <v>0</v>
      </c>
      <c r="J16" s="23">
        <f t="shared" si="4"/>
        <v>0</v>
      </c>
      <c r="K16" s="87" t="str">
        <f t="shared" si="5"/>
        <v/>
      </c>
      <c r="L16" s="24">
        <f t="shared" si="6"/>
        <v>0</v>
      </c>
      <c r="M16" s="24">
        <f t="shared" si="7"/>
        <v>0</v>
      </c>
      <c r="N16" s="22">
        <f t="shared" si="8"/>
        <v>0</v>
      </c>
      <c r="O16" s="24">
        <f t="shared" si="9"/>
        <v>0</v>
      </c>
      <c r="P16" s="25">
        <f t="shared" si="10"/>
        <v>0</v>
      </c>
      <c r="Q16" s="26">
        <f t="shared" si="1"/>
        <v>0</v>
      </c>
      <c r="R16" s="26">
        <f t="shared" si="2"/>
        <v>0</v>
      </c>
      <c r="S16" s="26">
        <f t="shared" si="11"/>
        <v>0</v>
      </c>
      <c r="T16" s="27" t="str">
        <f t="shared" si="12"/>
        <v>-</v>
      </c>
      <c r="U16" s="26">
        <f t="shared" si="13"/>
        <v>0</v>
      </c>
      <c r="V16" s="28">
        <f t="shared" si="14"/>
        <v>0</v>
      </c>
      <c r="W16" s="29">
        <f t="shared" si="15"/>
        <v>0</v>
      </c>
      <c r="X16" s="67"/>
    </row>
    <row r="17" spans="1:24" ht="39" customHeight="1" x14ac:dyDescent="0.25">
      <c r="A17" s="32"/>
      <c r="B17" s="1"/>
      <c r="C17" s="3"/>
      <c r="D17" s="3"/>
      <c r="E17" s="2"/>
      <c r="F17" s="2"/>
      <c r="G17" s="2"/>
      <c r="H17" s="33"/>
      <c r="I17" s="22">
        <f t="shared" si="3"/>
        <v>0</v>
      </c>
      <c r="J17" s="23">
        <f t="shared" si="4"/>
        <v>0</v>
      </c>
      <c r="K17" s="87" t="str">
        <f t="shared" si="5"/>
        <v/>
      </c>
      <c r="L17" s="24">
        <f t="shared" si="6"/>
        <v>0</v>
      </c>
      <c r="M17" s="24">
        <f t="shared" si="7"/>
        <v>0</v>
      </c>
      <c r="N17" s="22">
        <f t="shared" si="8"/>
        <v>0</v>
      </c>
      <c r="O17" s="24">
        <f t="shared" si="9"/>
        <v>0</v>
      </c>
      <c r="P17" s="25">
        <f t="shared" si="10"/>
        <v>0</v>
      </c>
      <c r="Q17" s="26">
        <f t="shared" si="1"/>
        <v>0</v>
      </c>
      <c r="R17" s="26">
        <f t="shared" si="2"/>
        <v>0</v>
      </c>
      <c r="S17" s="26">
        <f t="shared" si="11"/>
        <v>0</v>
      </c>
      <c r="T17" s="27" t="str">
        <f t="shared" si="12"/>
        <v>-</v>
      </c>
      <c r="U17" s="26">
        <f t="shared" si="13"/>
        <v>0</v>
      </c>
      <c r="V17" s="28">
        <f t="shared" si="14"/>
        <v>0</v>
      </c>
      <c r="W17" s="29">
        <f t="shared" si="15"/>
        <v>0</v>
      </c>
      <c r="X17" s="67"/>
    </row>
    <row r="18" spans="1:24" ht="39" customHeight="1" x14ac:dyDescent="0.25">
      <c r="A18" s="32"/>
      <c r="B18" s="1"/>
      <c r="C18" s="3"/>
      <c r="D18" s="3"/>
      <c r="E18" s="2"/>
      <c r="F18" s="2"/>
      <c r="G18" s="2"/>
      <c r="H18" s="33"/>
      <c r="I18" s="22">
        <f t="shared" si="3"/>
        <v>0</v>
      </c>
      <c r="J18" s="23">
        <f t="shared" si="4"/>
        <v>0</v>
      </c>
      <c r="K18" s="87" t="str">
        <f t="shared" si="5"/>
        <v/>
      </c>
      <c r="L18" s="24">
        <f t="shared" si="6"/>
        <v>0</v>
      </c>
      <c r="M18" s="24">
        <f t="shared" si="7"/>
        <v>0</v>
      </c>
      <c r="N18" s="22">
        <f t="shared" si="8"/>
        <v>0</v>
      </c>
      <c r="O18" s="24">
        <f t="shared" si="9"/>
        <v>0</v>
      </c>
      <c r="P18" s="25">
        <f t="shared" si="10"/>
        <v>0</v>
      </c>
      <c r="Q18" s="26">
        <f t="shared" si="1"/>
        <v>0</v>
      </c>
      <c r="R18" s="26">
        <f t="shared" si="2"/>
        <v>0</v>
      </c>
      <c r="S18" s="26">
        <f t="shared" si="11"/>
        <v>0</v>
      </c>
      <c r="T18" s="27" t="str">
        <f t="shared" si="12"/>
        <v>-</v>
      </c>
      <c r="U18" s="26">
        <f t="shared" si="13"/>
        <v>0</v>
      </c>
      <c r="V18" s="28">
        <f t="shared" si="14"/>
        <v>0</v>
      </c>
      <c r="W18" s="29">
        <f t="shared" si="15"/>
        <v>0</v>
      </c>
      <c r="X18" s="67"/>
    </row>
    <row r="19" spans="1:24" ht="39" customHeight="1" x14ac:dyDescent="0.25">
      <c r="A19" s="32"/>
      <c r="B19" s="1"/>
      <c r="C19" s="3"/>
      <c r="D19" s="3"/>
      <c r="E19" s="2"/>
      <c r="F19" s="2"/>
      <c r="G19" s="2"/>
      <c r="H19" s="33"/>
      <c r="I19" s="22">
        <f t="shared" si="3"/>
        <v>0</v>
      </c>
      <c r="J19" s="23">
        <f t="shared" si="4"/>
        <v>0</v>
      </c>
      <c r="K19" s="87" t="str">
        <f t="shared" si="5"/>
        <v/>
      </c>
      <c r="L19" s="24">
        <f t="shared" si="6"/>
        <v>0</v>
      </c>
      <c r="M19" s="24">
        <f t="shared" si="7"/>
        <v>0</v>
      </c>
      <c r="N19" s="22">
        <f t="shared" si="8"/>
        <v>0</v>
      </c>
      <c r="O19" s="24">
        <f t="shared" si="9"/>
        <v>0</v>
      </c>
      <c r="P19" s="25">
        <f t="shared" si="10"/>
        <v>0</v>
      </c>
      <c r="Q19" s="26">
        <f t="shared" si="1"/>
        <v>0</v>
      </c>
      <c r="R19" s="26">
        <f t="shared" si="2"/>
        <v>0</v>
      </c>
      <c r="S19" s="26">
        <f t="shared" si="11"/>
        <v>0</v>
      </c>
      <c r="T19" s="27" t="str">
        <f t="shared" si="12"/>
        <v>-</v>
      </c>
      <c r="U19" s="26">
        <f t="shared" si="13"/>
        <v>0</v>
      </c>
      <c r="V19" s="28">
        <f t="shared" si="14"/>
        <v>0</v>
      </c>
      <c r="W19" s="29">
        <f t="shared" si="15"/>
        <v>0</v>
      </c>
      <c r="X19" s="67"/>
    </row>
    <row r="20" spans="1:24" ht="39" customHeight="1" x14ac:dyDescent="0.25">
      <c r="A20" s="32"/>
      <c r="B20" s="1"/>
      <c r="C20" s="3"/>
      <c r="D20" s="3"/>
      <c r="E20" s="2"/>
      <c r="F20" s="2"/>
      <c r="G20" s="2"/>
      <c r="H20" s="33"/>
      <c r="I20" s="22">
        <f t="shared" si="3"/>
        <v>0</v>
      </c>
      <c r="J20" s="23">
        <f t="shared" si="4"/>
        <v>0</v>
      </c>
      <c r="K20" s="87" t="str">
        <f t="shared" si="5"/>
        <v/>
      </c>
      <c r="L20" s="24">
        <f t="shared" si="6"/>
        <v>0</v>
      </c>
      <c r="M20" s="24">
        <f t="shared" si="7"/>
        <v>0</v>
      </c>
      <c r="N20" s="22">
        <f t="shared" si="8"/>
        <v>0</v>
      </c>
      <c r="O20" s="24">
        <f t="shared" si="9"/>
        <v>0</v>
      </c>
      <c r="P20" s="25">
        <f t="shared" si="10"/>
        <v>0</v>
      </c>
      <c r="Q20" s="26">
        <f t="shared" si="1"/>
        <v>0</v>
      </c>
      <c r="R20" s="26">
        <f t="shared" si="2"/>
        <v>0</v>
      </c>
      <c r="S20" s="26">
        <f t="shared" si="11"/>
        <v>0</v>
      </c>
      <c r="T20" s="27" t="str">
        <f t="shared" si="12"/>
        <v>-</v>
      </c>
      <c r="U20" s="26">
        <f t="shared" si="13"/>
        <v>0</v>
      </c>
      <c r="V20" s="28">
        <f t="shared" si="14"/>
        <v>0</v>
      </c>
      <c r="W20" s="29">
        <f t="shared" si="15"/>
        <v>0</v>
      </c>
      <c r="X20" s="67"/>
    </row>
    <row r="21" spans="1:24" ht="39" customHeight="1" x14ac:dyDescent="0.25">
      <c r="A21" s="32"/>
      <c r="B21" s="1"/>
      <c r="C21" s="3"/>
      <c r="D21" s="3"/>
      <c r="E21" s="2"/>
      <c r="F21" s="2"/>
      <c r="G21" s="2"/>
      <c r="H21" s="33"/>
      <c r="I21" s="22">
        <f t="shared" si="3"/>
        <v>0</v>
      </c>
      <c r="J21" s="23">
        <f t="shared" si="4"/>
        <v>0</v>
      </c>
      <c r="K21" s="87" t="str">
        <f t="shared" si="5"/>
        <v/>
      </c>
      <c r="L21" s="24">
        <f t="shared" si="6"/>
        <v>0</v>
      </c>
      <c r="M21" s="24">
        <f t="shared" si="7"/>
        <v>0</v>
      </c>
      <c r="N21" s="22">
        <f t="shared" si="8"/>
        <v>0</v>
      </c>
      <c r="O21" s="24">
        <f t="shared" si="9"/>
        <v>0</v>
      </c>
      <c r="P21" s="25">
        <f t="shared" si="10"/>
        <v>0</v>
      </c>
      <c r="Q21" s="26">
        <f t="shared" si="1"/>
        <v>0</v>
      </c>
      <c r="R21" s="26">
        <f t="shared" si="2"/>
        <v>0</v>
      </c>
      <c r="S21" s="26">
        <f t="shared" si="11"/>
        <v>0</v>
      </c>
      <c r="T21" s="27" t="str">
        <f t="shared" si="12"/>
        <v>-</v>
      </c>
      <c r="U21" s="26">
        <f t="shared" si="13"/>
        <v>0</v>
      </c>
      <c r="V21" s="28">
        <f t="shared" si="14"/>
        <v>0</v>
      </c>
      <c r="W21" s="29">
        <f t="shared" si="15"/>
        <v>0</v>
      </c>
      <c r="X21" s="67"/>
    </row>
    <row r="22" spans="1:24" ht="39" customHeight="1" x14ac:dyDescent="0.25">
      <c r="A22" s="32"/>
      <c r="B22" s="1"/>
      <c r="C22" s="3"/>
      <c r="D22" s="3"/>
      <c r="E22" s="2"/>
      <c r="F22" s="2"/>
      <c r="G22" s="2"/>
      <c r="H22" s="33"/>
      <c r="I22" s="22">
        <f t="shared" si="3"/>
        <v>0</v>
      </c>
      <c r="J22" s="23">
        <f t="shared" si="4"/>
        <v>0</v>
      </c>
      <c r="K22" s="87" t="str">
        <f t="shared" si="5"/>
        <v/>
      </c>
      <c r="L22" s="24">
        <f t="shared" si="6"/>
        <v>0</v>
      </c>
      <c r="M22" s="24">
        <f t="shared" si="7"/>
        <v>0</v>
      </c>
      <c r="N22" s="22">
        <f t="shared" si="8"/>
        <v>0</v>
      </c>
      <c r="O22" s="24">
        <f t="shared" si="9"/>
        <v>0</v>
      </c>
      <c r="P22" s="25">
        <f t="shared" si="10"/>
        <v>0</v>
      </c>
      <c r="Q22" s="26">
        <f t="shared" si="1"/>
        <v>0</v>
      </c>
      <c r="R22" s="26">
        <f t="shared" si="2"/>
        <v>0</v>
      </c>
      <c r="S22" s="26">
        <f t="shared" si="11"/>
        <v>0</v>
      </c>
      <c r="T22" s="27" t="str">
        <f t="shared" si="12"/>
        <v>-</v>
      </c>
      <c r="U22" s="26">
        <f t="shared" si="13"/>
        <v>0</v>
      </c>
      <c r="V22" s="28">
        <f t="shared" si="14"/>
        <v>0</v>
      </c>
      <c r="W22" s="29">
        <f t="shared" si="15"/>
        <v>0</v>
      </c>
      <c r="X22" s="67"/>
    </row>
    <row r="23" spans="1:24" ht="39" customHeight="1" x14ac:dyDescent="0.25">
      <c r="A23" s="32"/>
      <c r="B23" s="1"/>
      <c r="C23" s="3"/>
      <c r="D23" s="3"/>
      <c r="E23" s="2"/>
      <c r="F23" s="2"/>
      <c r="G23" s="2"/>
      <c r="H23" s="33"/>
      <c r="I23" s="22">
        <f t="shared" si="3"/>
        <v>0</v>
      </c>
      <c r="J23" s="23">
        <f t="shared" si="4"/>
        <v>0</v>
      </c>
      <c r="K23" s="87" t="str">
        <f t="shared" si="5"/>
        <v/>
      </c>
      <c r="L23" s="24">
        <f t="shared" si="6"/>
        <v>0</v>
      </c>
      <c r="M23" s="24">
        <f t="shared" si="7"/>
        <v>0</v>
      </c>
      <c r="N23" s="22">
        <f t="shared" si="8"/>
        <v>0</v>
      </c>
      <c r="O23" s="24">
        <f t="shared" si="9"/>
        <v>0</v>
      </c>
      <c r="P23" s="25">
        <f t="shared" si="10"/>
        <v>0</v>
      </c>
      <c r="Q23" s="26">
        <f t="shared" si="1"/>
        <v>0</v>
      </c>
      <c r="R23" s="26">
        <f t="shared" si="2"/>
        <v>0</v>
      </c>
      <c r="S23" s="26">
        <f t="shared" si="11"/>
        <v>0</v>
      </c>
      <c r="T23" s="27" t="str">
        <f t="shared" si="12"/>
        <v>-</v>
      </c>
      <c r="U23" s="26">
        <f t="shared" si="13"/>
        <v>0</v>
      </c>
      <c r="V23" s="28">
        <f t="shared" si="14"/>
        <v>0</v>
      </c>
      <c r="W23" s="29">
        <f t="shared" si="15"/>
        <v>0</v>
      </c>
      <c r="X23" s="67"/>
    </row>
    <row r="24" spans="1:24" ht="39" customHeight="1" x14ac:dyDescent="0.25">
      <c r="A24" s="32"/>
      <c r="B24" s="1"/>
      <c r="C24" s="3"/>
      <c r="D24" s="3"/>
      <c r="E24" s="2"/>
      <c r="F24" s="2"/>
      <c r="G24" s="2"/>
      <c r="H24" s="33"/>
      <c r="I24" s="22">
        <f t="shared" si="3"/>
        <v>0</v>
      </c>
      <c r="J24" s="23">
        <f t="shared" si="4"/>
        <v>0</v>
      </c>
      <c r="K24" s="87" t="str">
        <f t="shared" si="5"/>
        <v/>
      </c>
      <c r="L24" s="24">
        <f t="shared" si="6"/>
        <v>0</v>
      </c>
      <c r="M24" s="24">
        <f t="shared" si="7"/>
        <v>0</v>
      </c>
      <c r="N24" s="22">
        <f t="shared" si="8"/>
        <v>0</v>
      </c>
      <c r="O24" s="24">
        <f t="shared" si="9"/>
        <v>0</v>
      </c>
      <c r="P24" s="25">
        <f t="shared" si="10"/>
        <v>0</v>
      </c>
      <c r="Q24" s="26">
        <f t="shared" si="1"/>
        <v>0</v>
      </c>
      <c r="R24" s="26">
        <f t="shared" si="2"/>
        <v>0</v>
      </c>
      <c r="S24" s="26">
        <f t="shared" si="11"/>
        <v>0</v>
      </c>
      <c r="T24" s="27" t="str">
        <f t="shared" si="12"/>
        <v>-</v>
      </c>
      <c r="U24" s="26">
        <f t="shared" si="13"/>
        <v>0</v>
      </c>
      <c r="V24" s="28">
        <f t="shared" si="14"/>
        <v>0</v>
      </c>
      <c r="W24" s="29">
        <f t="shared" si="15"/>
        <v>0</v>
      </c>
      <c r="X24" s="67"/>
    </row>
    <row r="25" spans="1:24" ht="39" customHeight="1" x14ac:dyDescent="0.25">
      <c r="A25" s="32"/>
      <c r="B25" s="1"/>
      <c r="C25" s="3"/>
      <c r="D25" s="3"/>
      <c r="E25" s="2"/>
      <c r="F25" s="2"/>
      <c r="G25" s="2"/>
      <c r="H25" s="33"/>
      <c r="I25" s="22">
        <f t="shared" si="3"/>
        <v>0</v>
      </c>
      <c r="J25" s="23">
        <f t="shared" si="4"/>
        <v>0</v>
      </c>
      <c r="K25" s="87" t="str">
        <f t="shared" si="5"/>
        <v/>
      </c>
      <c r="L25" s="24">
        <f t="shared" si="6"/>
        <v>0</v>
      </c>
      <c r="M25" s="24">
        <f t="shared" si="7"/>
        <v>0</v>
      </c>
      <c r="N25" s="22">
        <f t="shared" si="8"/>
        <v>0</v>
      </c>
      <c r="O25" s="24">
        <f t="shared" si="9"/>
        <v>0</v>
      </c>
      <c r="P25" s="25">
        <f t="shared" si="10"/>
        <v>0</v>
      </c>
      <c r="Q25" s="26">
        <f t="shared" si="1"/>
        <v>0</v>
      </c>
      <c r="R25" s="26">
        <f t="shared" si="2"/>
        <v>0</v>
      </c>
      <c r="S25" s="26">
        <f t="shared" si="11"/>
        <v>0</v>
      </c>
      <c r="T25" s="27" t="str">
        <f t="shared" si="12"/>
        <v>-</v>
      </c>
      <c r="U25" s="26">
        <f t="shared" si="13"/>
        <v>0</v>
      </c>
      <c r="V25" s="28">
        <f t="shared" si="14"/>
        <v>0</v>
      </c>
      <c r="W25" s="29">
        <f t="shared" si="15"/>
        <v>0</v>
      </c>
      <c r="X25" s="67"/>
    </row>
    <row r="26" spans="1:24" ht="39" customHeight="1" x14ac:dyDescent="0.25">
      <c r="A26" s="32"/>
      <c r="B26" s="1"/>
      <c r="C26" s="3"/>
      <c r="D26" s="3"/>
      <c r="E26" s="2"/>
      <c r="F26" s="2"/>
      <c r="G26" s="2"/>
      <c r="H26" s="33"/>
      <c r="I26" s="22">
        <f t="shared" si="3"/>
        <v>0</v>
      </c>
      <c r="J26" s="23">
        <f t="shared" si="4"/>
        <v>0</v>
      </c>
      <c r="K26" s="87" t="str">
        <f t="shared" si="5"/>
        <v/>
      </c>
      <c r="L26" s="24">
        <f t="shared" si="6"/>
        <v>0</v>
      </c>
      <c r="M26" s="24">
        <f t="shared" si="7"/>
        <v>0</v>
      </c>
      <c r="N26" s="22">
        <f t="shared" si="8"/>
        <v>0</v>
      </c>
      <c r="O26" s="24">
        <f t="shared" si="9"/>
        <v>0</v>
      </c>
      <c r="P26" s="25">
        <f t="shared" si="10"/>
        <v>0</v>
      </c>
      <c r="Q26" s="26">
        <f t="shared" si="1"/>
        <v>0</v>
      </c>
      <c r="R26" s="26">
        <f t="shared" si="2"/>
        <v>0</v>
      </c>
      <c r="S26" s="26">
        <f t="shared" si="11"/>
        <v>0</v>
      </c>
      <c r="T26" s="27" t="str">
        <f t="shared" si="12"/>
        <v>-</v>
      </c>
      <c r="U26" s="26">
        <f t="shared" si="13"/>
        <v>0</v>
      </c>
      <c r="V26" s="28">
        <f t="shared" si="14"/>
        <v>0</v>
      </c>
      <c r="W26" s="29">
        <f t="shared" si="15"/>
        <v>0</v>
      </c>
      <c r="X26" s="67"/>
    </row>
    <row r="27" spans="1:24" ht="39" customHeight="1" x14ac:dyDescent="0.25">
      <c r="A27" s="32"/>
      <c r="B27" s="1"/>
      <c r="C27" s="3"/>
      <c r="D27" s="3"/>
      <c r="E27" s="2"/>
      <c r="F27" s="2"/>
      <c r="G27" s="2"/>
      <c r="H27" s="33"/>
      <c r="I27" s="22">
        <f t="shared" si="3"/>
        <v>0</v>
      </c>
      <c r="J27" s="23">
        <f t="shared" si="4"/>
        <v>0</v>
      </c>
      <c r="K27" s="87" t="str">
        <f t="shared" si="5"/>
        <v/>
      </c>
      <c r="L27" s="24">
        <f t="shared" si="6"/>
        <v>0</v>
      </c>
      <c r="M27" s="24">
        <f t="shared" si="7"/>
        <v>0</v>
      </c>
      <c r="N27" s="22">
        <f t="shared" si="8"/>
        <v>0</v>
      </c>
      <c r="O27" s="24">
        <f t="shared" si="9"/>
        <v>0</v>
      </c>
      <c r="P27" s="25">
        <f t="shared" si="10"/>
        <v>0</v>
      </c>
      <c r="Q27" s="26">
        <f t="shared" si="1"/>
        <v>0</v>
      </c>
      <c r="R27" s="26">
        <f t="shared" si="2"/>
        <v>0</v>
      </c>
      <c r="S27" s="26">
        <f t="shared" si="11"/>
        <v>0</v>
      </c>
      <c r="T27" s="27" t="str">
        <f t="shared" si="12"/>
        <v>-</v>
      </c>
      <c r="U27" s="26">
        <f t="shared" si="13"/>
        <v>0</v>
      </c>
      <c r="V27" s="28">
        <f t="shared" si="14"/>
        <v>0</v>
      </c>
      <c r="W27" s="29">
        <f t="shared" si="15"/>
        <v>0</v>
      </c>
      <c r="X27" s="67"/>
    </row>
    <row r="28" spans="1:24" ht="39" customHeight="1" x14ac:dyDescent="0.25">
      <c r="A28" s="32"/>
      <c r="B28" s="1"/>
      <c r="C28" s="3"/>
      <c r="D28" s="3"/>
      <c r="E28" s="2"/>
      <c r="F28" s="2"/>
      <c r="G28" s="2"/>
      <c r="H28" s="33"/>
      <c r="I28" s="22">
        <f t="shared" si="3"/>
        <v>0</v>
      </c>
      <c r="J28" s="23">
        <f t="shared" si="4"/>
        <v>0</v>
      </c>
      <c r="K28" s="87" t="str">
        <f t="shared" si="5"/>
        <v/>
      </c>
      <c r="L28" s="24">
        <f t="shared" si="6"/>
        <v>0</v>
      </c>
      <c r="M28" s="24">
        <f t="shared" si="7"/>
        <v>0</v>
      </c>
      <c r="N28" s="22">
        <f t="shared" si="8"/>
        <v>0</v>
      </c>
      <c r="O28" s="24">
        <f t="shared" si="9"/>
        <v>0</v>
      </c>
      <c r="P28" s="25">
        <f t="shared" si="10"/>
        <v>0</v>
      </c>
      <c r="Q28" s="26">
        <f t="shared" si="1"/>
        <v>0</v>
      </c>
      <c r="R28" s="26">
        <f t="shared" si="2"/>
        <v>0</v>
      </c>
      <c r="S28" s="26">
        <f t="shared" si="11"/>
        <v>0</v>
      </c>
      <c r="T28" s="27" t="str">
        <f t="shared" si="12"/>
        <v>-</v>
      </c>
      <c r="U28" s="26">
        <f t="shared" si="13"/>
        <v>0</v>
      </c>
      <c r="V28" s="28">
        <f t="shared" si="14"/>
        <v>0</v>
      </c>
      <c r="W28" s="29">
        <f t="shared" si="15"/>
        <v>0</v>
      </c>
      <c r="X28" s="67"/>
    </row>
    <row r="29" spans="1:24" ht="39" customHeight="1" x14ac:dyDescent="0.25">
      <c r="A29" s="32"/>
      <c r="B29" s="1"/>
      <c r="C29" s="3"/>
      <c r="D29" s="3"/>
      <c r="E29" s="2"/>
      <c r="F29" s="2"/>
      <c r="G29" s="2"/>
      <c r="H29" s="33"/>
      <c r="I29" s="22">
        <f t="shared" si="3"/>
        <v>0</v>
      </c>
      <c r="J29" s="23">
        <f t="shared" si="4"/>
        <v>0</v>
      </c>
      <c r="K29" s="87" t="str">
        <f t="shared" si="5"/>
        <v/>
      </c>
      <c r="L29" s="24">
        <f t="shared" si="6"/>
        <v>0</v>
      </c>
      <c r="M29" s="24">
        <f t="shared" si="7"/>
        <v>0</v>
      </c>
      <c r="N29" s="22">
        <f t="shared" si="8"/>
        <v>0</v>
      </c>
      <c r="O29" s="24">
        <f t="shared" si="9"/>
        <v>0</v>
      </c>
      <c r="P29" s="25">
        <f t="shared" si="10"/>
        <v>0</v>
      </c>
      <c r="Q29" s="26">
        <f t="shared" si="1"/>
        <v>0</v>
      </c>
      <c r="R29" s="26">
        <f t="shared" si="2"/>
        <v>0</v>
      </c>
      <c r="S29" s="26">
        <f t="shared" si="11"/>
        <v>0</v>
      </c>
      <c r="T29" s="27" t="str">
        <f t="shared" si="12"/>
        <v>-</v>
      </c>
      <c r="U29" s="26">
        <f t="shared" si="13"/>
        <v>0</v>
      </c>
      <c r="V29" s="28">
        <f t="shared" si="14"/>
        <v>0</v>
      </c>
      <c r="W29" s="29">
        <f t="shared" si="15"/>
        <v>0</v>
      </c>
      <c r="X29" s="67"/>
    </row>
    <row r="30" spans="1:24" ht="39" customHeight="1" x14ac:dyDescent="0.25">
      <c r="A30" s="109" t="s">
        <v>102</v>
      </c>
      <c r="B30" s="109"/>
      <c r="C30" s="109"/>
      <c r="D30" s="109"/>
      <c r="E30" s="109"/>
      <c r="F30" s="109"/>
      <c r="G30" s="109"/>
      <c r="H30" s="109"/>
      <c r="I30" s="110"/>
      <c r="J30" s="48" t="s">
        <v>94</v>
      </c>
      <c r="K30" s="86"/>
      <c r="L30" s="49">
        <f>SUM(L10:L29)</f>
        <v>0</v>
      </c>
      <c r="M30" s="49">
        <f t="shared" ref="M30:P30" si="16">SUM(M10:M29)</f>
        <v>0</v>
      </c>
      <c r="N30" s="49"/>
      <c r="O30" s="49">
        <f t="shared" si="16"/>
        <v>0</v>
      </c>
      <c r="P30" s="50">
        <f t="shared" si="16"/>
        <v>0</v>
      </c>
    </row>
    <row r="31" spans="1:24" ht="13.5" thickBot="1" x14ac:dyDescent="0.3">
      <c r="A31" s="5"/>
      <c r="D31" s="5" t="s">
        <v>103</v>
      </c>
    </row>
    <row r="32" spans="1:24" x14ac:dyDescent="0.25">
      <c r="A32" s="5"/>
      <c r="D32" s="54"/>
      <c r="E32" s="55"/>
      <c r="F32" s="55"/>
      <c r="G32" s="56"/>
    </row>
    <row r="33" spans="1:7" x14ac:dyDescent="0.25">
      <c r="A33" s="5"/>
      <c r="D33" s="57"/>
      <c r="G33" s="58"/>
    </row>
    <row r="34" spans="1:7" x14ac:dyDescent="0.25">
      <c r="A34" s="5"/>
      <c r="D34" s="57"/>
      <c r="G34" s="58"/>
    </row>
    <row r="35" spans="1:7" x14ac:dyDescent="0.25">
      <c r="A35" s="5"/>
      <c r="D35" s="57"/>
      <c r="G35" s="58"/>
    </row>
    <row r="36" spans="1:7" x14ac:dyDescent="0.25">
      <c r="A36" s="5"/>
      <c r="D36" s="57"/>
      <c r="G36" s="58"/>
    </row>
    <row r="37" spans="1:7" x14ac:dyDescent="0.25">
      <c r="A37" s="5"/>
      <c r="D37" s="57"/>
      <c r="G37" s="58"/>
    </row>
    <row r="38" spans="1:7" x14ac:dyDescent="0.25">
      <c r="A38" s="5"/>
      <c r="D38" s="57"/>
      <c r="G38" s="58"/>
    </row>
    <row r="39" spans="1:7" x14ac:dyDescent="0.25">
      <c r="A39" s="5"/>
      <c r="D39" s="57"/>
      <c r="G39" s="58"/>
    </row>
    <row r="40" spans="1:7" ht="13.5" thickBot="1" x14ac:dyDescent="0.3">
      <c r="A40" s="5"/>
      <c r="D40" s="59"/>
      <c r="E40" s="60"/>
      <c r="F40" s="60"/>
      <c r="G40" s="61"/>
    </row>
    <row r="80" spans="1:47" s="6" customFormat="1" ht="96.75" customHeight="1" x14ac:dyDescent="0.25">
      <c r="A80" s="76"/>
      <c r="H80" s="76"/>
      <c r="I80" s="76"/>
      <c r="J80" s="76"/>
      <c r="K80" s="76"/>
      <c r="L80" s="76"/>
      <c r="M80" s="62"/>
      <c r="N80" s="62"/>
      <c r="O80" s="62"/>
      <c r="P80" s="62"/>
      <c r="Q80" s="76"/>
      <c r="R80" s="76"/>
      <c r="S80" s="76"/>
      <c r="T80" s="76"/>
      <c r="U80" s="76"/>
      <c r="V80" s="76"/>
      <c r="W80" s="76"/>
      <c r="X80" s="62"/>
      <c r="Y80" s="62"/>
      <c r="Z80" s="6" t="s">
        <v>43</v>
      </c>
      <c r="AA80" s="6" t="s">
        <v>42</v>
      </c>
      <c r="AB80" s="6" t="s">
        <v>44</v>
      </c>
      <c r="AC80" s="62" t="s">
        <v>105</v>
      </c>
      <c r="AD80" s="6" t="s">
        <v>108</v>
      </c>
      <c r="AF80" s="6" t="s">
        <v>9</v>
      </c>
      <c r="AG80" s="77" t="s">
        <v>2</v>
      </c>
      <c r="AI80" s="78" t="s">
        <v>41</v>
      </c>
      <c r="AK80" s="79" t="s">
        <v>116</v>
      </c>
      <c r="AL80" s="79" t="s">
        <v>96</v>
      </c>
      <c r="AM80" s="79" t="s">
        <v>117</v>
      </c>
      <c r="AN80" s="79" t="s">
        <v>9</v>
      </c>
      <c r="AO80" s="80" t="s">
        <v>195</v>
      </c>
      <c r="AP80" s="88" t="s">
        <v>187</v>
      </c>
      <c r="AQ80" s="88" t="s">
        <v>196</v>
      </c>
      <c r="AR80" s="88" t="s">
        <v>186</v>
      </c>
      <c r="AS80" s="88" t="s">
        <v>118</v>
      </c>
      <c r="AT80" s="88" t="s">
        <v>185</v>
      </c>
      <c r="AU80" s="88" t="s">
        <v>184</v>
      </c>
    </row>
    <row r="81" spans="26:47" x14ac:dyDescent="0.25">
      <c r="Z81" s="5" t="s">
        <v>10</v>
      </c>
      <c r="AA81" s="5" t="s">
        <v>113</v>
      </c>
      <c r="AB81" s="5" t="str">
        <f t="shared" ref="AB81:AB112" si="17">Z81 &amp; "-" &amp; AA81</f>
        <v>EIVISSA-ALACANT (avió)</v>
      </c>
      <c r="AC81" s="30">
        <v>55</v>
      </c>
      <c r="AD81" s="5">
        <v>1</v>
      </c>
      <c r="AF81" s="5" t="s">
        <v>40</v>
      </c>
      <c r="AG81" s="5">
        <v>22</v>
      </c>
      <c r="AI81" s="70" t="s">
        <v>10</v>
      </c>
      <c r="AK81" s="71" t="s">
        <v>119</v>
      </c>
      <c r="AL81" s="71" t="s">
        <v>120</v>
      </c>
      <c r="AM81" s="71" t="str">
        <f>Tabla25[[#This Row],[Esport i sexe]] &amp; " - " &amp; Tabla25[[#This Row],[Categoria]]</f>
        <v>ATLETISME FEMENÍ - Divisió d’honor</v>
      </c>
      <c r="AN81" s="71" t="s">
        <v>40</v>
      </c>
      <c r="AO81" s="84">
        <v>1</v>
      </c>
      <c r="AP81" s="73">
        <v>1</v>
      </c>
      <c r="AQ81" s="73">
        <v>1</v>
      </c>
      <c r="AR81" s="73">
        <v>1</v>
      </c>
      <c r="AS81" s="73">
        <v>22</v>
      </c>
      <c r="AT81" s="73">
        <v>2</v>
      </c>
      <c r="AU81" s="73">
        <f>Tabla25[[#This Row],[Pax]]+Tabla25[[#This Row],[Pax addicional cat.]]</f>
        <v>24</v>
      </c>
    </row>
    <row r="82" spans="26:47" x14ac:dyDescent="0.25">
      <c r="Z82" s="5" t="s">
        <v>10</v>
      </c>
      <c r="AA82" s="5" t="s">
        <v>109</v>
      </c>
      <c r="AB82" s="5" t="str">
        <f t="shared" si="17"/>
        <v>EIVISSA-ALACANT (vaixell)</v>
      </c>
      <c r="AC82" s="30">
        <v>23</v>
      </c>
      <c r="AD82" s="5">
        <v>1</v>
      </c>
      <c r="AF82" s="5" t="s">
        <v>8</v>
      </c>
      <c r="AG82" s="5">
        <v>8</v>
      </c>
      <c r="AI82" s="72" t="s">
        <v>39</v>
      </c>
      <c r="AK82" s="71" t="s">
        <v>119</v>
      </c>
      <c r="AL82" s="71" t="s">
        <v>121</v>
      </c>
      <c r="AM82" s="71" t="str">
        <f>Tabla25[[#This Row],[Esport i sexe]] &amp; " - " &amp; Tabla25[[#This Row],[Categoria]]</f>
        <v>ATLETISME FEMENÍ - Primera divisió</v>
      </c>
      <c r="AN82" s="71" t="s">
        <v>40</v>
      </c>
      <c r="AO82" s="83">
        <v>0.75</v>
      </c>
      <c r="AP82" s="73">
        <v>1</v>
      </c>
      <c r="AQ82" s="73">
        <v>1</v>
      </c>
      <c r="AR82" s="73">
        <v>1</v>
      </c>
      <c r="AS82" s="73">
        <v>22</v>
      </c>
      <c r="AT82" s="73">
        <v>1</v>
      </c>
      <c r="AU82" s="73">
        <f>Tabla25[[#This Row],[Pax]]+Tabla25[[#This Row],[Pax addicional cat.]]</f>
        <v>23</v>
      </c>
    </row>
    <row r="83" spans="26:47" x14ac:dyDescent="0.2">
      <c r="Z83" s="5" t="s">
        <v>10</v>
      </c>
      <c r="AA83" s="5" t="s">
        <v>114</v>
      </c>
      <c r="AB83" s="5" t="str">
        <f t="shared" si="17"/>
        <v>EIVISSA-BARCELONA (avió)</v>
      </c>
      <c r="AC83" s="30">
        <v>55</v>
      </c>
      <c r="AD83" s="5">
        <v>1</v>
      </c>
      <c r="AF83" s="5" t="s">
        <v>38</v>
      </c>
      <c r="AG83" s="5">
        <v>4</v>
      </c>
      <c r="AI83" s="70" t="s">
        <v>24</v>
      </c>
      <c r="AK83" s="71" t="s">
        <v>119</v>
      </c>
      <c r="AL83" s="71" t="s">
        <v>122</v>
      </c>
      <c r="AM83" s="71" t="str">
        <f>Tabla25[[#This Row],[Esport i sexe]] &amp; " - " &amp; Tabla25[[#This Row],[Categoria]]</f>
        <v>ATLETISME FEMENÍ - Segona divisió</v>
      </c>
      <c r="AN83" s="71" t="s">
        <v>40</v>
      </c>
      <c r="AO83" s="83">
        <v>0.5</v>
      </c>
      <c r="AP83" s="73">
        <v>1</v>
      </c>
      <c r="AQ83" s="73">
        <v>1</v>
      </c>
      <c r="AR83" s="73">
        <v>1</v>
      </c>
      <c r="AS83" s="73">
        <v>22</v>
      </c>
      <c r="AT83" s="74">
        <v>0</v>
      </c>
      <c r="AU83" s="73">
        <f>Tabla25[[#This Row],[Pax]]+Tabla25[[#This Row],[Pax addicional cat.]]</f>
        <v>22</v>
      </c>
    </row>
    <row r="84" spans="26:47" x14ac:dyDescent="0.25">
      <c r="Z84" s="5" t="s">
        <v>10</v>
      </c>
      <c r="AA84" s="5" t="s">
        <v>110</v>
      </c>
      <c r="AB84" s="5" t="str">
        <f t="shared" si="17"/>
        <v>EIVISSA-BARCELONA (vaixell)</v>
      </c>
      <c r="AC84" s="30">
        <v>23</v>
      </c>
      <c r="AD84" s="5">
        <v>1</v>
      </c>
      <c r="AF84" s="5" t="s">
        <v>37</v>
      </c>
      <c r="AG84" s="5">
        <v>8</v>
      </c>
      <c r="AI84" s="72" t="s">
        <v>19</v>
      </c>
      <c r="AK84" s="71" t="s">
        <v>123</v>
      </c>
      <c r="AL84" s="71" t="s">
        <v>120</v>
      </c>
      <c r="AM84" s="71" t="str">
        <f>Tabla25[[#This Row],[Esport i sexe]] &amp; " - " &amp; Tabla25[[#This Row],[Categoria]]</f>
        <v>ATLETISME MASCULÍ - Divisió d’honor</v>
      </c>
      <c r="AN84" s="71" t="s">
        <v>40</v>
      </c>
      <c r="AO84" s="84">
        <v>1</v>
      </c>
      <c r="AP84" s="73">
        <v>1</v>
      </c>
      <c r="AQ84" s="73">
        <v>1</v>
      </c>
      <c r="AR84" s="73">
        <v>1</v>
      </c>
      <c r="AS84" s="73">
        <v>22</v>
      </c>
      <c r="AT84" s="73">
        <v>2</v>
      </c>
      <c r="AU84" s="73">
        <f>Tabla25[[#This Row],[Pax]]+Tabla25[[#This Row],[Pax addicional cat.]]</f>
        <v>24</v>
      </c>
    </row>
    <row r="85" spans="26:47" x14ac:dyDescent="0.25">
      <c r="Z85" s="5" t="s">
        <v>10</v>
      </c>
      <c r="AA85" s="5" t="s">
        <v>0</v>
      </c>
      <c r="AB85" s="5" t="str">
        <f t="shared" si="17"/>
        <v>EIVISSA-BILBAO</v>
      </c>
      <c r="AC85" s="30">
        <v>75</v>
      </c>
      <c r="AD85" s="5">
        <v>1</v>
      </c>
      <c r="AF85" s="5" t="s">
        <v>210</v>
      </c>
      <c r="AG85" s="5">
        <v>8</v>
      </c>
      <c r="AK85" s="71" t="s">
        <v>123</v>
      </c>
      <c r="AL85" s="71" t="s">
        <v>121</v>
      </c>
      <c r="AM85" s="71" t="str">
        <f>Tabla25[[#This Row],[Esport i sexe]] &amp; " - " &amp; Tabla25[[#This Row],[Categoria]]</f>
        <v>ATLETISME MASCULÍ - Primera divisió</v>
      </c>
      <c r="AN85" s="71" t="s">
        <v>40</v>
      </c>
      <c r="AO85" s="83">
        <v>0.75</v>
      </c>
      <c r="AP85" s="73">
        <v>1</v>
      </c>
      <c r="AQ85" s="73">
        <v>1</v>
      </c>
      <c r="AR85" s="73">
        <v>1</v>
      </c>
      <c r="AS85" s="73">
        <v>22</v>
      </c>
      <c r="AT85" s="73">
        <v>1</v>
      </c>
      <c r="AU85" s="73">
        <f>Tabla25[[#This Row],[Pax]]+Tabla25[[#This Row],[Pax addicional cat.]]</f>
        <v>23</v>
      </c>
    </row>
    <row r="86" spans="26:47" x14ac:dyDescent="0.2">
      <c r="Z86" s="5" t="s">
        <v>10</v>
      </c>
      <c r="AA86" s="5" t="s">
        <v>111</v>
      </c>
      <c r="AB86" s="5" t="str">
        <f t="shared" si="17"/>
        <v>EIVISSA-DÉNIA (vaixell)</v>
      </c>
      <c r="AC86" s="30">
        <v>23</v>
      </c>
      <c r="AD86" s="5">
        <v>1</v>
      </c>
      <c r="AF86" s="5" t="s">
        <v>36</v>
      </c>
      <c r="AG86" s="5">
        <v>5</v>
      </c>
      <c r="AK86" s="71" t="s">
        <v>123</v>
      </c>
      <c r="AL86" s="71" t="s">
        <v>122</v>
      </c>
      <c r="AM86" s="71" t="str">
        <f>Tabla25[[#This Row],[Esport i sexe]] &amp; " - " &amp; Tabla25[[#This Row],[Categoria]]</f>
        <v>ATLETISME MASCULÍ - Segona divisió</v>
      </c>
      <c r="AN86" s="71" t="s">
        <v>40</v>
      </c>
      <c r="AO86" s="83">
        <v>0.5</v>
      </c>
      <c r="AP86" s="73">
        <v>1</v>
      </c>
      <c r="AQ86" s="73">
        <v>1</v>
      </c>
      <c r="AR86" s="73">
        <v>1</v>
      </c>
      <c r="AS86" s="73">
        <v>22</v>
      </c>
      <c r="AT86" s="74">
        <v>0</v>
      </c>
      <c r="AU86" s="73">
        <f>Tabla25[[#This Row],[Pax]]+Tabla25[[#This Row],[Pax addicional cat.]]</f>
        <v>22</v>
      </c>
    </row>
    <row r="87" spans="26:47" x14ac:dyDescent="0.25">
      <c r="Z87" s="5" t="s">
        <v>10</v>
      </c>
      <c r="AA87" s="5" t="s">
        <v>106</v>
      </c>
      <c r="AB87" s="5" t="str">
        <f t="shared" si="17"/>
        <v>EIVISSA-GRAN CANARIA </v>
      </c>
      <c r="AC87" s="30">
        <v>95</v>
      </c>
      <c r="AD87" s="5">
        <v>1</v>
      </c>
      <c r="AF87" s="5" t="s">
        <v>211</v>
      </c>
      <c r="AG87" s="5">
        <v>10</v>
      </c>
      <c r="AI87" s="69" t="s">
        <v>59</v>
      </c>
      <c r="AK87" s="71" t="s">
        <v>8</v>
      </c>
      <c r="AL87" s="71" t="s">
        <v>124</v>
      </c>
      <c r="AM87" s="71" t="str">
        <f>Tabla25[[#This Row],[Esport i sexe]] &amp; " - " &amp; Tabla25[[#This Row],[Categoria]]</f>
        <v>BÀDMINTON - Primera nacional</v>
      </c>
      <c r="AN87" s="71" t="s">
        <v>8</v>
      </c>
      <c r="AO87" s="83">
        <v>0.75</v>
      </c>
      <c r="AP87" s="73">
        <v>1</v>
      </c>
      <c r="AQ87" s="73">
        <v>1</v>
      </c>
      <c r="AR87" s="73">
        <v>1</v>
      </c>
      <c r="AS87" s="73">
        <v>8</v>
      </c>
      <c r="AT87" s="73">
        <v>1</v>
      </c>
      <c r="AU87" s="73">
        <f>Tabla25[[#This Row],[Pax]]+Tabla25[[#This Row],[Pax addicional cat.]]</f>
        <v>9</v>
      </c>
    </row>
    <row r="88" spans="26:47" x14ac:dyDescent="0.25">
      <c r="Z88" s="5" t="s">
        <v>10</v>
      </c>
      <c r="AA88" s="5" t="s">
        <v>17</v>
      </c>
      <c r="AB88" s="5" t="str">
        <f t="shared" si="17"/>
        <v>EIVISSA-GRANADA</v>
      </c>
      <c r="AC88" s="30">
        <v>95</v>
      </c>
      <c r="AD88" s="5">
        <v>1</v>
      </c>
      <c r="AF88" s="5" t="s">
        <v>35</v>
      </c>
      <c r="AG88" s="5">
        <v>6</v>
      </c>
      <c r="AI88" s="70" t="s">
        <v>57</v>
      </c>
      <c r="AK88" s="71" t="s">
        <v>8</v>
      </c>
      <c r="AL88" s="71" t="s">
        <v>125</v>
      </c>
      <c r="AM88" s="71" t="str">
        <f>Tabla25[[#This Row],[Esport i sexe]] &amp; " - " &amp; Tabla25[[#This Row],[Categoria]]</f>
        <v>BÀDMINTON - La Lliga Sports TOP8</v>
      </c>
      <c r="AN88" s="71" t="s">
        <v>8</v>
      </c>
      <c r="AO88" s="84">
        <v>1</v>
      </c>
      <c r="AP88" s="73">
        <v>1</v>
      </c>
      <c r="AQ88" s="73">
        <v>1</v>
      </c>
      <c r="AR88" s="73">
        <v>1</v>
      </c>
      <c r="AS88" s="73">
        <v>8</v>
      </c>
      <c r="AT88" s="73">
        <v>2</v>
      </c>
      <c r="AU88" s="73">
        <f>Tabla25[[#This Row],[Pax]]+Tabla25[[#This Row],[Pax addicional cat.]]</f>
        <v>10</v>
      </c>
    </row>
    <row r="89" spans="26:47" x14ac:dyDescent="0.25">
      <c r="Z89" s="5" t="s">
        <v>10</v>
      </c>
      <c r="AA89" s="5" t="s">
        <v>15</v>
      </c>
      <c r="AB89" s="5" t="str">
        <f t="shared" si="17"/>
        <v>EIVISSA-LA CORUNYA</v>
      </c>
      <c r="AC89" s="30">
        <v>120</v>
      </c>
      <c r="AD89" s="5">
        <v>2</v>
      </c>
      <c r="AF89" s="5" t="s">
        <v>212</v>
      </c>
      <c r="AG89" s="5">
        <v>8</v>
      </c>
      <c r="AI89" s="72" t="s">
        <v>58</v>
      </c>
      <c r="AK89" s="71" t="s">
        <v>126</v>
      </c>
      <c r="AL89" s="71" t="s">
        <v>127</v>
      </c>
      <c r="AM89" s="71" t="str">
        <f>Tabla25[[#This Row],[Esport i sexe]] &amp; " - " &amp; Tabla25[[#This Row],[Categoria]]</f>
        <v>BÀSQUET FEMENÍ - Lliga femenina ENDESA</v>
      </c>
      <c r="AN89" s="71" t="s">
        <v>29</v>
      </c>
      <c r="AO89" s="84">
        <v>1</v>
      </c>
      <c r="AP89" s="73">
        <v>1</v>
      </c>
      <c r="AQ89" s="73">
        <v>1</v>
      </c>
      <c r="AR89" s="73">
        <v>1</v>
      </c>
      <c r="AS89" s="73">
        <v>13</v>
      </c>
      <c r="AT89" s="73">
        <v>2</v>
      </c>
      <c r="AU89" s="73">
        <f>Tabla25[[#This Row],[Pax]]+Tabla25[[#This Row],[Pax addicional cat.]]</f>
        <v>15</v>
      </c>
    </row>
    <row r="90" spans="26:47" x14ac:dyDescent="0.25">
      <c r="Z90" s="5" t="s">
        <v>10</v>
      </c>
      <c r="AA90" s="5" t="s">
        <v>13</v>
      </c>
      <c r="AB90" s="5" t="str">
        <f t="shared" si="17"/>
        <v>EIVISSA-MADRID</v>
      </c>
      <c r="AC90" s="30">
        <v>55</v>
      </c>
      <c r="AD90" s="5">
        <v>1</v>
      </c>
      <c r="AF90" s="5" t="s">
        <v>34</v>
      </c>
      <c r="AG90" s="5">
        <v>13</v>
      </c>
      <c r="AK90" s="71" t="s">
        <v>126</v>
      </c>
      <c r="AL90" s="71" t="s">
        <v>128</v>
      </c>
      <c r="AM90" s="71" t="str">
        <f>Tabla25[[#This Row],[Esport i sexe]] &amp; " - " &amp; Tabla25[[#This Row],[Categoria]]</f>
        <v>BÀSQUET FEMENÍ - Lliga Challenge</v>
      </c>
      <c r="AN90" s="71" t="s">
        <v>29</v>
      </c>
      <c r="AO90" s="83">
        <v>0.75</v>
      </c>
      <c r="AP90" s="73">
        <v>1</v>
      </c>
      <c r="AQ90" s="73">
        <v>1</v>
      </c>
      <c r="AR90" s="73">
        <v>1</v>
      </c>
      <c r="AS90" s="73">
        <v>13</v>
      </c>
      <c r="AT90" s="73">
        <v>1</v>
      </c>
      <c r="AU90" s="73">
        <f>Tabla25[[#This Row],[Pax]]+Tabla25[[#This Row],[Pax addicional cat.]]</f>
        <v>14</v>
      </c>
    </row>
    <row r="91" spans="26:47" x14ac:dyDescent="0.2">
      <c r="Z91" s="5" t="s">
        <v>10</v>
      </c>
      <c r="AA91" s="5" t="s">
        <v>107</v>
      </c>
      <c r="AB91" s="5" t="str">
        <f t="shared" si="17"/>
        <v>EIVISSA-MALAGA</v>
      </c>
      <c r="AC91" s="30">
        <v>95</v>
      </c>
      <c r="AD91" s="5">
        <v>1</v>
      </c>
      <c r="AF91" s="5" t="s">
        <v>213</v>
      </c>
      <c r="AG91" s="5">
        <v>8</v>
      </c>
      <c r="AK91" s="71" t="s">
        <v>126</v>
      </c>
      <c r="AL91" s="71" t="s">
        <v>129</v>
      </c>
      <c r="AM91" s="71" t="str">
        <f>Tabla25[[#This Row],[Esport i sexe]] &amp; " - " &amp; Tabla25[[#This Row],[Categoria]]</f>
        <v>BÀSQUET FEMENÍ - Lliga femenina 2</v>
      </c>
      <c r="AN91" s="71" t="s">
        <v>29</v>
      </c>
      <c r="AO91" s="83">
        <v>0.5</v>
      </c>
      <c r="AP91" s="73">
        <v>1</v>
      </c>
      <c r="AQ91" s="73">
        <v>1</v>
      </c>
      <c r="AR91" s="73">
        <v>1</v>
      </c>
      <c r="AS91" s="73">
        <v>13</v>
      </c>
      <c r="AT91" s="74">
        <v>0</v>
      </c>
      <c r="AU91" s="73">
        <f>Tabla25[[#This Row],[Pax]]+Tabla25[[#This Row],[Pax addicional cat.]]</f>
        <v>13</v>
      </c>
    </row>
    <row r="92" spans="26:47" x14ac:dyDescent="0.25">
      <c r="Z92" s="5" t="s">
        <v>10</v>
      </c>
      <c r="AA92" s="5" t="s">
        <v>18</v>
      </c>
      <c r="AB92" s="5" t="str">
        <f t="shared" si="17"/>
        <v>EIVISSA-MELILLA</v>
      </c>
      <c r="AC92" s="30">
        <v>120</v>
      </c>
      <c r="AD92" s="5">
        <v>2</v>
      </c>
      <c r="AF92" s="5" t="s">
        <v>33</v>
      </c>
      <c r="AG92" s="5">
        <v>16</v>
      </c>
      <c r="AK92" s="71" t="s">
        <v>130</v>
      </c>
      <c r="AL92" s="71" t="s">
        <v>131</v>
      </c>
      <c r="AM92" s="71" t="str">
        <f>Tabla25[[#This Row],[Esport i sexe]] &amp; " - " &amp; Tabla25[[#This Row],[Categoria]]</f>
        <v>BÀSQUET MASCULÍ - LEB OR</v>
      </c>
      <c r="AN92" s="71" t="s">
        <v>29</v>
      </c>
      <c r="AO92" s="84">
        <v>1</v>
      </c>
      <c r="AP92" s="73">
        <v>1</v>
      </c>
      <c r="AQ92" s="73">
        <v>1</v>
      </c>
      <c r="AR92" s="73">
        <v>1</v>
      </c>
      <c r="AS92" s="73">
        <v>13</v>
      </c>
      <c r="AT92" s="73">
        <v>2</v>
      </c>
      <c r="AU92" s="73">
        <f>Tabla25[[#This Row],[Pax]]+Tabla25[[#This Row],[Pax addicional cat.]]</f>
        <v>15</v>
      </c>
    </row>
    <row r="93" spans="26:47" x14ac:dyDescent="0.25">
      <c r="Z93" s="5" t="s">
        <v>10</v>
      </c>
      <c r="AA93" s="5" t="s">
        <v>12</v>
      </c>
      <c r="AB93" s="5" t="str">
        <f t="shared" si="17"/>
        <v>EIVISSA-OVIEDO</v>
      </c>
      <c r="AC93" s="30">
        <v>120</v>
      </c>
      <c r="AD93" s="5">
        <v>2</v>
      </c>
      <c r="AF93" s="5" t="s">
        <v>32</v>
      </c>
      <c r="AG93" s="5">
        <v>8</v>
      </c>
      <c r="AK93" s="71" t="s">
        <v>130</v>
      </c>
      <c r="AL93" s="71" t="s">
        <v>132</v>
      </c>
      <c r="AM93" s="71" t="str">
        <f>Tabla25[[#This Row],[Esport i sexe]] &amp; " - " &amp; Tabla25[[#This Row],[Categoria]]</f>
        <v>BÀSQUET MASCULÍ - LEB ARGENT</v>
      </c>
      <c r="AN93" s="71" t="s">
        <v>29</v>
      </c>
      <c r="AO93" s="83">
        <v>0.75</v>
      </c>
      <c r="AP93" s="73">
        <v>1</v>
      </c>
      <c r="AQ93" s="73">
        <v>1</v>
      </c>
      <c r="AR93" s="73">
        <v>1</v>
      </c>
      <c r="AS93" s="73">
        <v>13</v>
      </c>
      <c r="AT93" s="73">
        <v>1</v>
      </c>
      <c r="AU93" s="73">
        <f>Tabla25[[#This Row],[Pax]]+Tabla25[[#This Row],[Pax addicional cat.]]</f>
        <v>14</v>
      </c>
    </row>
    <row r="94" spans="26:47" x14ac:dyDescent="0.2">
      <c r="Z94" s="5" t="s">
        <v>10</v>
      </c>
      <c r="AA94" s="5" t="s">
        <v>14</v>
      </c>
      <c r="AB94" s="5" t="str">
        <f t="shared" si="17"/>
        <v>EIVISSA-SANTIAGO</v>
      </c>
      <c r="AC94" s="30">
        <v>75</v>
      </c>
      <c r="AD94" s="5">
        <v>1</v>
      </c>
      <c r="AF94" s="5" t="s">
        <v>31</v>
      </c>
      <c r="AG94" s="5">
        <v>6</v>
      </c>
      <c r="AI94" s="69" t="s">
        <v>96</v>
      </c>
      <c r="AK94" s="71" t="s">
        <v>130</v>
      </c>
      <c r="AL94" s="71" t="s">
        <v>133</v>
      </c>
      <c r="AM94" s="71" t="str">
        <f>Tabla25[[#This Row],[Esport i sexe]] &amp; " - " &amp; Tabla25[[#This Row],[Categoria]]</f>
        <v>BÀSQUET MASCULÍ - EBA</v>
      </c>
      <c r="AN94" s="71" t="s">
        <v>29</v>
      </c>
      <c r="AO94" s="83">
        <v>0.5</v>
      </c>
      <c r="AP94" s="73">
        <v>1</v>
      </c>
      <c r="AQ94" s="73">
        <v>1</v>
      </c>
      <c r="AR94" s="73">
        <v>1</v>
      </c>
      <c r="AS94" s="73">
        <v>13</v>
      </c>
      <c r="AT94" s="74">
        <v>0</v>
      </c>
      <c r="AU94" s="73">
        <f>Tabla25[[#This Row],[Pax]]+Tabla25[[#This Row],[Pax addicional cat.]]</f>
        <v>13</v>
      </c>
    </row>
    <row r="95" spans="26:47" x14ac:dyDescent="0.25">
      <c r="Z95" s="5" t="s">
        <v>10</v>
      </c>
      <c r="AA95" s="5" t="s">
        <v>54</v>
      </c>
      <c r="AB95" s="5" t="str">
        <f t="shared" si="17"/>
        <v>EIVISSA-SARAGOSSA</v>
      </c>
      <c r="AC95" s="30">
        <v>75</v>
      </c>
      <c r="AD95" s="5">
        <v>1</v>
      </c>
      <c r="AF95" s="5" t="s">
        <v>30</v>
      </c>
      <c r="AG95" s="5">
        <v>5</v>
      </c>
      <c r="AI95" s="70" t="s">
        <v>98</v>
      </c>
      <c r="AK95" s="71" t="s">
        <v>38</v>
      </c>
      <c r="AL95" s="71" t="s">
        <v>120</v>
      </c>
      <c r="AM95" s="71" t="str">
        <f>Tabla25[[#This Row],[Esport i sexe]] &amp; " - " &amp; Tabla25[[#This Row],[Categoria]]</f>
        <v>BILLAR - Divisió d’honor</v>
      </c>
      <c r="AN95" s="71" t="s">
        <v>38</v>
      </c>
      <c r="AO95" s="84">
        <v>1</v>
      </c>
      <c r="AP95" s="73">
        <v>1</v>
      </c>
      <c r="AQ95" s="73">
        <v>1</v>
      </c>
      <c r="AR95" s="73">
        <v>1</v>
      </c>
      <c r="AS95" s="73">
        <v>4</v>
      </c>
      <c r="AT95" s="73">
        <v>2</v>
      </c>
      <c r="AU95" s="73">
        <f>Tabla25[[#This Row],[Pax]]+Tabla25[[#This Row],[Pax addicional cat.]]</f>
        <v>6</v>
      </c>
    </row>
    <row r="96" spans="26:47" x14ac:dyDescent="0.25">
      <c r="Z96" s="5" t="s">
        <v>10</v>
      </c>
      <c r="AA96" s="5" t="s">
        <v>16</v>
      </c>
      <c r="AB96" s="5" t="str">
        <f t="shared" si="17"/>
        <v>EIVISSA-SEVILLA</v>
      </c>
      <c r="AC96" s="30">
        <v>55</v>
      </c>
      <c r="AD96" s="5">
        <v>1</v>
      </c>
      <c r="AF96" s="5" t="s">
        <v>29</v>
      </c>
      <c r="AG96" s="5">
        <v>13</v>
      </c>
      <c r="AI96" s="72" t="s">
        <v>99</v>
      </c>
      <c r="AK96" s="71" t="s">
        <v>38</v>
      </c>
      <c r="AL96" s="71" t="s">
        <v>121</v>
      </c>
      <c r="AM96" s="71" t="str">
        <f>Tabla25[[#This Row],[Esport i sexe]] &amp; " - " &amp; Tabla25[[#This Row],[Categoria]]</f>
        <v>BILLAR - Primera divisió</v>
      </c>
      <c r="AN96" s="71" t="s">
        <v>38</v>
      </c>
      <c r="AO96" s="83">
        <v>0.75</v>
      </c>
      <c r="AP96" s="73">
        <v>1</v>
      </c>
      <c r="AQ96" s="73">
        <v>1</v>
      </c>
      <c r="AR96" s="73">
        <v>1</v>
      </c>
      <c r="AS96" s="73">
        <v>4</v>
      </c>
      <c r="AT96" s="73">
        <v>1</v>
      </c>
      <c r="AU96" s="73">
        <f>Tabla25[[#This Row],[Pax]]+Tabla25[[#This Row],[Pax addicional cat.]]</f>
        <v>5</v>
      </c>
    </row>
    <row r="97" spans="26:47" x14ac:dyDescent="0.2">
      <c r="Z97" s="5" t="s">
        <v>10</v>
      </c>
      <c r="AA97" s="5" t="s">
        <v>1</v>
      </c>
      <c r="AB97" s="5" t="str">
        <f t="shared" si="17"/>
        <v>EIVISSA-TENERIFE</v>
      </c>
      <c r="AC97" s="30">
        <v>120</v>
      </c>
      <c r="AD97" s="5">
        <v>2</v>
      </c>
      <c r="AF97" s="5" t="s">
        <v>28</v>
      </c>
      <c r="AG97" s="5">
        <v>19</v>
      </c>
      <c r="AK97" s="71" t="s">
        <v>38</v>
      </c>
      <c r="AL97" s="71" t="s">
        <v>122</v>
      </c>
      <c r="AM97" s="71" t="str">
        <f>Tabla25[[#This Row],[Esport i sexe]] &amp; " - " &amp; Tabla25[[#This Row],[Categoria]]</f>
        <v>BILLAR - Segona divisió</v>
      </c>
      <c r="AN97" s="71" t="s">
        <v>38</v>
      </c>
      <c r="AO97" s="83">
        <v>0.5</v>
      </c>
      <c r="AP97" s="73">
        <v>1</v>
      </c>
      <c r="AQ97" s="73">
        <v>1</v>
      </c>
      <c r="AR97" s="73">
        <v>1</v>
      </c>
      <c r="AS97" s="73">
        <v>4</v>
      </c>
      <c r="AT97" s="74">
        <v>0</v>
      </c>
      <c r="AU97" s="73">
        <f>Tabla25[[#This Row],[Pax]]+Tabla25[[#This Row],[Pax addicional cat.]]</f>
        <v>4</v>
      </c>
    </row>
    <row r="98" spans="26:47" x14ac:dyDescent="0.25">
      <c r="Z98" s="5" t="s">
        <v>10</v>
      </c>
      <c r="AA98" s="5" t="s">
        <v>115</v>
      </c>
      <c r="AB98" s="5" t="str">
        <f t="shared" si="17"/>
        <v>EIVISSA-VALÈNCIA (avió)</v>
      </c>
      <c r="AC98" s="30">
        <v>55</v>
      </c>
      <c r="AD98" s="5">
        <v>1</v>
      </c>
      <c r="AF98" s="5" t="s">
        <v>27</v>
      </c>
      <c r="AG98" s="5">
        <v>14</v>
      </c>
      <c r="AK98" s="71" t="s">
        <v>37</v>
      </c>
      <c r="AL98" s="71" t="s">
        <v>120</v>
      </c>
      <c r="AM98" s="71" t="str">
        <f>Tabla25[[#This Row],[Esport i sexe]] &amp; " - " &amp; Tabla25[[#This Row],[Categoria]]</f>
        <v>BITLLES - Divisió d’honor</v>
      </c>
      <c r="AN98" s="71" t="s">
        <v>37</v>
      </c>
      <c r="AO98" s="84">
        <v>1</v>
      </c>
      <c r="AP98" s="73">
        <v>1</v>
      </c>
      <c r="AQ98" s="73">
        <v>1</v>
      </c>
      <c r="AR98" s="73">
        <v>1</v>
      </c>
      <c r="AS98" s="73">
        <v>8</v>
      </c>
      <c r="AT98" s="73">
        <v>2</v>
      </c>
      <c r="AU98" s="73">
        <f>Tabla25[[#This Row],[Pax]]+Tabla25[[#This Row],[Pax addicional cat.]]</f>
        <v>10</v>
      </c>
    </row>
    <row r="99" spans="26:47" x14ac:dyDescent="0.25">
      <c r="Z99" s="5" t="s">
        <v>10</v>
      </c>
      <c r="AA99" s="5" t="s">
        <v>112</v>
      </c>
      <c r="AB99" s="5" t="str">
        <f t="shared" si="17"/>
        <v>EIVISSA-VALÈNCIA (vaixell)</v>
      </c>
      <c r="AC99" s="30">
        <v>23</v>
      </c>
      <c r="AD99" s="5">
        <v>1</v>
      </c>
      <c r="AF99" s="5" t="s">
        <v>26</v>
      </c>
      <c r="AG99" s="5">
        <v>31</v>
      </c>
      <c r="AI99" s="69" t="s">
        <v>100</v>
      </c>
      <c r="AK99" s="71" t="s">
        <v>37</v>
      </c>
      <c r="AL99" s="71" t="s">
        <v>121</v>
      </c>
      <c r="AM99" s="71" t="str">
        <f>Tabla25[[#This Row],[Esport i sexe]] &amp; " - " &amp; Tabla25[[#This Row],[Categoria]]</f>
        <v>BITLLES - Primera divisió</v>
      </c>
      <c r="AN99" s="71" t="s">
        <v>37</v>
      </c>
      <c r="AO99" s="83">
        <v>0.75</v>
      </c>
      <c r="AP99" s="73">
        <v>1</v>
      </c>
      <c r="AQ99" s="73">
        <v>1</v>
      </c>
      <c r="AR99" s="73">
        <v>1</v>
      </c>
      <c r="AS99" s="73">
        <v>8</v>
      </c>
      <c r="AT99" s="73">
        <v>1</v>
      </c>
      <c r="AU99" s="73">
        <f>Tabla25[[#This Row],[Pax]]+Tabla25[[#This Row],[Pax addicional cat.]]</f>
        <v>9</v>
      </c>
    </row>
    <row r="100" spans="26:47" x14ac:dyDescent="0.2">
      <c r="Z100" s="5" t="s">
        <v>24</v>
      </c>
      <c r="AA100" s="5" t="s">
        <v>113</v>
      </c>
      <c r="AB100" s="5" t="str">
        <f t="shared" si="17"/>
        <v>MALLORCA-ALACANT (avió)</v>
      </c>
      <c r="AC100" s="30">
        <v>55</v>
      </c>
      <c r="AD100" s="5">
        <v>1</v>
      </c>
      <c r="AF100" s="5" t="s">
        <v>25</v>
      </c>
      <c r="AG100" s="5">
        <v>15</v>
      </c>
      <c r="AI100" s="70" t="s">
        <v>191</v>
      </c>
      <c r="AK100" s="71" t="s">
        <v>37</v>
      </c>
      <c r="AL100" s="71" t="s">
        <v>122</v>
      </c>
      <c r="AM100" s="71" t="str">
        <f>Tabla25[[#This Row],[Esport i sexe]] &amp; " - " &amp; Tabla25[[#This Row],[Categoria]]</f>
        <v>BITLLES - Segona divisió</v>
      </c>
      <c r="AN100" s="71" t="s">
        <v>37</v>
      </c>
      <c r="AO100" s="83">
        <v>0.5</v>
      </c>
      <c r="AP100" s="73">
        <v>1</v>
      </c>
      <c r="AQ100" s="73">
        <v>1</v>
      </c>
      <c r="AR100" s="73">
        <v>1</v>
      </c>
      <c r="AS100" s="73">
        <v>8</v>
      </c>
      <c r="AT100" s="74">
        <v>0</v>
      </c>
      <c r="AU100" s="73">
        <f>Tabla25[[#This Row],[Pax]]+Tabla25[[#This Row],[Pax addicional cat.]]</f>
        <v>8</v>
      </c>
    </row>
    <row r="101" spans="26:47" ht="15" x14ac:dyDescent="0.25">
      <c r="Z101" s="5" t="s">
        <v>24</v>
      </c>
      <c r="AA101" s="5" t="s">
        <v>109</v>
      </c>
      <c r="AB101" s="5" t="str">
        <f t="shared" si="17"/>
        <v>MALLORCA-ALACANT (vaixell)</v>
      </c>
      <c r="AC101" s="30">
        <v>23</v>
      </c>
      <c r="AD101" s="5">
        <v>1</v>
      </c>
      <c r="AF101" s="5" t="s">
        <v>23</v>
      </c>
      <c r="AG101" s="5">
        <v>15</v>
      </c>
      <c r="AI101" s="72" t="s">
        <v>101</v>
      </c>
      <c r="AK101" s="71" t="s">
        <v>210</v>
      </c>
      <c r="AL101" t="s">
        <v>214</v>
      </c>
      <c r="AM101" s="71" t="str">
        <f>Tabla25[[#This Row],[Esport i sexe]] &amp; " - " &amp; Tabla25[[#This Row],[Categoria]]</f>
        <v>CICLISME - Copa d'Espanya de ciclisme en ruta sènior sub-23</v>
      </c>
      <c r="AN101" s="71" t="s">
        <v>210</v>
      </c>
      <c r="AO101" s="83">
        <v>1</v>
      </c>
      <c r="AP101" s="73">
        <v>1</v>
      </c>
      <c r="AQ101" s="73">
        <v>1</v>
      </c>
      <c r="AR101" s="73">
        <v>1</v>
      </c>
      <c r="AS101" s="73">
        <v>8</v>
      </c>
      <c r="AT101" s="74">
        <v>2</v>
      </c>
      <c r="AU101" s="73">
        <f>Tabla25[[#This Row],[Pax]]+Tabla25[[#This Row],[Pax addicional cat.]]</f>
        <v>10</v>
      </c>
    </row>
    <row r="102" spans="26:47" x14ac:dyDescent="0.25">
      <c r="Z102" s="5" t="s">
        <v>24</v>
      </c>
      <c r="AA102" s="5" t="s">
        <v>114</v>
      </c>
      <c r="AB102" s="5" t="str">
        <f t="shared" si="17"/>
        <v>MALLORCA-BARCELONA (avió)</v>
      </c>
      <c r="AC102" s="30">
        <v>55</v>
      </c>
      <c r="AD102" s="5">
        <v>1</v>
      </c>
      <c r="AF102" s="5" t="s">
        <v>22</v>
      </c>
      <c r="AG102" s="5">
        <v>23</v>
      </c>
      <c r="AK102" s="71" t="s">
        <v>36</v>
      </c>
      <c r="AL102" s="71" t="s">
        <v>120</v>
      </c>
      <c r="AM102" s="71" t="str">
        <f>Tabla25[[#This Row],[Esport i sexe]] &amp; " - " &amp; Tabla25[[#This Row],[Categoria]]</f>
        <v>ESCACS - Divisió d’honor</v>
      </c>
      <c r="AN102" s="71" t="s">
        <v>36</v>
      </c>
      <c r="AO102" s="84">
        <v>1</v>
      </c>
      <c r="AP102" s="73">
        <v>1</v>
      </c>
      <c r="AQ102" s="73">
        <v>1</v>
      </c>
      <c r="AR102" s="73">
        <v>1</v>
      </c>
      <c r="AS102" s="73">
        <v>5</v>
      </c>
      <c r="AT102" s="73">
        <v>2</v>
      </c>
      <c r="AU102" s="73">
        <f>Tabla25[[#This Row],[Pax]]+Tabla25[[#This Row],[Pax addicional cat.]]</f>
        <v>7</v>
      </c>
    </row>
    <row r="103" spans="26:47" x14ac:dyDescent="0.25">
      <c r="Z103" s="5" t="s">
        <v>24</v>
      </c>
      <c r="AA103" s="5" t="s">
        <v>110</v>
      </c>
      <c r="AB103" s="5" t="str">
        <f t="shared" si="17"/>
        <v>MALLORCA-BARCELONA (vaixell)</v>
      </c>
      <c r="AC103" s="30">
        <v>23</v>
      </c>
      <c r="AD103" s="5">
        <v>1</v>
      </c>
      <c r="AF103" s="5" t="s">
        <v>21</v>
      </c>
      <c r="AG103" s="5">
        <v>15</v>
      </c>
      <c r="AI103" s="69" t="s">
        <v>45</v>
      </c>
      <c r="AK103" s="71" t="s">
        <v>36</v>
      </c>
      <c r="AL103" s="71" t="s">
        <v>121</v>
      </c>
      <c r="AM103" s="71" t="str">
        <f>Tabla25[[#This Row],[Esport i sexe]] &amp; " - " &amp; Tabla25[[#This Row],[Categoria]]</f>
        <v>ESCACS - Primera divisió</v>
      </c>
      <c r="AN103" s="71" t="s">
        <v>36</v>
      </c>
      <c r="AO103" s="83">
        <v>0.75</v>
      </c>
      <c r="AP103" s="73">
        <v>1</v>
      </c>
      <c r="AQ103" s="73">
        <v>1</v>
      </c>
      <c r="AR103" s="73">
        <v>1</v>
      </c>
      <c r="AS103" s="73">
        <v>5</v>
      </c>
      <c r="AT103" s="73">
        <v>1</v>
      </c>
      <c r="AU103" s="73">
        <f>Tabla25[[#This Row],[Pax]]+Tabla25[[#This Row],[Pax addicional cat.]]</f>
        <v>6</v>
      </c>
    </row>
    <row r="104" spans="26:47" x14ac:dyDescent="0.2">
      <c r="Z104" s="5" t="s">
        <v>24</v>
      </c>
      <c r="AA104" s="5" t="s">
        <v>0</v>
      </c>
      <c r="AB104" s="5" t="str">
        <f t="shared" si="17"/>
        <v>MALLORCA-BILBAO</v>
      </c>
      <c r="AC104" s="30">
        <v>55</v>
      </c>
      <c r="AD104" s="5">
        <v>1</v>
      </c>
      <c r="AF104" s="5" t="s">
        <v>20</v>
      </c>
      <c r="AG104" s="5">
        <v>14</v>
      </c>
      <c r="AI104" s="70" t="s">
        <v>46</v>
      </c>
      <c r="AK104" s="71" t="s">
        <v>36</v>
      </c>
      <c r="AL104" s="71" t="s">
        <v>122</v>
      </c>
      <c r="AM104" s="71" t="str">
        <f>Tabla25[[#This Row],[Esport i sexe]] &amp; " - " &amp; Tabla25[[#This Row],[Categoria]]</f>
        <v>ESCACS - Segona divisió</v>
      </c>
      <c r="AN104" s="71" t="s">
        <v>36</v>
      </c>
      <c r="AO104" s="83">
        <v>0.5</v>
      </c>
      <c r="AP104" s="73">
        <v>1</v>
      </c>
      <c r="AQ104" s="73">
        <v>1</v>
      </c>
      <c r="AR104" s="73">
        <v>1</v>
      </c>
      <c r="AS104" s="73">
        <v>5</v>
      </c>
      <c r="AT104" s="74">
        <v>0</v>
      </c>
      <c r="AU104" s="73">
        <f>Tabla25[[#This Row],[Pax]]+Tabla25[[#This Row],[Pax addicional cat.]]</f>
        <v>5</v>
      </c>
    </row>
    <row r="105" spans="26:47" x14ac:dyDescent="0.25">
      <c r="Z105" s="5" t="s">
        <v>24</v>
      </c>
      <c r="AA105" s="5" t="s">
        <v>111</v>
      </c>
      <c r="AB105" s="5" t="str">
        <f t="shared" si="17"/>
        <v>MALLORCA-DÉNIA (vaixell)</v>
      </c>
      <c r="AC105" s="30">
        <v>23</v>
      </c>
      <c r="AD105" s="5">
        <v>1</v>
      </c>
      <c r="AI105" s="72" t="s">
        <v>47</v>
      </c>
      <c r="AK105" s="71" t="s">
        <v>26</v>
      </c>
      <c r="AL105" s="71" t="s">
        <v>134</v>
      </c>
      <c r="AM105" s="71" t="str">
        <f>Tabla25[[#This Row],[Esport i sexe]] &amp; " - " &amp; Tabla25[[#This Row],[Categoria]]</f>
        <v>FUTBOL AMERICÀ - Sèrie A</v>
      </c>
      <c r="AN105" s="71" t="s">
        <v>28</v>
      </c>
      <c r="AO105" s="84">
        <v>1</v>
      </c>
      <c r="AP105" s="73">
        <v>1</v>
      </c>
      <c r="AQ105" s="73">
        <v>1</v>
      </c>
      <c r="AR105" s="73">
        <v>1</v>
      </c>
      <c r="AS105" s="73">
        <v>31</v>
      </c>
      <c r="AT105" s="73">
        <v>2</v>
      </c>
      <c r="AU105" s="73">
        <f>Tabla25[[#This Row],[Pax]]+Tabla25[[#This Row],[Pax addicional cat.]]</f>
        <v>33</v>
      </c>
    </row>
    <row r="106" spans="26:47" x14ac:dyDescent="0.25">
      <c r="Z106" s="5" t="s">
        <v>24</v>
      </c>
      <c r="AA106" s="5" t="s">
        <v>106</v>
      </c>
      <c r="AB106" s="5" t="str">
        <f t="shared" si="17"/>
        <v>MALLORCA-GRAN CANARIA </v>
      </c>
      <c r="AC106" s="30">
        <v>120</v>
      </c>
      <c r="AD106" s="5">
        <v>2</v>
      </c>
      <c r="AI106" s="70" t="s">
        <v>48</v>
      </c>
      <c r="AK106" s="71" t="s">
        <v>26</v>
      </c>
      <c r="AL106" s="71" t="s">
        <v>135</v>
      </c>
      <c r="AM106" s="71" t="str">
        <f>Tabla25[[#This Row],[Esport i sexe]] &amp; " - " &amp; Tabla25[[#This Row],[Categoria]]</f>
        <v>FUTBOL AMERICÀ - Sèrie B</v>
      </c>
      <c r="AN106" s="71" t="s">
        <v>28</v>
      </c>
      <c r="AO106" s="83">
        <v>0.75</v>
      </c>
      <c r="AP106" s="73">
        <v>1</v>
      </c>
      <c r="AQ106" s="73">
        <v>1</v>
      </c>
      <c r="AR106" s="73">
        <v>1</v>
      </c>
      <c r="AS106" s="73">
        <v>31</v>
      </c>
      <c r="AT106" s="73">
        <v>1</v>
      </c>
      <c r="AU106" s="73">
        <f>Tabla25[[#This Row],[Pax]]+Tabla25[[#This Row],[Pax addicional cat.]]</f>
        <v>32</v>
      </c>
    </row>
    <row r="107" spans="26:47" x14ac:dyDescent="0.25">
      <c r="Z107" s="5" t="s">
        <v>24</v>
      </c>
      <c r="AA107" s="5" t="s">
        <v>17</v>
      </c>
      <c r="AB107" s="5" t="str">
        <f t="shared" si="17"/>
        <v>MALLORCA-GRANADA</v>
      </c>
      <c r="AC107" s="30">
        <v>55</v>
      </c>
      <c r="AD107" s="5">
        <v>1</v>
      </c>
      <c r="AK107" s="71" t="s">
        <v>136</v>
      </c>
      <c r="AL107" s="71" t="s">
        <v>224</v>
      </c>
      <c r="AM107" s="71" t="str">
        <f>Tabla25[[#This Row],[Esport i sexe]] &amp; " - " &amp; Tabla25[[#This Row],[Categoria]]</f>
        <v>FUTBOL FEMENÍ - Primera RFEF FUTFEM</v>
      </c>
      <c r="AN107" s="71" t="s">
        <v>28</v>
      </c>
      <c r="AO107" s="84">
        <v>1</v>
      </c>
      <c r="AP107" s="73">
        <v>0</v>
      </c>
      <c r="AQ107" s="73">
        <v>1</v>
      </c>
      <c r="AR107" s="73">
        <v>1</v>
      </c>
      <c r="AS107" s="73">
        <v>19</v>
      </c>
      <c r="AT107" s="73">
        <v>2</v>
      </c>
      <c r="AU107" s="73">
        <f>Tabla25[[#This Row],[Pax]]+Tabla25[[#This Row],[Pax addicional cat.]]</f>
        <v>21</v>
      </c>
    </row>
    <row r="108" spans="26:47" x14ac:dyDescent="0.25">
      <c r="Z108" s="5" t="s">
        <v>24</v>
      </c>
      <c r="AA108" s="5" t="s">
        <v>15</v>
      </c>
      <c r="AB108" s="5" t="str">
        <f t="shared" si="17"/>
        <v>MALLORCA-LA CORUNYA</v>
      </c>
      <c r="AC108" s="30">
        <v>75</v>
      </c>
      <c r="AD108" s="5">
        <v>1</v>
      </c>
      <c r="AK108" s="71" t="s">
        <v>136</v>
      </c>
      <c r="AL108" s="71" t="s">
        <v>226</v>
      </c>
      <c r="AM108" s="71" t="str">
        <f>Tabla25[[#This Row],[Esport i sexe]] &amp; " - " &amp; Tabla25[[#This Row],[Categoria]]</f>
        <v>FUTBOL FEMENÍ - Segona RFEF FUTFEM</v>
      </c>
      <c r="AN108" s="71" t="s">
        <v>28</v>
      </c>
      <c r="AO108" s="83">
        <v>0.75</v>
      </c>
      <c r="AP108" s="73">
        <v>0</v>
      </c>
      <c r="AQ108" s="73">
        <v>1</v>
      </c>
      <c r="AR108" s="73">
        <v>1</v>
      </c>
      <c r="AS108" s="73">
        <v>19</v>
      </c>
      <c r="AT108" s="73">
        <v>1</v>
      </c>
      <c r="AU108" s="73">
        <f>Tabla25[[#This Row],[Pax]]+Tabla25[[#This Row],[Pax addicional cat.]]</f>
        <v>20</v>
      </c>
    </row>
    <row r="109" spans="26:47" x14ac:dyDescent="0.2">
      <c r="Z109" s="5" t="s">
        <v>24</v>
      </c>
      <c r="AA109" s="5" t="s">
        <v>13</v>
      </c>
      <c r="AB109" s="5" t="str">
        <f t="shared" si="17"/>
        <v>MALLORCA-MADRID</v>
      </c>
      <c r="AC109" s="30">
        <v>55</v>
      </c>
      <c r="AD109" s="5">
        <v>1</v>
      </c>
      <c r="AK109" s="71" t="s">
        <v>136</v>
      </c>
      <c r="AL109" s="71" t="s">
        <v>225</v>
      </c>
      <c r="AM109" s="71" t="str">
        <f>Tabla25[[#This Row],[Esport i sexe]] &amp; " - " &amp; Tabla25[[#This Row],[Categoria]]</f>
        <v>FUTBOL FEMENÍ - Primera Nacional FUTFEM</v>
      </c>
      <c r="AN109" s="71" t="s">
        <v>28</v>
      </c>
      <c r="AO109" s="83">
        <v>0.5</v>
      </c>
      <c r="AP109" s="73">
        <v>0</v>
      </c>
      <c r="AQ109" s="73">
        <v>1</v>
      </c>
      <c r="AR109" s="73">
        <v>1</v>
      </c>
      <c r="AS109" s="73">
        <v>19</v>
      </c>
      <c r="AT109" s="74">
        <v>0</v>
      </c>
      <c r="AU109" s="73">
        <f>Tabla25[[#This Row],[Pax]]+Tabla25[[#This Row],[Pax addicional cat.]]</f>
        <v>19</v>
      </c>
    </row>
    <row r="110" spans="26:47" x14ac:dyDescent="0.25">
      <c r="Z110" s="5" t="s">
        <v>24</v>
      </c>
      <c r="AA110" s="5" t="s">
        <v>107</v>
      </c>
      <c r="AB110" s="5" t="str">
        <f t="shared" si="17"/>
        <v>MALLORCA-MALAGA</v>
      </c>
      <c r="AC110" s="30">
        <v>55</v>
      </c>
      <c r="AD110" s="5">
        <v>1</v>
      </c>
      <c r="AK110" s="71" t="s">
        <v>137</v>
      </c>
      <c r="AL110" s="71" t="s">
        <v>138</v>
      </c>
      <c r="AM110" s="71" t="str">
        <f>Tabla25[[#This Row],[Esport i sexe]] &amp; " - " &amp; Tabla25[[#This Row],[Categoria]]</f>
        <v>FUTBOL JUVENIL MASCULÍ - Divisió d’honor juvenil</v>
      </c>
      <c r="AN110" s="71" t="s">
        <v>28</v>
      </c>
      <c r="AO110" s="84">
        <v>1</v>
      </c>
      <c r="AP110" s="73">
        <v>0</v>
      </c>
      <c r="AQ110" s="73">
        <v>1</v>
      </c>
      <c r="AR110" s="73">
        <v>0</v>
      </c>
      <c r="AS110" s="73">
        <v>19</v>
      </c>
      <c r="AT110" s="73">
        <v>2</v>
      </c>
      <c r="AU110" s="73">
        <f>Tabla25[[#This Row],[Pax]]+Tabla25[[#This Row],[Pax addicional cat.]]</f>
        <v>21</v>
      </c>
    </row>
    <row r="111" spans="26:47" x14ac:dyDescent="0.25">
      <c r="Z111" s="5" t="s">
        <v>24</v>
      </c>
      <c r="AA111" s="5" t="s">
        <v>18</v>
      </c>
      <c r="AB111" s="5" t="str">
        <f t="shared" si="17"/>
        <v>MALLORCA-MELILLA</v>
      </c>
      <c r="AC111" s="30">
        <v>120</v>
      </c>
      <c r="AD111" s="5">
        <v>2</v>
      </c>
      <c r="AK111" s="71" t="s">
        <v>139</v>
      </c>
      <c r="AL111" s="71" t="s">
        <v>140</v>
      </c>
      <c r="AM111" s="71" t="str">
        <f>Tabla25[[#This Row],[Esport i sexe]] &amp; " - " &amp; Tabla25[[#This Row],[Categoria]]</f>
        <v>FUTBOL MASCULÍ - Primera RFEF</v>
      </c>
      <c r="AN111" s="71" t="s">
        <v>28</v>
      </c>
      <c r="AO111" s="84">
        <v>1</v>
      </c>
      <c r="AP111" s="73">
        <v>0</v>
      </c>
      <c r="AQ111" s="73">
        <v>1</v>
      </c>
      <c r="AR111" s="73">
        <v>1</v>
      </c>
      <c r="AS111" s="73">
        <v>19</v>
      </c>
      <c r="AT111" s="73">
        <v>2</v>
      </c>
      <c r="AU111" s="73">
        <f>Tabla25[[#This Row],[Pax]]+Tabla25[[#This Row],[Pax addicional cat.]]</f>
        <v>21</v>
      </c>
    </row>
    <row r="112" spans="26:47" x14ac:dyDescent="0.25">
      <c r="Z112" s="5" t="s">
        <v>24</v>
      </c>
      <c r="AA112" s="5" t="s">
        <v>12</v>
      </c>
      <c r="AB112" s="5" t="str">
        <f t="shared" si="17"/>
        <v>MALLORCA-OVIEDO</v>
      </c>
      <c r="AC112" s="30">
        <v>75</v>
      </c>
      <c r="AD112" s="5">
        <v>1</v>
      </c>
      <c r="AK112" s="71" t="s">
        <v>139</v>
      </c>
      <c r="AL112" s="71" t="s">
        <v>141</v>
      </c>
      <c r="AM112" s="71" t="str">
        <f>Tabla25[[#This Row],[Esport i sexe]] &amp; " - " &amp; Tabla25[[#This Row],[Categoria]]</f>
        <v>FUTBOL MASCULÍ - Segona RFEF</v>
      </c>
      <c r="AN112" s="71" t="s">
        <v>28</v>
      </c>
      <c r="AO112" s="83">
        <v>0.75</v>
      </c>
      <c r="AP112" s="73">
        <v>0</v>
      </c>
      <c r="AQ112" s="73">
        <v>1</v>
      </c>
      <c r="AR112" s="73">
        <v>1</v>
      </c>
      <c r="AS112" s="73">
        <v>19</v>
      </c>
      <c r="AT112" s="73">
        <v>1</v>
      </c>
      <c r="AU112" s="73">
        <f>Tabla25[[#This Row],[Pax]]+Tabla25[[#This Row],[Pax addicional cat.]]</f>
        <v>20</v>
      </c>
    </row>
    <row r="113" spans="26:47" x14ac:dyDescent="0.25">
      <c r="Z113" s="5" t="s">
        <v>24</v>
      </c>
      <c r="AA113" s="5" t="s">
        <v>14</v>
      </c>
      <c r="AB113" s="5" t="str">
        <f t="shared" ref="AB113:AB137" si="18">Z113 &amp; "-" &amp; AA113</f>
        <v>MALLORCA-SANTIAGO</v>
      </c>
      <c r="AC113" s="30">
        <v>75</v>
      </c>
      <c r="AD113" s="5">
        <v>1</v>
      </c>
      <c r="AK113" s="71" t="s">
        <v>142</v>
      </c>
      <c r="AL113" s="71" t="s">
        <v>143</v>
      </c>
      <c r="AM113" s="71" t="str">
        <f>Tabla25[[#This Row],[Esport i sexe]] &amp; " - " &amp; Tabla25[[#This Row],[Categoria]]</f>
        <v>FUTBOL SALA FEMENÍ - RFEF Futsal Femení</v>
      </c>
      <c r="AN113" s="71" t="s">
        <v>27</v>
      </c>
      <c r="AO113" s="84">
        <v>1</v>
      </c>
      <c r="AP113" s="73">
        <v>0</v>
      </c>
      <c r="AQ113" s="73">
        <v>1</v>
      </c>
      <c r="AR113" s="73">
        <v>1</v>
      </c>
      <c r="AS113" s="73">
        <v>14</v>
      </c>
      <c r="AT113" s="73">
        <v>2</v>
      </c>
      <c r="AU113" s="73">
        <f>Tabla25[[#This Row],[Pax]]+Tabla25[[#This Row],[Pax addicional cat.]]</f>
        <v>16</v>
      </c>
    </row>
    <row r="114" spans="26:47" x14ac:dyDescent="0.25">
      <c r="Z114" s="5" t="s">
        <v>24</v>
      </c>
      <c r="AA114" s="5" t="s">
        <v>54</v>
      </c>
      <c r="AB114" s="5" t="str">
        <f t="shared" si="18"/>
        <v>MALLORCA-SARAGOSSA</v>
      </c>
      <c r="AC114" s="30">
        <v>55</v>
      </c>
      <c r="AD114" s="5">
        <v>1</v>
      </c>
      <c r="AK114" s="71" t="s">
        <v>142</v>
      </c>
      <c r="AL114" s="71" t="s">
        <v>144</v>
      </c>
      <c r="AM114" s="71" t="str">
        <f>Tabla25[[#This Row],[Esport i sexe]] &amp; " - " &amp; Tabla25[[#This Row],[Categoria]]</f>
        <v>FUTBOL SALA FEMENÍ - Segona RFEF Futsal femení</v>
      </c>
      <c r="AN114" s="71" t="s">
        <v>27</v>
      </c>
      <c r="AO114" s="83">
        <v>0.75</v>
      </c>
      <c r="AP114" s="73">
        <v>0</v>
      </c>
      <c r="AQ114" s="73">
        <v>1</v>
      </c>
      <c r="AR114" s="73">
        <v>1</v>
      </c>
      <c r="AS114" s="73">
        <v>14</v>
      </c>
      <c r="AT114" s="73">
        <v>1</v>
      </c>
      <c r="AU114" s="73">
        <f>Tabla25[[#This Row],[Pax]]+Tabla25[[#This Row],[Pax addicional cat.]]</f>
        <v>15</v>
      </c>
    </row>
    <row r="115" spans="26:47" x14ac:dyDescent="0.25">
      <c r="Z115" s="5" t="s">
        <v>24</v>
      </c>
      <c r="AA115" s="5" t="s">
        <v>16</v>
      </c>
      <c r="AB115" s="5" t="str">
        <f t="shared" si="18"/>
        <v>MALLORCA-SEVILLA</v>
      </c>
      <c r="AC115" s="30">
        <v>75</v>
      </c>
      <c r="AD115" s="5">
        <v>1</v>
      </c>
      <c r="AK115" s="71" t="s">
        <v>145</v>
      </c>
      <c r="AL115" s="71" t="s">
        <v>138</v>
      </c>
      <c r="AM115" s="71" t="str">
        <f>Tabla25[[#This Row],[Esport i sexe]] &amp; " - " &amp; Tabla25[[#This Row],[Categoria]]</f>
        <v>FUTBOL SALA JUVENIL MASCULÍ - Divisió d’honor juvenil</v>
      </c>
      <c r="AN115" s="71" t="s">
        <v>27</v>
      </c>
      <c r="AO115" s="84">
        <v>1</v>
      </c>
      <c r="AP115" s="73">
        <v>0</v>
      </c>
      <c r="AQ115" s="73">
        <v>1</v>
      </c>
      <c r="AR115" s="73">
        <v>0</v>
      </c>
      <c r="AS115" s="73">
        <v>14</v>
      </c>
      <c r="AT115" s="73">
        <v>2</v>
      </c>
      <c r="AU115" s="73">
        <f>Tabla25[[#This Row],[Pax]]+Tabla25[[#This Row],[Pax addicional cat.]]</f>
        <v>16</v>
      </c>
    </row>
    <row r="116" spans="26:47" x14ac:dyDescent="0.25">
      <c r="Z116" s="5" t="s">
        <v>24</v>
      </c>
      <c r="AA116" s="5" t="s">
        <v>1</v>
      </c>
      <c r="AB116" s="5" t="str">
        <f t="shared" si="18"/>
        <v>MALLORCA-TENERIFE</v>
      </c>
      <c r="AC116" s="30">
        <v>120</v>
      </c>
      <c r="AD116" s="5">
        <v>2</v>
      </c>
      <c r="AK116" s="71" t="s">
        <v>146</v>
      </c>
      <c r="AL116" s="71" t="s">
        <v>147</v>
      </c>
      <c r="AM116" s="71" t="str">
        <f>Tabla25[[#This Row],[Esport i sexe]] &amp; " - " &amp; Tabla25[[#This Row],[Categoria]]</f>
        <v>FUTBOL SALA MASCULÍ - RFEF Futsal</v>
      </c>
      <c r="AN116" s="71" t="s">
        <v>27</v>
      </c>
      <c r="AO116" s="84">
        <v>1</v>
      </c>
      <c r="AP116" s="73">
        <v>0</v>
      </c>
      <c r="AQ116" s="73">
        <v>1</v>
      </c>
      <c r="AR116" s="73">
        <v>1</v>
      </c>
      <c r="AS116" s="73">
        <v>14</v>
      </c>
      <c r="AT116" s="73">
        <v>2</v>
      </c>
      <c r="AU116" s="73">
        <f>Tabla25[[#This Row],[Pax]]+Tabla25[[#This Row],[Pax addicional cat.]]</f>
        <v>16</v>
      </c>
    </row>
    <row r="117" spans="26:47" x14ac:dyDescent="0.25">
      <c r="Z117" s="5" t="s">
        <v>24</v>
      </c>
      <c r="AA117" s="5" t="s">
        <v>115</v>
      </c>
      <c r="AB117" s="5" t="str">
        <f t="shared" si="18"/>
        <v>MALLORCA-VALÈNCIA (avió)</v>
      </c>
      <c r="AC117" s="30">
        <v>55</v>
      </c>
      <c r="AD117" s="5">
        <v>1</v>
      </c>
      <c r="AK117" s="71" t="s">
        <v>146</v>
      </c>
      <c r="AL117" s="71" t="s">
        <v>148</v>
      </c>
      <c r="AM117" s="71" t="str">
        <f>Tabla25[[#This Row],[Esport i sexe]] &amp; " - " &amp; Tabla25[[#This Row],[Categoria]]</f>
        <v>FUTBOL SALA MASCULÍ - Segona RFEF Futsal</v>
      </c>
      <c r="AN117" s="71" t="s">
        <v>27</v>
      </c>
      <c r="AO117" s="83">
        <v>0.75</v>
      </c>
      <c r="AP117" s="73">
        <v>0</v>
      </c>
      <c r="AQ117" s="73">
        <v>1</v>
      </c>
      <c r="AR117" s="73">
        <v>1</v>
      </c>
      <c r="AS117" s="73">
        <v>14</v>
      </c>
      <c r="AT117" s="73">
        <v>1</v>
      </c>
      <c r="AU117" s="73">
        <f>Tabla25[[#This Row],[Pax]]+Tabla25[[#This Row],[Pax addicional cat.]]</f>
        <v>15</v>
      </c>
    </row>
    <row r="118" spans="26:47" x14ac:dyDescent="0.2">
      <c r="Z118" s="5" t="s">
        <v>24</v>
      </c>
      <c r="AA118" s="5" t="s">
        <v>112</v>
      </c>
      <c r="AB118" s="5" t="str">
        <f t="shared" si="18"/>
        <v>MALLORCA-VALÈNCIA (vaixell)</v>
      </c>
      <c r="AC118" s="30">
        <v>23</v>
      </c>
      <c r="AD118" s="5">
        <v>1</v>
      </c>
      <c r="AK118" s="71" t="s">
        <v>146</v>
      </c>
      <c r="AL118" s="71" t="s">
        <v>149</v>
      </c>
      <c r="AM118" s="71" t="str">
        <f>Tabla25[[#This Row],[Esport i sexe]] &amp; " - " &amp; Tabla25[[#This Row],[Categoria]]</f>
        <v>FUTBOL SALA MASCULÍ - Segona divisió B Futsal</v>
      </c>
      <c r="AN118" s="71" t="s">
        <v>27</v>
      </c>
      <c r="AO118" s="83">
        <v>0.5</v>
      </c>
      <c r="AP118" s="73">
        <v>0</v>
      </c>
      <c r="AQ118" s="73">
        <v>1</v>
      </c>
      <c r="AR118" s="73">
        <v>1</v>
      </c>
      <c r="AS118" s="73">
        <v>14</v>
      </c>
      <c r="AT118" s="74">
        <v>0</v>
      </c>
      <c r="AU118" s="73">
        <f>Tabla25[[#This Row],[Pax]]+Tabla25[[#This Row],[Pax addicional cat.]]</f>
        <v>14</v>
      </c>
    </row>
    <row r="119" spans="26:47" x14ac:dyDescent="0.25">
      <c r="Z119" s="5" t="s">
        <v>19</v>
      </c>
      <c r="AA119" s="5" t="s">
        <v>113</v>
      </c>
      <c r="AB119" s="5" t="str">
        <f t="shared" si="18"/>
        <v>MENORCA-ALACANT (avió)</v>
      </c>
      <c r="AC119" s="30">
        <v>75</v>
      </c>
      <c r="AD119" s="5">
        <v>1</v>
      </c>
      <c r="AK119" s="71" t="s">
        <v>35</v>
      </c>
      <c r="AL119" s="71" t="s">
        <v>150</v>
      </c>
      <c r="AM119" s="71" t="str">
        <f>Tabla25[[#This Row],[Esport i sexe]] &amp; " - " &amp; Tabla25[[#This Row],[Categoria]]</f>
        <v>GIMNÀSTICA ARTÍSTICA MASCULINA - Categoria absoluta</v>
      </c>
      <c r="AN119" s="71" t="s">
        <v>35</v>
      </c>
      <c r="AO119" s="84">
        <v>1</v>
      </c>
      <c r="AP119" s="73">
        <v>1</v>
      </c>
      <c r="AQ119" s="73">
        <v>1</v>
      </c>
      <c r="AR119" s="73">
        <v>1</v>
      </c>
      <c r="AS119" s="73">
        <v>6</v>
      </c>
      <c r="AT119" s="73">
        <v>2</v>
      </c>
      <c r="AU119" s="73">
        <f>Tabla25[[#This Row],[Pax]]+Tabla25[[#This Row],[Pax addicional cat.]]</f>
        <v>8</v>
      </c>
    </row>
    <row r="120" spans="26:47" x14ac:dyDescent="0.25">
      <c r="Z120" s="5" t="s">
        <v>19</v>
      </c>
      <c r="AA120" s="5" t="s">
        <v>109</v>
      </c>
      <c r="AB120" s="5" t="str">
        <f t="shared" si="18"/>
        <v>MENORCA-ALACANT (vaixell)</v>
      </c>
      <c r="AC120" s="30">
        <v>23</v>
      </c>
      <c r="AD120" s="5">
        <v>1</v>
      </c>
      <c r="AK120" s="71" t="s">
        <v>151</v>
      </c>
      <c r="AL120" s="71" t="s">
        <v>217</v>
      </c>
      <c r="AM120" s="71" t="str">
        <f>Tabla25[[#This Row],[Esport i sexe]] &amp; " - " &amp; Tabla25[[#This Row],[Categoria]]</f>
        <v>GIMNÀSTICA FEMENINA (ARTÍSTICA O RÍTMICA) - Primera divisió absoluta (Liga Iberdrola)</v>
      </c>
      <c r="AN120" s="71" t="s">
        <v>211</v>
      </c>
      <c r="AO120" s="83">
        <v>1</v>
      </c>
      <c r="AP120" s="73">
        <v>1</v>
      </c>
      <c r="AQ120" s="73">
        <v>1</v>
      </c>
      <c r="AR120" s="73">
        <v>1</v>
      </c>
      <c r="AS120" s="73">
        <v>10</v>
      </c>
      <c r="AT120" s="73">
        <v>2</v>
      </c>
      <c r="AU120" s="73">
        <f>Tabla25[[#This Row],[Pax]]+Tabla25[[#This Row],[Pax addicional cat.]]</f>
        <v>12</v>
      </c>
    </row>
    <row r="121" spans="26:47" x14ac:dyDescent="0.2">
      <c r="Z121" s="5" t="s">
        <v>19</v>
      </c>
      <c r="AA121" s="5" t="s">
        <v>114</v>
      </c>
      <c r="AB121" s="5" t="str">
        <f t="shared" si="18"/>
        <v>MENORCA-BARCELONA (avió)</v>
      </c>
      <c r="AC121" s="30">
        <v>75</v>
      </c>
      <c r="AD121" s="5">
        <v>1</v>
      </c>
      <c r="AK121" s="71" t="s">
        <v>151</v>
      </c>
      <c r="AL121" s="71" t="s">
        <v>218</v>
      </c>
      <c r="AM121" s="71" t="str">
        <f>Tabla25[[#This Row],[Esport i sexe]] &amp; " - " &amp; Tabla25[[#This Row],[Categoria]]</f>
        <v>GIMNÀSTICA FEMENINA (ARTÍSTICA O RÍTMICA) - Segona divisió absoluta (Liga Iberdrola)</v>
      </c>
      <c r="AN121" s="71" t="s">
        <v>211</v>
      </c>
      <c r="AO121" s="83">
        <v>0.75</v>
      </c>
      <c r="AP121" s="73">
        <v>1</v>
      </c>
      <c r="AQ121" s="73">
        <v>1</v>
      </c>
      <c r="AR121" s="73">
        <v>1</v>
      </c>
      <c r="AS121" s="73">
        <v>10</v>
      </c>
      <c r="AT121" s="74">
        <v>1</v>
      </c>
      <c r="AU121" s="73">
        <f>Tabla25[[#This Row],[Pax]]+Tabla25[[#This Row],[Pax addicional cat.]]</f>
        <v>11</v>
      </c>
    </row>
    <row r="122" spans="26:47" x14ac:dyDescent="0.25">
      <c r="Z122" s="5" t="s">
        <v>19</v>
      </c>
      <c r="AA122" s="5" t="s">
        <v>110</v>
      </c>
      <c r="AB122" s="5" t="str">
        <f t="shared" si="18"/>
        <v>MENORCA-BARCELONA (vaixell)</v>
      </c>
      <c r="AC122" s="30">
        <v>23</v>
      </c>
      <c r="AD122" s="5">
        <v>1</v>
      </c>
      <c r="AK122" s="71" t="s">
        <v>151</v>
      </c>
      <c r="AL122" s="71" t="s">
        <v>219</v>
      </c>
      <c r="AM122" s="71" t="str">
        <f>Tabla25[[#This Row],[Esport i sexe]] &amp; " - " &amp; Tabla25[[#This Row],[Categoria]]</f>
        <v>GIMNÀSTICA FEMENINA (ARTÍSTICA O RÍTMICA) - Tercera divisió absoluta (Liga Iberdrola)</v>
      </c>
      <c r="AN122" s="71" t="s">
        <v>211</v>
      </c>
      <c r="AO122" s="84">
        <v>0.5</v>
      </c>
      <c r="AP122" s="73">
        <v>1</v>
      </c>
      <c r="AQ122" s="73">
        <v>1</v>
      </c>
      <c r="AR122" s="73">
        <v>1</v>
      </c>
      <c r="AS122" s="73">
        <v>10</v>
      </c>
      <c r="AT122" s="73">
        <v>0</v>
      </c>
      <c r="AU122" s="73">
        <f>Tabla25[[#This Row],[Pax]]+Tabla25[[#This Row],[Pax addicional cat.]]</f>
        <v>10</v>
      </c>
    </row>
    <row r="123" spans="26:47" x14ac:dyDescent="0.25">
      <c r="Z123" s="5" t="s">
        <v>19</v>
      </c>
      <c r="AA123" s="5" t="s">
        <v>0</v>
      </c>
      <c r="AB123" s="5" t="str">
        <f t="shared" si="18"/>
        <v>MENORCA-BILBAO</v>
      </c>
      <c r="AC123" s="30">
        <v>95</v>
      </c>
      <c r="AD123" s="5">
        <v>1</v>
      </c>
      <c r="AK123" s="71" t="s">
        <v>215</v>
      </c>
      <c r="AL123" s="71" t="s">
        <v>217</v>
      </c>
      <c r="AM123" s="71" t="str">
        <f>Tabla25[[#This Row],[Esport i sexe]] &amp; " - " &amp; Tabla25[[#This Row],[Categoria]]</f>
        <v>GIMNÀSTICA RÍTMICA FEMENINA - Primera divisió absoluta (Liga Iberdrola)</v>
      </c>
      <c r="AN123" s="71" t="s">
        <v>212</v>
      </c>
      <c r="AO123" s="84">
        <v>1</v>
      </c>
      <c r="AP123" s="73">
        <v>1</v>
      </c>
      <c r="AQ123" s="73">
        <v>1</v>
      </c>
      <c r="AR123" s="73">
        <v>1</v>
      </c>
      <c r="AS123" s="73">
        <v>8</v>
      </c>
      <c r="AT123" s="73">
        <v>2</v>
      </c>
      <c r="AU123" s="73">
        <f>Tabla25[[#This Row],[Pax]]+Tabla25[[#This Row],[Pax addicional cat.]]</f>
        <v>10</v>
      </c>
    </row>
    <row r="124" spans="26:47" x14ac:dyDescent="0.25">
      <c r="Z124" s="5" t="s">
        <v>19</v>
      </c>
      <c r="AA124" s="5" t="s">
        <v>111</v>
      </c>
      <c r="AB124" s="5" t="str">
        <f t="shared" si="18"/>
        <v>MENORCA-DÉNIA (vaixell)</v>
      </c>
      <c r="AC124" s="30">
        <v>23</v>
      </c>
      <c r="AD124" s="5">
        <v>1</v>
      </c>
      <c r="AK124" s="71" t="s">
        <v>215</v>
      </c>
      <c r="AL124" s="71" t="s">
        <v>218</v>
      </c>
      <c r="AM124" s="71" t="str">
        <f>Tabla25[[#This Row],[Esport i sexe]] &amp; " - " &amp; Tabla25[[#This Row],[Categoria]]</f>
        <v>GIMNÀSTICA RÍTMICA FEMENINA - Segona divisió absoluta (Liga Iberdrola)</v>
      </c>
      <c r="AN124" s="71" t="s">
        <v>212</v>
      </c>
      <c r="AO124" s="84">
        <v>0.75</v>
      </c>
      <c r="AP124" s="73">
        <v>1</v>
      </c>
      <c r="AQ124" s="73">
        <v>1</v>
      </c>
      <c r="AR124" s="73">
        <v>1</v>
      </c>
      <c r="AS124" s="73">
        <v>8</v>
      </c>
      <c r="AT124" s="73">
        <v>1</v>
      </c>
      <c r="AU124" s="73">
        <f>Tabla25[[#This Row],[Pax]]+Tabla25[[#This Row],[Pax addicional cat.]]</f>
        <v>9</v>
      </c>
    </row>
    <row r="125" spans="26:47" x14ac:dyDescent="0.25">
      <c r="Z125" s="5" t="s">
        <v>19</v>
      </c>
      <c r="AA125" s="5" t="s">
        <v>106</v>
      </c>
      <c r="AB125" s="5" t="str">
        <f t="shared" si="18"/>
        <v>MENORCA-GRAN CANARIA </v>
      </c>
      <c r="AC125" s="30">
        <v>120</v>
      </c>
      <c r="AD125" s="5">
        <v>2</v>
      </c>
      <c r="AK125" s="71" t="s">
        <v>215</v>
      </c>
      <c r="AL125" s="71" t="s">
        <v>219</v>
      </c>
      <c r="AM125" s="71" t="str">
        <f>Tabla25[[#This Row],[Esport i sexe]] &amp; " - " &amp; Tabla25[[#This Row],[Categoria]]</f>
        <v>GIMNÀSTICA RÍTMICA FEMENINA - Tercera divisió absoluta (Liga Iberdrola)</v>
      </c>
      <c r="AN125" s="71" t="s">
        <v>212</v>
      </c>
      <c r="AO125" s="84">
        <v>0.5</v>
      </c>
      <c r="AP125" s="73">
        <v>1</v>
      </c>
      <c r="AQ125" s="73">
        <v>1</v>
      </c>
      <c r="AR125" s="73">
        <v>1</v>
      </c>
      <c r="AS125" s="73">
        <v>8</v>
      </c>
      <c r="AT125" s="73">
        <v>0</v>
      </c>
      <c r="AU125" s="73">
        <f>Tabla25[[#This Row],[Pax]]+Tabla25[[#This Row],[Pax addicional cat.]]</f>
        <v>8</v>
      </c>
    </row>
    <row r="126" spans="26:47" x14ac:dyDescent="0.25">
      <c r="Z126" s="5" t="s">
        <v>19</v>
      </c>
      <c r="AA126" s="5" t="s">
        <v>17</v>
      </c>
      <c r="AB126" s="5" t="str">
        <f t="shared" si="18"/>
        <v>MENORCA-GRANADA</v>
      </c>
      <c r="AC126" s="30">
        <v>95</v>
      </c>
      <c r="AD126" s="5">
        <v>1</v>
      </c>
      <c r="AK126" s="71" t="s">
        <v>215</v>
      </c>
      <c r="AL126" s="71" t="s">
        <v>216</v>
      </c>
      <c r="AM126" s="71" t="str">
        <f>Tabla25[[#This Row],[Esport i sexe]] &amp; " - " &amp; Tabla25[[#This Row],[Categoria]]</f>
        <v>GIMNÀSTICA RÍTMICA FEMENINA - Primera categoria nacional absoluta</v>
      </c>
      <c r="AN126" s="71" t="s">
        <v>212</v>
      </c>
      <c r="AO126" s="84">
        <v>1</v>
      </c>
      <c r="AP126" s="73">
        <v>1</v>
      </c>
      <c r="AQ126" s="73">
        <v>1</v>
      </c>
      <c r="AR126" s="73">
        <v>1</v>
      </c>
      <c r="AS126" s="73">
        <v>8</v>
      </c>
      <c r="AT126" s="73">
        <v>2</v>
      </c>
      <c r="AU126" s="73">
        <f>Tabla25[[#This Row],[Pax]]+Tabla25[[#This Row],[Pax addicional cat.]]</f>
        <v>10</v>
      </c>
    </row>
    <row r="127" spans="26:47" x14ac:dyDescent="0.25">
      <c r="Z127" s="5" t="s">
        <v>19</v>
      </c>
      <c r="AA127" s="5" t="s">
        <v>15</v>
      </c>
      <c r="AB127" s="5" t="str">
        <f t="shared" si="18"/>
        <v>MENORCA-LA CORUNYA</v>
      </c>
      <c r="AC127" s="30">
        <v>95</v>
      </c>
      <c r="AD127" s="5">
        <v>1</v>
      </c>
      <c r="AK127" s="71" t="s">
        <v>152</v>
      </c>
      <c r="AL127" s="71" t="s">
        <v>153</v>
      </c>
      <c r="AM127" s="71" t="str">
        <f>Tabla25[[#This Row],[Esport i sexe]] &amp; " - " &amp; Tabla25[[#This Row],[Categoria]]</f>
        <v>HANDBOL FEMENÍ - Divisió d’honor (Lliga Guerreras Iberdrola)</v>
      </c>
      <c r="AN127" s="71" t="s">
        <v>25</v>
      </c>
      <c r="AO127" s="84">
        <v>1</v>
      </c>
      <c r="AP127" s="73">
        <v>1</v>
      </c>
      <c r="AQ127" s="73">
        <v>1</v>
      </c>
      <c r="AR127" s="73">
        <v>1</v>
      </c>
      <c r="AS127" s="73">
        <v>15</v>
      </c>
      <c r="AT127" s="73">
        <v>2</v>
      </c>
      <c r="AU127" s="73">
        <f>Tabla25[[#This Row],[Pax]]+Tabla25[[#This Row],[Pax addicional cat.]]</f>
        <v>17</v>
      </c>
    </row>
    <row r="128" spans="26:47" x14ac:dyDescent="0.25">
      <c r="Z128" s="5" t="s">
        <v>19</v>
      </c>
      <c r="AA128" s="5" t="s">
        <v>13</v>
      </c>
      <c r="AB128" s="5" t="str">
        <f t="shared" si="18"/>
        <v>MENORCA-MADRID</v>
      </c>
      <c r="AC128" s="30">
        <v>75</v>
      </c>
      <c r="AD128" s="5">
        <v>1</v>
      </c>
      <c r="AK128" s="71" t="s">
        <v>152</v>
      </c>
      <c r="AL128" s="71" t="s">
        <v>154</v>
      </c>
      <c r="AM128" s="71" t="str">
        <f>Tabla25[[#This Row],[Esport i sexe]] &amp; " - " &amp; Tabla25[[#This Row],[Categoria]]</f>
        <v>HANDBOL FEMENÍ - Divisió d’honor plata</v>
      </c>
      <c r="AN128" s="71" t="s">
        <v>25</v>
      </c>
      <c r="AO128" s="83">
        <v>0.75</v>
      </c>
      <c r="AP128" s="73">
        <v>1</v>
      </c>
      <c r="AQ128" s="73">
        <v>1</v>
      </c>
      <c r="AR128" s="73">
        <v>1</v>
      </c>
      <c r="AS128" s="73">
        <v>15</v>
      </c>
      <c r="AT128" s="73">
        <v>1</v>
      </c>
      <c r="AU128" s="73">
        <f>Tabla25[[#This Row],[Pax]]+Tabla25[[#This Row],[Pax addicional cat.]]</f>
        <v>16</v>
      </c>
    </row>
    <row r="129" spans="26:47" x14ac:dyDescent="0.25">
      <c r="Z129" s="5" t="s">
        <v>19</v>
      </c>
      <c r="AA129" s="5" t="s">
        <v>107</v>
      </c>
      <c r="AB129" s="5" t="str">
        <f t="shared" si="18"/>
        <v>MENORCA-MALAGA</v>
      </c>
      <c r="AC129" s="30">
        <v>95</v>
      </c>
      <c r="AD129" s="5">
        <v>1</v>
      </c>
      <c r="AK129" s="71" t="s">
        <v>155</v>
      </c>
      <c r="AL129" s="71" t="s">
        <v>156</v>
      </c>
      <c r="AM129" s="71" t="str">
        <f>Tabla25[[#This Row],[Esport i sexe]] &amp; " - " &amp; Tabla25[[#This Row],[Categoria]]</f>
        <v>HANDBOL MASCULÍ - ASOBAL</v>
      </c>
      <c r="AN129" s="71" t="s">
        <v>25</v>
      </c>
      <c r="AO129" s="84">
        <v>1</v>
      </c>
      <c r="AP129" s="73">
        <v>1</v>
      </c>
      <c r="AQ129" s="73">
        <v>1</v>
      </c>
      <c r="AR129" s="73">
        <v>1</v>
      </c>
      <c r="AS129" s="73">
        <v>15</v>
      </c>
      <c r="AT129" s="73">
        <v>2</v>
      </c>
      <c r="AU129" s="73">
        <f>Tabla25[[#This Row],[Pax]]+Tabla25[[#This Row],[Pax addicional cat.]]</f>
        <v>17</v>
      </c>
    </row>
    <row r="130" spans="26:47" x14ac:dyDescent="0.25">
      <c r="Z130" s="5" t="s">
        <v>19</v>
      </c>
      <c r="AA130" s="5" t="s">
        <v>18</v>
      </c>
      <c r="AB130" s="5" t="str">
        <f t="shared" si="18"/>
        <v>MENORCA-MELILLA</v>
      </c>
      <c r="AC130" s="30">
        <v>120</v>
      </c>
      <c r="AD130" s="5">
        <v>2</v>
      </c>
      <c r="AK130" s="71" t="s">
        <v>155</v>
      </c>
      <c r="AL130" s="71" t="s">
        <v>154</v>
      </c>
      <c r="AM130" s="71" t="str">
        <f>Tabla25[[#This Row],[Esport i sexe]] &amp; " - " &amp; Tabla25[[#This Row],[Categoria]]</f>
        <v>HANDBOL MASCULÍ - Divisió d’honor plata</v>
      </c>
      <c r="AN130" s="71" t="s">
        <v>25</v>
      </c>
      <c r="AO130" s="83">
        <v>0.75</v>
      </c>
      <c r="AP130" s="73">
        <v>1</v>
      </c>
      <c r="AQ130" s="73">
        <v>1</v>
      </c>
      <c r="AR130" s="73">
        <v>1</v>
      </c>
      <c r="AS130" s="73">
        <v>15</v>
      </c>
      <c r="AT130" s="73">
        <v>1</v>
      </c>
      <c r="AU130" s="73">
        <f>Tabla25[[#This Row],[Pax]]+Tabla25[[#This Row],[Pax addicional cat.]]</f>
        <v>16</v>
      </c>
    </row>
    <row r="131" spans="26:47" x14ac:dyDescent="0.2">
      <c r="Z131" s="5" t="s">
        <v>19</v>
      </c>
      <c r="AA131" s="5" t="s">
        <v>12</v>
      </c>
      <c r="AB131" s="5" t="str">
        <f t="shared" si="18"/>
        <v>MENORCA-OVIEDO</v>
      </c>
      <c r="AC131" s="30">
        <v>120</v>
      </c>
      <c r="AD131" s="5">
        <v>2</v>
      </c>
      <c r="AK131" s="71" t="s">
        <v>155</v>
      </c>
      <c r="AL131" s="71" t="s">
        <v>124</v>
      </c>
      <c r="AM131" s="71" t="str">
        <f>Tabla25[[#This Row],[Esport i sexe]] &amp; " - " &amp; Tabla25[[#This Row],[Categoria]]</f>
        <v>HANDBOL MASCULÍ - Primera nacional</v>
      </c>
      <c r="AN131" s="71" t="s">
        <v>25</v>
      </c>
      <c r="AO131" s="83">
        <v>0.5</v>
      </c>
      <c r="AP131" s="73">
        <v>1</v>
      </c>
      <c r="AQ131" s="73">
        <v>1</v>
      </c>
      <c r="AR131" s="73">
        <v>1</v>
      </c>
      <c r="AS131" s="73">
        <v>15</v>
      </c>
      <c r="AT131" s="74">
        <v>0</v>
      </c>
      <c r="AU131" s="73">
        <f>Tabla25[[#This Row],[Pax]]+Tabla25[[#This Row],[Pax addicional cat.]]</f>
        <v>15</v>
      </c>
    </row>
    <row r="132" spans="26:47" x14ac:dyDescent="0.25">
      <c r="Z132" s="5" t="s">
        <v>19</v>
      </c>
      <c r="AA132" s="5" t="s">
        <v>14</v>
      </c>
      <c r="AB132" s="5" t="str">
        <f t="shared" si="18"/>
        <v>MENORCA-SANTIAGO</v>
      </c>
      <c r="AC132" s="30">
        <v>95</v>
      </c>
      <c r="AD132" s="5">
        <v>1</v>
      </c>
      <c r="AK132" s="71" t="s">
        <v>157</v>
      </c>
      <c r="AL132" s="71" t="s">
        <v>158</v>
      </c>
      <c r="AM132" s="71" t="str">
        <f>Tabla25[[#This Row],[Esport i sexe]] &amp; " - " &amp; Tabla25[[#This Row],[Categoria]]</f>
        <v>HOQUEI LÍNIA FEMENÍ - Elit femení</v>
      </c>
      <c r="AN132" s="71" t="s">
        <v>23</v>
      </c>
      <c r="AO132" s="84">
        <v>1</v>
      </c>
      <c r="AP132" s="73">
        <v>1</v>
      </c>
      <c r="AQ132" s="73">
        <v>1</v>
      </c>
      <c r="AR132" s="73">
        <v>1</v>
      </c>
      <c r="AS132" s="73">
        <v>15</v>
      </c>
      <c r="AT132" s="73">
        <v>2</v>
      </c>
      <c r="AU132" s="73">
        <f>Tabla25[[#This Row],[Pax]]+Tabla25[[#This Row],[Pax addicional cat.]]</f>
        <v>17</v>
      </c>
    </row>
    <row r="133" spans="26:47" x14ac:dyDescent="0.25">
      <c r="Z133" s="5" t="s">
        <v>19</v>
      </c>
      <c r="AA133" s="5" t="s">
        <v>54</v>
      </c>
      <c r="AB133" s="5" t="str">
        <f t="shared" si="18"/>
        <v>MENORCA-SARAGOSSA</v>
      </c>
      <c r="AC133" s="30">
        <v>75</v>
      </c>
      <c r="AD133" s="5">
        <v>1</v>
      </c>
      <c r="AK133" s="71" t="s">
        <v>157</v>
      </c>
      <c r="AL133" s="71" t="s">
        <v>159</v>
      </c>
      <c r="AM133" s="71" t="str">
        <f>Tabla25[[#This Row],[Esport i sexe]] &amp; " - " &amp; Tabla25[[#This Row],[Categoria]]</f>
        <v>HOQUEI LÍNIA FEMENÍ - Or femení</v>
      </c>
      <c r="AN133" s="71" t="s">
        <v>23</v>
      </c>
      <c r="AO133" s="83">
        <v>0.75</v>
      </c>
      <c r="AP133" s="73">
        <v>1</v>
      </c>
      <c r="AQ133" s="73">
        <v>1</v>
      </c>
      <c r="AR133" s="73">
        <v>1</v>
      </c>
      <c r="AS133" s="73">
        <v>15</v>
      </c>
      <c r="AT133" s="73">
        <v>1</v>
      </c>
      <c r="AU133" s="73">
        <f>Tabla25[[#This Row],[Pax]]+Tabla25[[#This Row],[Pax addicional cat.]]</f>
        <v>16</v>
      </c>
    </row>
    <row r="134" spans="26:47" x14ac:dyDescent="0.25">
      <c r="Z134" s="5" t="s">
        <v>19</v>
      </c>
      <c r="AA134" s="5" t="s">
        <v>16</v>
      </c>
      <c r="AB134" s="5" t="str">
        <f t="shared" si="18"/>
        <v>MENORCA-SEVILLA</v>
      </c>
      <c r="AC134" s="30">
        <v>95</v>
      </c>
      <c r="AD134" s="5">
        <v>1</v>
      </c>
      <c r="AK134" s="71" t="s">
        <v>160</v>
      </c>
      <c r="AL134" s="71" t="s">
        <v>161</v>
      </c>
      <c r="AM134" s="71" t="str">
        <f>Tabla25[[#This Row],[Esport i sexe]] &amp; " - " &amp; Tabla25[[#This Row],[Categoria]]</f>
        <v>HOQUEI LÍNIA MASCULÍ - Elit masculí</v>
      </c>
      <c r="AN134" s="71" t="s">
        <v>23</v>
      </c>
      <c r="AO134" s="84">
        <v>1</v>
      </c>
      <c r="AP134" s="73">
        <v>1</v>
      </c>
      <c r="AQ134" s="73">
        <v>1</v>
      </c>
      <c r="AR134" s="73">
        <v>1</v>
      </c>
      <c r="AS134" s="73">
        <v>15</v>
      </c>
      <c r="AT134" s="73">
        <v>2</v>
      </c>
      <c r="AU134" s="73">
        <f>Tabla25[[#This Row],[Pax]]+Tabla25[[#This Row],[Pax addicional cat.]]</f>
        <v>17</v>
      </c>
    </row>
    <row r="135" spans="26:47" x14ac:dyDescent="0.25">
      <c r="Z135" s="5" t="s">
        <v>19</v>
      </c>
      <c r="AA135" s="5" t="s">
        <v>1</v>
      </c>
      <c r="AB135" s="5" t="str">
        <f t="shared" si="18"/>
        <v>MENORCA-TENERIFE</v>
      </c>
      <c r="AC135" s="30">
        <v>120</v>
      </c>
      <c r="AD135" s="5">
        <v>2</v>
      </c>
      <c r="AK135" s="71" t="s">
        <v>160</v>
      </c>
      <c r="AL135" s="71" t="s">
        <v>162</v>
      </c>
      <c r="AM135" s="71" t="str">
        <f>Tabla25[[#This Row],[Esport i sexe]] &amp; " - " &amp; Tabla25[[#This Row],[Categoria]]</f>
        <v>HOQUEI LÍNIA MASCULÍ - Or masculí</v>
      </c>
      <c r="AN135" s="71" t="s">
        <v>23</v>
      </c>
      <c r="AO135" s="83">
        <v>0.75</v>
      </c>
      <c r="AP135" s="73">
        <v>1</v>
      </c>
      <c r="AQ135" s="73">
        <v>1</v>
      </c>
      <c r="AR135" s="73">
        <v>1</v>
      </c>
      <c r="AS135" s="73">
        <v>15</v>
      </c>
      <c r="AT135" s="73">
        <v>1</v>
      </c>
      <c r="AU135" s="73">
        <f>Tabla25[[#This Row],[Pax]]+Tabla25[[#This Row],[Pax addicional cat.]]</f>
        <v>16</v>
      </c>
    </row>
    <row r="136" spans="26:47" x14ac:dyDescent="0.2">
      <c r="Z136" s="5" t="s">
        <v>19</v>
      </c>
      <c r="AA136" s="5" t="s">
        <v>115</v>
      </c>
      <c r="AB136" s="5" t="str">
        <f t="shared" si="18"/>
        <v>MENORCA-VALÈNCIA (avió)</v>
      </c>
      <c r="AC136" s="30">
        <v>75</v>
      </c>
      <c r="AD136" s="5">
        <v>1</v>
      </c>
      <c r="AK136" s="71" t="s">
        <v>160</v>
      </c>
      <c r="AL136" s="71" t="s">
        <v>163</v>
      </c>
      <c r="AM136" s="71" t="str">
        <f>Tabla25[[#This Row],[Esport i sexe]] &amp; " - " &amp; Tabla25[[#This Row],[Categoria]]</f>
        <v>HOQUEI LÍNIA MASCULÍ - Plata masculí</v>
      </c>
      <c r="AN136" s="71" t="s">
        <v>23</v>
      </c>
      <c r="AO136" s="83">
        <v>0.5</v>
      </c>
      <c r="AP136" s="73">
        <v>1</v>
      </c>
      <c r="AQ136" s="73">
        <v>1</v>
      </c>
      <c r="AR136" s="73">
        <v>1</v>
      </c>
      <c r="AS136" s="73">
        <v>15</v>
      </c>
      <c r="AT136" s="74">
        <v>0</v>
      </c>
      <c r="AU136" s="73">
        <f>Tabla25[[#This Row],[Pax]]+Tabla25[[#This Row],[Pax addicional cat.]]</f>
        <v>15</v>
      </c>
    </row>
    <row r="137" spans="26:47" x14ac:dyDescent="0.25">
      <c r="Z137" s="5" t="s">
        <v>19</v>
      </c>
      <c r="AA137" s="5" t="s">
        <v>112</v>
      </c>
      <c r="AB137" s="5" t="str">
        <f t="shared" si="18"/>
        <v>MENORCA-VALÈNCIA (vaixell)</v>
      </c>
      <c r="AC137" s="30">
        <v>23</v>
      </c>
      <c r="AD137" s="5">
        <v>1</v>
      </c>
      <c r="AK137" s="71" t="s">
        <v>164</v>
      </c>
      <c r="AL137" s="71" t="s">
        <v>120</v>
      </c>
      <c r="AM137" s="71" t="str">
        <f>Tabla25[[#This Row],[Esport i sexe]] &amp; " - " &amp; Tabla25[[#This Row],[Categoria]]</f>
        <v>NATACIÓ FEMENÍ - Divisió d’honor</v>
      </c>
      <c r="AN137" s="71" t="s">
        <v>34</v>
      </c>
      <c r="AO137" s="84">
        <v>1</v>
      </c>
      <c r="AP137" s="73">
        <v>1</v>
      </c>
      <c r="AQ137" s="73">
        <v>1</v>
      </c>
      <c r="AR137" s="73">
        <v>1</v>
      </c>
      <c r="AS137" s="73">
        <v>13</v>
      </c>
      <c r="AT137" s="73">
        <v>2</v>
      </c>
      <c r="AU137" s="73">
        <f>Tabla25[[#This Row],[Pax]]+Tabla25[[#This Row],[Pax addicional cat.]]</f>
        <v>15</v>
      </c>
    </row>
    <row r="138" spans="26:47" x14ac:dyDescent="0.25">
      <c r="Z138" s="98"/>
      <c r="AA138" s="98" t="s">
        <v>205</v>
      </c>
      <c r="AB138" s="98"/>
      <c r="AC138" s="99">
        <v>0</v>
      </c>
      <c r="AD138" s="98">
        <v>0</v>
      </c>
      <c r="AK138" s="71" t="s">
        <v>164</v>
      </c>
      <c r="AL138" s="71" t="s">
        <v>121</v>
      </c>
      <c r="AM138" s="71" t="str">
        <f>Tabla25[[#This Row],[Esport i sexe]] &amp; " - " &amp; Tabla25[[#This Row],[Categoria]]</f>
        <v>NATACIÓ FEMENÍ - Primera divisió</v>
      </c>
      <c r="AN138" s="71" t="s">
        <v>34</v>
      </c>
      <c r="AO138" s="83">
        <v>0.75</v>
      </c>
      <c r="AP138" s="73">
        <v>1</v>
      </c>
      <c r="AQ138" s="73">
        <v>1</v>
      </c>
      <c r="AR138" s="73">
        <v>1</v>
      </c>
      <c r="AS138" s="73">
        <v>13</v>
      </c>
      <c r="AT138" s="73">
        <v>1</v>
      </c>
      <c r="AU138" s="73">
        <f>Tabla25[[#This Row],[Pax]]+Tabla25[[#This Row],[Pax addicional cat.]]</f>
        <v>14</v>
      </c>
    </row>
    <row r="139" spans="26:47" x14ac:dyDescent="0.2">
      <c r="Z139" s="98"/>
      <c r="AA139" s="98" t="s">
        <v>206</v>
      </c>
      <c r="AB139" s="98"/>
      <c r="AC139" s="99">
        <v>0</v>
      </c>
      <c r="AD139" s="98">
        <v>0</v>
      </c>
      <c r="AK139" s="71" t="s">
        <v>164</v>
      </c>
      <c r="AL139" s="71" t="s">
        <v>122</v>
      </c>
      <c r="AM139" s="71" t="str">
        <f>Tabla25[[#This Row],[Esport i sexe]] &amp; " - " &amp; Tabla25[[#This Row],[Categoria]]</f>
        <v>NATACIÓ FEMENÍ - Segona divisió</v>
      </c>
      <c r="AN139" s="71" t="s">
        <v>34</v>
      </c>
      <c r="AO139" s="83">
        <v>0.5</v>
      </c>
      <c r="AP139" s="73">
        <v>1</v>
      </c>
      <c r="AQ139" s="73">
        <v>1</v>
      </c>
      <c r="AR139" s="73">
        <v>1</v>
      </c>
      <c r="AS139" s="73">
        <v>13</v>
      </c>
      <c r="AT139" s="74">
        <v>0</v>
      </c>
      <c r="AU139" s="73">
        <f>Tabla25[[#This Row],[Pax]]+Tabla25[[#This Row],[Pax addicional cat.]]</f>
        <v>13</v>
      </c>
    </row>
    <row r="140" spans="26:47" x14ac:dyDescent="0.25">
      <c r="AK140" s="71" t="s">
        <v>165</v>
      </c>
      <c r="AL140" s="71" t="s">
        <v>120</v>
      </c>
      <c r="AM140" s="71" t="str">
        <f>Tabla25[[#This Row],[Esport i sexe]] &amp; " - " &amp; Tabla25[[#This Row],[Categoria]]</f>
        <v>NATACIÓ MASCULÍ - Divisió d’honor</v>
      </c>
      <c r="AN140" s="71" t="s">
        <v>34</v>
      </c>
      <c r="AO140" s="84">
        <v>1</v>
      </c>
      <c r="AP140" s="73">
        <v>1</v>
      </c>
      <c r="AQ140" s="73">
        <v>1</v>
      </c>
      <c r="AR140" s="73">
        <v>1</v>
      </c>
      <c r="AS140" s="73">
        <v>13</v>
      </c>
      <c r="AT140" s="73">
        <v>2</v>
      </c>
      <c r="AU140" s="73">
        <f>Tabla25[[#This Row],[Pax]]+Tabla25[[#This Row],[Pax addicional cat.]]</f>
        <v>15</v>
      </c>
    </row>
    <row r="141" spans="26:47" x14ac:dyDescent="0.25">
      <c r="AK141" s="71" t="s">
        <v>165</v>
      </c>
      <c r="AL141" s="71" t="s">
        <v>121</v>
      </c>
      <c r="AM141" s="71" t="str">
        <f>Tabla25[[#This Row],[Esport i sexe]] &amp; " - " &amp; Tabla25[[#This Row],[Categoria]]</f>
        <v>NATACIÓ MASCULÍ - Primera divisió</v>
      </c>
      <c r="AN141" s="71" t="s">
        <v>34</v>
      </c>
      <c r="AO141" s="83">
        <v>0.75</v>
      </c>
      <c r="AP141" s="73">
        <v>1</v>
      </c>
      <c r="AQ141" s="73">
        <v>1</v>
      </c>
      <c r="AR141" s="73">
        <v>1</v>
      </c>
      <c r="AS141" s="73">
        <v>13</v>
      </c>
      <c r="AT141" s="73">
        <v>1</v>
      </c>
      <c r="AU141" s="73">
        <f>Tabla25[[#This Row],[Pax]]+Tabla25[[#This Row],[Pax addicional cat.]]</f>
        <v>14</v>
      </c>
    </row>
    <row r="142" spans="26:47" x14ac:dyDescent="0.2">
      <c r="AK142" s="71" t="s">
        <v>165</v>
      </c>
      <c r="AL142" s="71" t="s">
        <v>122</v>
      </c>
      <c r="AM142" s="71" t="str">
        <f>Tabla25[[#This Row],[Esport i sexe]] &amp; " - " &amp; Tabla25[[#This Row],[Categoria]]</f>
        <v>NATACIÓ MASCULÍ - Segona divisió</v>
      </c>
      <c r="AN142" s="71" t="s">
        <v>34</v>
      </c>
      <c r="AO142" s="83">
        <v>0.5</v>
      </c>
      <c r="AP142" s="73">
        <v>1</v>
      </c>
      <c r="AQ142" s="73">
        <v>1</v>
      </c>
      <c r="AR142" s="73">
        <v>1</v>
      </c>
      <c r="AS142" s="73">
        <v>13</v>
      </c>
      <c r="AT142" s="74">
        <v>0</v>
      </c>
      <c r="AU142" s="73">
        <f>Tabla25[[#This Row],[Pax]]+Tabla25[[#This Row],[Pax addicional cat.]]</f>
        <v>13</v>
      </c>
    </row>
    <row r="143" spans="26:47" x14ac:dyDescent="0.2">
      <c r="AK143" s="71" t="s">
        <v>213</v>
      </c>
      <c r="AL143" s="71" t="s">
        <v>150</v>
      </c>
      <c r="AM143" s="71" t="str">
        <f>Tabla25[[#This Row],[Esport i sexe]] &amp; " - " &amp; Tabla25[[#This Row],[Categoria]]</f>
        <v>NATACIÓ ARTÍSTICA - Categoria absoluta</v>
      </c>
      <c r="AN143" s="71" t="s">
        <v>213</v>
      </c>
      <c r="AO143" s="83">
        <v>1</v>
      </c>
      <c r="AP143" s="73">
        <v>1</v>
      </c>
      <c r="AQ143" s="73">
        <v>1</v>
      </c>
      <c r="AR143" s="73">
        <v>1</v>
      </c>
      <c r="AS143" s="73">
        <v>8</v>
      </c>
      <c r="AT143" s="74">
        <v>2</v>
      </c>
      <c r="AU143" s="73">
        <f>Tabla25[[#This Row],[Pax]]+Tabla25[[#This Row],[Pax addicional cat.]]</f>
        <v>10</v>
      </c>
    </row>
    <row r="144" spans="26:47" x14ac:dyDescent="0.25">
      <c r="AK144" s="71" t="s">
        <v>33</v>
      </c>
      <c r="AL144" s="71" t="s">
        <v>220</v>
      </c>
      <c r="AM144" s="71" t="str">
        <f>Tabla25[[#This Row],[Esport i sexe]] &amp; " - " &amp; Tabla25[[#This Row],[Categoria]]</f>
        <v>PÀDEL - Primera categoria absoluta</v>
      </c>
      <c r="AN144" s="71" t="s">
        <v>33</v>
      </c>
      <c r="AO144" s="84">
        <v>1</v>
      </c>
      <c r="AP144" s="73">
        <v>1</v>
      </c>
      <c r="AQ144" s="73">
        <v>1</v>
      </c>
      <c r="AR144" s="73">
        <v>1</v>
      </c>
      <c r="AS144" s="73">
        <v>16</v>
      </c>
      <c r="AT144" s="73">
        <v>2</v>
      </c>
      <c r="AU144" s="73">
        <f>Tabla25[[#This Row],[Pax]]+Tabla25[[#This Row],[Pax addicional cat.]]</f>
        <v>18</v>
      </c>
    </row>
    <row r="145" spans="37:47" x14ac:dyDescent="0.25">
      <c r="AK145" s="71" t="s">
        <v>33</v>
      </c>
      <c r="AL145" s="71" t="s">
        <v>221</v>
      </c>
      <c r="AM145" s="71" t="str">
        <f>Tabla25[[#This Row],[Esport i sexe]] &amp; " - " &amp; Tabla25[[#This Row],[Categoria]]</f>
        <v>PÀDEL - Segona categoria absoluta</v>
      </c>
      <c r="AN145" s="71" t="s">
        <v>33</v>
      </c>
      <c r="AO145" s="83">
        <v>0.75</v>
      </c>
      <c r="AP145" s="73">
        <v>1</v>
      </c>
      <c r="AQ145" s="73">
        <v>1</v>
      </c>
      <c r="AR145" s="73">
        <v>1</v>
      </c>
      <c r="AS145" s="73">
        <v>16</v>
      </c>
      <c r="AT145" s="73">
        <v>1</v>
      </c>
      <c r="AU145" s="73">
        <f>Tabla25[[#This Row],[Pax]]+Tabla25[[#This Row],[Pax addicional cat.]]</f>
        <v>17</v>
      </c>
    </row>
    <row r="146" spans="37:47" x14ac:dyDescent="0.25">
      <c r="AK146" s="71" t="s">
        <v>166</v>
      </c>
      <c r="AL146" s="71" t="s">
        <v>222</v>
      </c>
      <c r="AM146" s="71" t="str">
        <f>Tabla25[[#This Row],[Esport i sexe]] &amp; " - " &amp; Tabla25[[#This Row],[Categoria]]</f>
        <v>PETANCA  MASCULÍ - Divisió d’honor absoluta</v>
      </c>
      <c r="AN146" s="71" t="s">
        <v>32</v>
      </c>
      <c r="AO146" s="84">
        <v>1</v>
      </c>
      <c r="AP146" s="73">
        <v>1</v>
      </c>
      <c r="AQ146" s="73">
        <v>1</v>
      </c>
      <c r="AR146" s="73">
        <v>1</v>
      </c>
      <c r="AS146" s="73">
        <v>8</v>
      </c>
      <c r="AT146" s="73">
        <v>2</v>
      </c>
      <c r="AU146" s="73">
        <f>Tabla25[[#This Row],[Pax]]+Tabla25[[#This Row],[Pax addicional cat.]]</f>
        <v>10</v>
      </c>
    </row>
    <row r="147" spans="37:47" x14ac:dyDescent="0.25">
      <c r="AK147" s="71" t="s">
        <v>166</v>
      </c>
      <c r="AL147" s="71" t="s">
        <v>223</v>
      </c>
      <c r="AM147" s="71" t="str">
        <f>Tabla25[[#This Row],[Esport i sexe]] &amp; " - " &amp; Tabla25[[#This Row],[Categoria]]</f>
        <v>PETANCA  MASCULÍ - Primera divisió absoluta</v>
      </c>
      <c r="AN147" s="71" t="s">
        <v>32</v>
      </c>
      <c r="AO147" s="83">
        <v>0.75</v>
      </c>
      <c r="AP147" s="73">
        <v>1</v>
      </c>
      <c r="AQ147" s="73">
        <v>1</v>
      </c>
      <c r="AR147" s="73">
        <v>1</v>
      </c>
      <c r="AS147" s="73">
        <v>8</v>
      </c>
      <c r="AT147" s="73">
        <v>1</v>
      </c>
      <c r="AU147" s="73">
        <f>Tabla25[[#This Row],[Pax]]+Tabla25[[#This Row],[Pax addicional cat.]]</f>
        <v>9</v>
      </c>
    </row>
    <row r="148" spans="37:47" x14ac:dyDescent="0.25">
      <c r="AK148" s="71" t="s">
        <v>167</v>
      </c>
      <c r="AL148" s="71" t="s">
        <v>222</v>
      </c>
      <c r="AM148" s="71" t="str">
        <f>Tabla25[[#This Row],[Esport i sexe]] &amp; " - " &amp; Tabla25[[#This Row],[Categoria]]</f>
        <v>PETANCA FEMENÍ - Divisió d’honor absoluta</v>
      </c>
      <c r="AN148" s="71" t="s">
        <v>32</v>
      </c>
      <c r="AO148" s="84">
        <v>1</v>
      </c>
      <c r="AP148" s="73">
        <v>1</v>
      </c>
      <c r="AQ148" s="73">
        <v>1</v>
      </c>
      <c r="AR148" s="73">
        <v>1</v>
      </c>
      <c r="AS148" s="73">
        <v>8</v>
      </c>
      <c r="AT148" s="73">
        <v>2</v>
      </c>
      <c r="AU148" s="73">
        <f>Tabla25[[#This Row],[Pax]]+Tabla25[[#This Row],[Pax addicional cat.]]</f>
        <v>10</v>
      </c>
    </row>
    <row r="149" spans="37:47" x14ac:dyDescent="0.25">
      <c r="AK149" s="71" t="s">
        <v>168</v>
      </c>
      <c r="AL149" s="71" t="s">
        <v>120</v>
      </c>
      <c r="AM149" s="71" t="str">
        <f>Tabla25[[#This Row],[Esport i sexe]] &amp; " - " &amp; Tabla25[[#This Row],[Categoria]]</f>
        <v>RUGBI MASCULÍ - Divisió d’honor</v>
      </c>
      <c r="AN149" s="71" t="s">
        <v>22</v>
      </c>
      <c r="AO149" s="84">
        <v>1</v>
      </c>
      <c r="AP149" s="73">
        <v>1</v>
      </c>
      <c r="AQ149" s="73">
        <v>1</v>
      </c>
      <c r="AR149" s="73">
        <v>1</v>
      </c>
      <c r="AS149" s="73">
        <v>23</v>
      </c>
      <c r="AT149" s="73">
        <v>2</v>
      </c>
      <c r="AU149" s="73">
        <f>Tabla25[[#This Row],[Pax]]+Tabla25[[#This Row],[Pax addicional cat.]]</f>
        <v>25</v>
      </c>
    </row>
    <row r="150" spans="37:47" x14ac:dyDescent="0.25">
      <c r="AK150" s="71" t="s">
        <v>168</v>
      </c>
      <c r="AL150" s="71" t="s">
        <v>169</v>
      </c>
      <c r="AM150" s="71" t="str">
        <f>Tabla25[[#This Row],[Esport i sexe]] &amp; " - " &amp; Tabla25[[#This Row],[Categoria]]</f>
        <v>RUGBI MASCULÍ - Liga Iberdrola</v>
      </c>
      <c r="AN150" s="71" t="s">
        <v>22</v>
      </c>
      <c r="AO150" s="83">
        <v>0.75</v>
      </c>
      <c r="AP150" s="73">
        <v>1</v>
      </c>
      <c r="AQ150" s="73">
        <v>1</v>
      </c>
      <c r="AR150" s="73">
        <v>1</v>
      </c>
      <c r="AS150" s="73">
        <v>23</v>
      </c>
      <c r="AT150" s="73">
        <v>1</v>
      </c>
      <c r="AU150" s="73">
        <f>Tabla25[[#This Row],[Pax]]+Tabla25[[#This Row],[Pax addicional cat.]]</f>
        <v>24</v>
      </c>
    </row>
    <row r="151" spans="37:47" x14ac:dyDescent="0.2">
      <c r="AK151" s="71" t="s">
        <v>168</v>
      </c>
      <c r="AL151" s="71" t="s">
        <v>170</v>
      </c>
      <c r="AM151" s="71" t="str">
        <f>Tabla25[[#This Row],[Esport i sexe]] &amp; " - " &amp; Tabla25[[#This Row],[Categoria]]</f>
        <v>RUGBI MASCULÍ - Divisió d’honor B</v>
      </c>
      <c r="AN151" s="71" t="s">
        <v>22</v>
      </c>
      <c r="AO151" s="83">
        <v>0.5</v>
      </c>
      <c r="AP151" s="73">
        <v>1</v>
      </c>
      <c r="AQ151" s="73">
        <v>1</v>
      </c>
      <c r="AR151" s="73">
        <v>1</v>
      </c>
      <c r="AS151" s="73">
        <v>23</v>
      </c>
      <c r="AT151" s="74">
        <v>0</v>
      </c>
      <c r="AU151" s="73">
        <f>Tabla25[[#This Row],[Pax]]+Tabla25[[#This Row],[Pax addicional cat.]]</f>
        <v>23</v>
      </c>
    </row>
    <row r="152" spans="37:47" x14ac:dyDescent="0.25">
      <c r="AK152" s="71" t="s">
        <v>171</v>
      </c>
      <c r="AL152" s="71" t="s">
        <v>172</v>
      </c>
      <c r="AM152" s="71" t="str">
        <f>Tabla25[[#This Row],[Esport i sexe]] &amp; " - " &amp; Tabla25[[#This Row],[Categoria]]</f>
        <v>TENNIS TAULA FEMENÍ - Superdivisió femenina</v>
      </c>
      <c r="AN152" s="71" t="s">
        <v>31</v>
      </c>
      <c r="AO152" s="84">
        <v>1</v>
      </c>
      <c r="AP152" s="73">
        <v>1</v>
      </c>
      <c r="AQ152" s="73">
        <v>1</v>
      </c>
      <c r="AR152" s="73">
        <v>1</v>
      </c>
      <c r="AS152" s="73">
        <v>6</v>
      </c>
      <c r="AT152" s="73">
        <v>2</v>
      </c>
      <c r="AU152" s="73">
        <f>Tabla25[[#This Row],[Pax]]+Tabla25[[#This Row],[Pax addicional cat.]]</f>
        <v>8</v>
      </c>
    </row>
    <row r="153" spans="37:47" x14ac:dyDescent="0.25">
      <c r="AK153" s="71" t="s">
        <v>171</v>
      </c>
      <c r="AL153" s="71" t="s">
        <v>120</v>
      </c>
      <c r="AM153" s="71" t="str">
        <f>Tabla25[[#This Row],[Esport i sexe]] &amp; " - " &amp; Tabla25[[#This Row],[Categoria]]</f>
        <v>TENNIS TAULA FEMENÍ - Divisió d’honor</v>
      </c>
      <c r="AN153" s="71" t="s">
        <v>31</v>
      </c>
      <c r="AO153" s="83">
        <v>0.75</v>
      </c>
      <c r="AP153" s="73">
        <v>1</v>
      </c>
      <c r="AQ153" s="73">
        <v>1</v>
      </c>
      <c r="AR153" s="73">
        <v>1</v>
      </c>
      <c r="AS153" s="73">
        <v>6</v>
      </c>
      <c r="AT153" s="73">
        <v>1</v>
      </c>
      <c r="AU153" s="73">
        <f>Tabla25[[#This Row],[Pax]]+Tabla25[[#This Row],[Pax addicional cat.]]</f>
        <v>7</v>
      </c>
    </row>
    <row r="154" spans="37:47" x14ac:dyDescent="0.2">
      <c r="AK154" s="71" t="s">
        <v>171</v>
      </c>
      <c r="AL154" s="71" t="s">
        <v>121</v>
      </c>
      <c r="AM154" s="71" t="str">
        <f>Tabla25[[#This Row],[Esport i sexe]] &amp; " - " &amp; Tabla25[[#This Row],[Categoria]]</f>
        <v>TENNIS TAULA FEMENÍ - Primera divisió</v>
      </c>
      <c r="AN154" s="71" t="s">
        <v>31</v>
      </c>
      <c r="AO154" s="83">
        <v>0.5</v>
      </c>
      <c r="AP154" s="73">
        <v>1</v>
      </c>
      <c r="AQ154" s="73">
        <v>1</v>
      </c>
      <c r="AR154" s="73">
        <v>1</v>
      </c>
      <c r="AS154" s="73">
        <v>6</v>
      </c>
      <c r="AT154" s="74">
        <v>0</v>
      </c>
      <c r="AU154" s="73">
        <f>Tabla25[[#This Row],[Pax]]+Tabla25[[#This Row],[Pax addicional cat.]]</f>
        <v>6</v>
      </c>
    </row>
    <row r="155" spans="37:47" x14ac:dyDescent="0.25">
      <c r="AK155" s="71" t="s">
        <v>173</v>
      </c>
      <c r="AL155" s="71" t="s">
        <v>174</v>
      </c>
      <c r="AM155" s="71" t="str">
        <f>Tabla25[[#This Row],[Esport i sexe]] &amp; " - " &amp; Tabla25[[#This Row],[Categoria]]</f>
        <v>TENNIS TAULA MASCULÍ - Superdivisió masculina</v>
      </c>
      <c r="AN155" s="71" t="s">
        <v>31</v>
      </c>
      <c r="AO155" s="84">
        <v>1</v>
      </c>
      <c r="AP155" s="73">
        <v>1</v>
      </c>
      <c r="AQ155" s="73">
        <v>1</v>
      </c>
      <c r="AR155" s="73">
        <v>1</v>
      </c>
      <c r="AS155" s="73">
        <v>6</v>
      </c>
      <c r="AT155" s="73">
        <v>2</v>
      </c>
      <c r="AU155" s="73">
        <f>Tabla25[[#This Row],[Pax]]+Tabla25[[#This Row],[Pax addicional cat.]]</f>
        <v>8</v>
      </c>
    </row>
    <row r="156" spans="37:47" x14ac:dyDescent="0.25">
      <c r="AK156" s="71" t="s">
        <v>173</v>
      </c>
      <c r="AL156" s="71" t="s">
        <v>120</v>
      </c>
      <c r="AM156" s="71" t="str">
        <f>Tabla25[[#This Row],[Esport i sexe]] &amp; " - " &amp; Tabla25[[#This Row],[Categoria]]</f>
        <v>TENNIS TAULA MASCULÍ - Divisió d’honor</v>
      </c>
      <c r="AN156" s="71" t="s">
        <v>31</v>
      </c>
      <c r="AO156" s="83">
        <v>0.75</v>
      </c>
      <c r="AP156" s="73">
        <v>1</v>
      </c>
      <c r="AQ156" s="73">
        <v>1</v>
      </c>
      <c r="AR156" s="73">
        <v>1</v>
      </c>
      <c r="AS156" s="73">
        <v>6</v>
      </c>
      <c r="AT156" s="73">
        <v>1</v>
      </c>
      <c r="AU156" s="73">
        <f>Tabla25[[#This Row],[Pax]]+Tabla25[[#This Row],[Pax addicional cat.]]</f>
        <v>7</v>
      </c>
    </row>
    <row r="157" spans="37:47" x14ac:dyDescent="0.2">
      <c r="AK157" s="71" t="s">
        <v>173</v>
      </c>
      <c r="AL157" s="71" t="s">
        <v>121</v>
      </c>
      <c r="AM157" s="71" t="str">
        <f>Tabla25[[#This Row],[Esport i sexe]] &amp; " - " &amp; Tabla25[[#This Row],[Categoria]]</f>
        <v>TENNIS TAULA MASCULÍ - Primera divisió</v>
      </c>
      <c r="AN157" s="71" t="s">
        <v>31</v>
      </c>
      <c r="AO157" s="83">
        <v>0.5</v>
      </c>
      <c r="AP157" s="73">
        <v>1</v>
      </c>
      <c r="AQ157" s="73">
        <v>1</v>
      </c>
      <c r="AR157" s="73">
        <v>1</v>
      </c>
      <c r="AS157" s="73">
        <v>6</v>
      </c>
      <c r="AT157" s="74">
        <v>0</v>
      </c>
      <c r="AU157" s="73">
        <f>Tabla25[[#This Row],[Pax]]+Tabla25[[#This Row],[Pax addicional cat.]]</f>
        <v>6</v>
      </c>
    </row>
    <row r="158" spans="37:47" x14ac:dyDescent="0.25">
      <c r="AK158" s="71" t="s">
        <v>30</v>
      </c>
      <c r="AL158" s="71" t="s">
        <v>150</v>
      </c>
      <c r="AM158" s="71" t="str">
        <f>Tabla25[[#This Row],[Esport i sexe]] &amp; " - " &amp; Tabla25[[#This Row],[Categoria]]</f>
        <v>TIR AMB ARC - Categoria absoluta</v>
      </c>
      <c r="AN158" s="71" t="s">
        <v>30</v>
      </c>
      <c r="AO158" s="84">
        <v>1</v>
      </c>
      <c r="AP158" s="73">
        <v>1</v>
      </c>
      <c r="AQ158" s="73">
        <v>1</v>
      </c>
      <c r="AR158" s="73">
        <v>1</v>
      </c>
      <c r="AS158" s="73">
        <v>5</v>
      </c>
      <c r="AT158" s="73">
        <v>2</v>
      </c>
      <c r="AU158" s="73">
        <f>Tabla25[[#This Row],[Pax]]+Tabla25[[#This Row],[Pax addicional cat.]]</f>
        <v>7</v>
      </c>
    </row>
    <row r="159" spans="37:47" x14ac:dyDescent="0.25">
      <c r="AK159" s="71" t="s">
        <v>175</v>
      </c>
      <c r="AL159" s="71" t="s">
        <v>176</v>
      </c>
      <c r="AM159" s="71" t="str">
        <f>Tabla25[[#This Row],[Esport i sexe]] &amp; " - " &amp; Tabla25[[#This Row],[Categoria]]</f>
        <v>VOLEIBOL FEMENÍ - Superlliga (Liga Iberdrola)</v>
      </c>
      <c r="AN159" s="71" t="s">
        <v>21</v>
      </c>
      <c r="AO159" s="84">
        <v>1</v>
      </c>
      <c r="AP159" s="73">
        <v>1</v>
      </c>
      <c r="AQ159" s="73">
        <v>1</v>
      </c>
      <c r="AR159" s="73">
        <v>1</v>
      </c>
      <c r="AS159" s="73">
        <v>15</v>
      </c>
      <c r="AT159" s="73">
        <v>2</v>
      </c>
      <c r="AU159" s="73">
        <f>Tabla25[[#This Row],[Pax]]+Tabla25[[#This Row],[Pax addicional cat.]]</f>
        <v>17</v>
      </c>
    </row>
    <row r="160" spans="37:47" x14ac:dyDescent="0.25">
      <c r="AK160" s="71" t="s">
        <v>175</v>
      </c>
      <c r="AL160" s="71" t="s">
        <v>177</v>
      </c>
      <c r="AM160" s="71" t="str">
        <f>Tabla25[[#This Row],[Esport i sexe]] &amp; " - " &amp; Tabla25[[#This Row],[Categoria]]</f>
        <v>VOLEIBOL FEMENÍ - Superlliga 2</v>
      </c>
      <c r="AN160" s="71" t="s">
        <v>21</v>
      </c>
      <c r="AO160" s="83">
        <v>0.75</v>
      </c>
      <c r="AP160" s="73">
        <v>1</v>
      </c>
      <c r="AQ160" s="73">
        <v>1</v>
      </c>
      <c r="AR160" s="73">
        <v>1</v>
      </c>
      <c r="AS160" s="73">
        <v>15</v>
      </c>
      <c r="AT160" s="73">
        <v>1</v>
      </c>
      <c r="AU160" s="73">
        <f>Tabla25[[#This Row],[Pax]]+Tabla25[[#This Row],[Pax addicional cat.]]</f>
        <v>16</v>
      </c>
    </row>
    <row r="161" spans="37:47" x14ac:dyDescent="0.2">
      <c r="AK161" s="71" t="s">
        <v>175</v>
      </c>
      <c r="AL161" s="71" t="s">
        <v>121</v>
      </c>
      <c r="AM161" s="71" t="str">
        <f>Tabla25[[#This Row],[Esport i sexe]] &amp; " - " &amp; Tabla25[[#This Row],[Categoria]]</f>
        <v>VOLEIBOL FEMENÍ - Primera divisió</v>
      </c>
      <c r="AN161" s="71" t="s">
        <v>21</v>
      </c>
      <c r="AO161" s="83">
        <v>0.5</v>
      </c>
      <c r="AP161" s="73">
        <v>1</v>
      </c>
      <c r="AQ161" s="73">
        <v>1</v>
      </c>
      <c r="AR161" s="73">
        <v>1</v>
      </c>
      <c r="AS161" s="73">
        <v>15</v>
      </c>
      <c r="AT161" s="74">
        <v>0</v>
      </c>
      <c r="AU161" s="73">
        <f>Tabla25[[#This Row],[Pax]]+Tabla25[[#This Row],[Pax addicional cat.]]</f>
        <v>15</v>
      </c>
    </row>
    <row r="162" spans="37:47" x14ac:dyDescent="0.25">
      <c r="AK162" s="71" t="s">
        <v>178</v>
      </c>
      <c r="AL162" s="71" t="s">
        <v>179</v>
      </c>
      <c r="AM162" s="71" t="str">
        <f>Tabla25[[#This Row],[Esport i sexe]] &amp; " - " &amp; Tabla25[[#This Row],[Categoria]]</f>
        <v>VOLEIBOL MASCULÍ - Superlliga</v>
      </c>
      <c r="AN162" s="71" t="s">
        <v>21</v>
      </c>
      <c r="AO162" s="84">
        <v>1</v>
      </c>
      <c r="AP162" s="73">
        <v>1</v>
      </c>
      <c r="AQ162" s="73">
        <v>1</v>
      </c>
      <c r="AR162" s="73">
        <v>1</v>
      </c>
      <c r="AS162" s="73">
        <v>15</v>
      </c>
      <c r="AT162" s="73">
        <v>2</v>
      </c>
      <c r="AU162" s="73">
        <f>Tabla25[[#This Row],[Pax]]+Tabla25[[#This Row],[Pax addicional cat.]]</f>
        <v>17</v>
      </c>
    </row>
    <row r="163" spans="37:47" x14ac:dyDescent="0.25">
      <c r="AK163" s="71" t="s">
        <v>178</v>
      </c>
      <c r="AL163" s="71" t="s">
        <v>177</v>
      </c>
      <c r="AM163" s="71" t="str">
        <f>Tabla25[[#This Row],[Esport i sexe]] &amp; " - " &amp; Tabla25[[#This Row],[Categoria]]</f>
        <v>VOLEIBOL MASCULÍ - Superlliga 2</v>
      </c>
      <c r="AN163" s="71" t="s">
        <v>21</v>
      </c>
      <c r="AO163" s="83">
        <v>0.75</v>
      </c>
      <c r="AP163" s="73">
        <v>1</v>
      </c>
      <c r="AQ163" s="73">
        <v>1</v>
      </c>
      <c r="AR163" s="73">
        <v>1</v>
      </c>
      <c r="AS163" s="73">
        <v>15</v>
      </c>
      <c r="AT163" s="73">
        <v>1</v>
      </c>
      <c r="AU163" s="73">
        <f>Tabla25[[#This Row],[Pax]]+Tabla25[[#This Row],[Pax addicional cat.]]</f>
        <v>16</v>
      </c>
    </row>
    <row r="164" spans="37:47" x14ac:dyDescent="0.2">
      <c r="AK164" s="71" t="s">
        <v>178</v>
      </c>
      <c r="AL164" s="71" t="s">
        <v>121</v>
      </c>
      <c r="AM164" s="71" t="str">
        <f>Tabla25[[#This Row],[Esport i sexe]] &amp; " - " &amp; Tabla25[[#This Row],[Categoria]]</f>
        <v>VOLEIBOL MASCULÍ - Primera divisió</v>
      </c>
      <c r="AN164" s="71" t="s">
        <v>21</v>
      </c>
      <c r="AO164" s="83">
        <v>0.5</v>
      </c>
      <c r="AP164" s="73">
        <v>1</v>
      </c>
      <c r="AQ164" s="73">
        <v>1</v>
      </c>
      <c r="AR164" s="73">
        <v>1</v>
      </c>
      <c r="AS164" s="73">
        <v>15</v>
      </c>
      <c r="AT164" s="74">
        <v>0</v>
      </c>
      <c r="AU164" s="73">
        <f>Tabla25[[#This Row],[Pax]]+Tabla25[[#This Row],[Pax addicional cat.]]</f>
        <v>15</v>
      </c>
    </row>
    <row r="165" spans="37:47" x14ac:dyDescent="0.25">
      <c r="AK165" s="71" t="s">
        <v>180</v>
      </c>
      <c r="AL165" s="71" t="s">
        <v>181</v>
      </c>
      <c r="AM165" s="71" t="str">
        <f>Tabla25[[#This Row],[Esport i sexe]] &amp; " - " &amp; Tabla25[[#This Row],[Categoria]]</f>
        <v>WATERPOLO FEMENÍ - Divisió d’honor (Lliga Premaat)</v>
      </c>
      <c r="AN165" s="71" t="s">
        <v>20</v>
      </c>
      <c r="AO165" s="84">
        <v>1</v>
      </c>
      <c r="AP165" s="73">
        <v>1</v>
      </c>
      <c r="AQ165" s="73">
        <v>1</v>
      </c>
      <c r="AR165" s="73">
        <v>1</v>
      </c>
      <c r="AS165" s="73">
        <v>14</v>
      </c>
      <c r="AT165" s="73">
        <v>2</v>
      </c>
      <c r="AU165" s="73">
        <f>Tabla25[[#This Row],[Pax]]+Tabla25[[#This Row],[Pax addicional cat.]]</f>
        <v>16</v>
      </c>
    </row>
    <row r="166" spans="37:47" x14ac:dyDescent="0.25">
      <c r="AK166" s="71" t="s">
        <v>180</v>
      </c>
      <c r="AL166" s="71" t="s">
        <v>121</v>
      </c>
      <c r="AM166" s="71" t="str">
        <f>Tabla25[[#This Row],[Esport i sexe]] &amp; " - " &amp; Tabla25[[#This Row],[Categoria]]</f>
        <v>WATERPOLO FEMENÍ - Primera divisió</v>
      </c>
      <c r="AN166" s="71" t="s">
        <v>20</v>
      </c>
      <c r="AO166" s="83">
        <v>0.75</v>
      </c>
      <c r="AP166" s="73">
        <v>1</v>
      </c>
      <c r="AQ166" s="73">
        <v>1</v>
      </c>
      <c r="AR166" s="73">
        <v>1</v>
      </c>
      <c r="AS166" s="73">
        <v>14</v>
      </c>
      <c r="AT166" s="73">
        <v>1</v>
      </c>
      <c r="AU166" s="73">
        <f>Tabla25[[#This Row],[Pax]]+Tabla25[[#This Row],[Pax addicional cat.]]</f>
        <v>15</v>
      </c>
    </row>
    <row r="167" spans="37:47" x14ac:dyDescent="0.25">
      <c r="AK167" s="71" t="s">
        <v>182</v>
      </c>
      <c r="AL167" s="71" t="s">
        <v>181</v>
      </c>
      <c r="AM167" s="71" t="str">
        <f>Tabla25[[#This Row],[Esport i sexe]] &amp; " - " &amp; Tabla25[[#This Row],[Categoria]]</f>
        <v>WATERPOLO MASCULÍ - Divisió d’honor (Lliga Premaat)</v>
      </c>
      <c r="AN167" s="71" t="s">
        <v>20</v>
      </c>
      <c r="AO167" s="84">
        <v>1</v>
      </c>
      <c r="AP167" s="73">
        <v>1</v>
      </c>
      <c r="AQ167" s="73">
        <v>1</v>
      </c>
      <c r="AR167" s="73">
        <v>1</v>
      </c>
      <c r="AS167" s="73">
        <v>14</v>
      </c>
      <c r="AT167" s="73">
        <v>2</v>
      </c>
      <c r="AU167" s="73">
        <f>Tabla25[[#This Row],[Pax]]+Tabla25[[#This Row],[Pax addicional cat.]]</f>
        <v>16</v>
      </c>
    </row>
    <row r="168" spans="37:47" x14ac:dyDescent="0.25">
      <c r="AK168" s="71" t="s">
        <v>182</v>
      </c>
      <c r="AL168" s="71" t="s">
        <v>121</v>
      </c>
      <c r="AM168" s="71" t="str">
        <f>Tabla25[[#This Row],[Esport i sexe]] &amp; " - " &amp; Tabla25[[#This Row],[Categoria]]</f>
        <v>WATERPOLO MASCULÍ - Primera divisió</v>
      </c>
      <c r="AN168" s="71" t="s">
        <v>20</v>
      </c>
      <c r="AO168" s="83">
        <v>0.75</v>
      </c>
      <c r="AP168" s="73">
        <v>1</v>
      </c>
      <c r="AQ168" s="73">
        <v>1</v>
      </c>
      <c r="AR168" s="73">
        <v>1</v>
      </c>
      <c r="AS168" s="73">
        <v>14</v>
      </c>
      <c r="AT168" s="73">
        <v>1</v>
      </c>
      <c r="AU168" s="73">
        <f>Tabla25[[#This Row],[Pax]]+Tabla25[[#This Row],[Pax addicional cat.]]</f>
        <v>15</v>
      </c>
    </row>
    <row r="169" spans="37:47" x14ac:dyDescent="0.2">
      <c r="AK169" s="71" t="s">
        <v>182</v>
      </c>
      <c r="AL169" s="71" t="s">
        <v>122</v>
      </c>
      <c r="AM169" s="71" t="str">
        <f>Tabla25[[#This Row],[Esport i sexe]] &amp; " - " &amp; Tabla25[[#This Row],[Categoria]]</f>
        <v>WATERPOLO MASCULÍ - Segona divisió</v>
      </c>
      <c r="AN169" s="71" t="s">
        <v>20</v>
      </c>
      <c r="AO169" s="83">
        <v>0.5</v>
      </c>
      <c r="AP169" s="73">
        <v>1</v>
      </c>
      <c r="AQ169" s="73">
        <v>1</v>
      </c>
      <c r="AR169" s="73">
        <v>1</v>
      </c>
      <c r="AS169" s="73">
        <v>14</v>
      </c>
      <c r="AT169" s="74">
        <v>0</v>
      </c>
      <c r="AU169" s="73">
        <f>Tabla25[[#This Row],[Pax]]+Tabla25[[#This Row],[Pax addicional cat.]]</f>
        <v>14</v>
      </c>
    </row>
  </sheetData>
  <sheetProtection algorithmName="SHA-512" hashValue="xAzmizPF/tUyum3FRrKADHhx64k78RvA0gi/s9eKwaQbUFkjfY2Zf0jrT1zgc1Ffxy9kVI+K8TQv39zH29gt6A==" saltValue="Ixo7vE0wvdCAOgLzdWblkA==" spinCount="100000" sheet="1" selectLockedCells="1"/>
  <mergeCells count="4">
    <mergeCell ref="B3:C3"/>
    <mergeCell ref="A30:I30"/>
    <mergeCell ref="B5:E5"/>
    <mergeCell ref="B7:C7"/>
  </mergeCells>
  <phoneticPr fontId="8" type="noConversion"/>
  <conditionalFormatting sqref="A10:A29">
    <cfRule type="containsText" dxfId="29" priority="5" operator="containsText" text="FORA">
      <formula>NOT(ISERROR(SEARCH("FORA",A10)))</formula>
    </cfRule>
    <cfRule type="beginsWith" dxfId="28" priority="6" operator="beginsWith" text="A">
      <formula>LEFT(A10,LEN("A"))="A"</formula>
    </cfRule>
  </conditionalFormatting>
  <conditionalFormatting sqref="G3 G5 G7">
    <cfRule type="containsText" dxfId="27" priority="4" operator="containsText" text="NO">
      <formula>NOT(ISERROR(SEARCH("NO",G3)))</formula>
    </cfRule>
  </conditionalFormatting>
  <conditionalFormatting sqref="J3">
    <cfRule type="containsText" dxfId="26" priority="3" operator="containsText" text="NO">
      <formula>NOT(ISERROR(SEARCH("NO",J3)))</formula>
    </cfRule>
  </conditionalFormatting>
  <conditionalFormatting sqref="J5">
    <cfRule type="containsText" dxfId="25" priority="2" operator="containsText" text="NO">
      <formula>NOT(ISERROR(SEARCH("NO",J5)))</formula>
    </cfRule>
  </conditionalFormatting>
  <conditionalFormatting sqref="J7">
    <cfRule type="containsText" dxfId="24" priority="1" operator="containsText" text="NO">
      <formula>NOT(ISERROR(SEARCH("NO",J7)))</formula>
    </cfRule>
  </conditionalFormatting>
  <dataValidations xWindow="538" yWindow="545" count="9">
    <dataValidation type="list" allowBlank="1" showInputMessage="1" showErrorMessage="1" sqref="A10:A29" xr:uid="{00000000-0002-0000-0000-000000000000}">
      <formula1>$AI$88:$AI$89</formula1>
    </dataValidation>
    <dataValidation type="whole" allowBlank="1" showErrorMessage="1" promptTitle="Esportistes + 1 tècnic" prompt="Indiqui el nombre de persones que participen a la competició (esportistes + un tècnic). Si es deixa en blanc s'utilitzarà el PAX establert a la taula 2 de la convocatòria." sqref="H10:H29" xr:uid="{00000000-0002-0000-0000-000001000000}">
      <formula1>0</formula1>
      <formula2>50</formula2>
    </dataValidation>
    <dataValidation type="list" allowBlank="1" showErrorMessage="1" promptTitle="Illa origen (LLISTA DESPLEGABLE)" prompt="Indiqui l'illa a on està ubicada la seu de l'equip." sqref="E3" xr:uid="{00000000-0002-0000-0000-000002000000}">
      <formula1>$AI$81:$AI$84</formula1>
    </dataValidation>
    <dataValidation type="list" allowBlank="1" showInputMessage="1" showErrorMessage="1" promptTitle="Calcular despl.? (LLISTA DESPL.)" prompt="Si rep ajuda d'una altra entitat per als desplaçaments indiqui NO CALCULAR DESPLAÇAMENTS." sqref="C8" xr:uid="{00000000-0002-0000-0000-000003000000}">
      <formula1>#REF!</formula1>
    </dataValidation>
    <dataValidation type="list" allowBlank="1" showInputMessage="1" showErrorMessage="1" sqref="B7" xr:uid="{00000000-0002-0000-0000-000004000000}">
      <formula1>$AI$100:$AI$101</formula1>
    </dataValidation>
    <dataValidation type="date" allowBlank="1" showErrorMessage="1" sqref="D10:D29" xr:uid="{00000000-0002-0000-0000-000006000000}">
      <formula1>44774</formula1>
      <formula2>45141</formula2>
    </dataValidation>
    <dataValidation type="list" allowBlank="1" showErrorMessage="1" promptTitle="Destí (LLISTA DESPLEGABLE)" prompt="Seleccioni un aeroport de la llista desplegable (els ports només amb origen a Eivissa)." sqref="G10:G29" xr:uid="{00000000-0002-0000-0000-000007000000}">
      <formula1>$AA$119:$AA$139</formula1>
    </dataValidation>
    <dataValidation type="list" allowBlank="1" showInputMessage="1" showErrorMessage="1" sqref="B5" xr:uid="{00000000-0002-0000-0000-000005000000}">
      <formula1>$AM$81:$AM$169</formula1>
    </dataValidation>
    <dataValidation type="date" allowBlank="1" showErrorMessage="1" sqref="C10:C19 C21:C29 C20" xr:uid="{754A8452-B31E-490D-807C-7586AAE374A3}">
      <formula1>44771</formula1>
      <formula2>45138</formula2>
    </dataValidation>
  </dataValidations>
  <pageMargins left="0.27559055118110237" right="0.15748031496062992" top="0.59055118110236227" bottom="0.39370078740157483" header="0.31496062992125984" footer="0.31496062992125984"/>
  <pageSetup paperSize="9" scale="44" fitToHeight="2" orientation="landscape" r:id="rId1"/>
  <ignoredErrors>
    <ignoredError sqref="P6" formula="1"/>
  </ignoredErrors>
  <drawing r:id="rId2"/>
  <tableParts count="3"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showGridLines="0" showRowColHeaders="0" workbookViewId="0">
      <selection activeCell="B2" sqref="B2"/>
    </sheetView>
  </sheetViews>
  <sheetFormatPr baseColWidth="10" defaultRowHeight="12.75" x14ac:dyDescent="0.25"/>
  <cols>
    <col min="1" max="1" width="8.7109375" style="35" customWidth="1"/>
    <col min="2" max="2" width="22.140625" style="5" customWidth="1"/>
    <col min="3" max="3" width="45.28515625" style="6" customWidth="1"/>
    <col min="4" max="4" width="25.28515625" style="5" customWidth="1"/>
    <col min="5" max="5" width="26.7109375" style="5" customWidth="1"/>
    <col min="6" max="6" width="24.85546875" style="5" customWidth="1"/>
    <col min="7" max="7" width="26.7109375" style="5" customWidth="1"/>
    <col min="8" max="11" width="11.42578125" style="5"/>
    <col min="12" max="12" width="8.28515625" style="5" hidden="1" customWidth="1"/>
    <col min="13" max="16384" width="11.42578125" style="5"/>
  </cols>
  <sheetData>
    <row r="1" spans="1:12" ht="51" x14ac:dyDescent="0.25">
      <c r="A1" s="36" t="s">
        <v>81</v>
      </c>
      <c r="B1" s="38" t="s">
        <v>88</v>
      </c>
      <c r="C1" s="38" t="s">
        <v>89</v>
      </c>
      <c r="D1" s="37" t="s">
        <v>82</v>
      </c>
      <c r="E1" s="38" t="s">
        <v>80</v>
      </c>
      <c r="F1" s="38" t="s">
        <v>79</v>
      </c>
      <c r="G1" s="38" t="s">
        <v>78</v>
      </c>
      <c r="L1" s="5" t="s">
        <v>86</v>
      </c>
    </row>
    <row r="2" spans="1:12" ht="30" customHeight="1" x14ac:dyDescent="0.25">
      <c r="A2" s="36">
        <v>1</v>
      </c>
      <c r="B2" s="39"/>
      <c r="C2" s="40"/>
      <c r="D2" s="39"/>
      <c r="E2" s="41"/>
      <c r="F2" s="41"/>
      <c r="G2" s="42">
        <f>E2+F2</f>
        <v>0</v>
      </c>
      <c r="L2" s="5" t="s">
        <v>87</v>
      </c>
    </row>
    <row r="3" spans="1:12" ht="30" customHeight="1" x14ac:dyDescent="0.25">
      <c r="A3" s="36">
        <v>2</v>
      </c>
      <c r="B3" s="39"/>
      <c r="C3" s="40"/>
      <c r="D3" s="39"/>
      <c r="E3" s="41"/>
      <c r="F3" s="41"/>
      <c r="G3" s="42">
        <f t="shared" ref="G3:G41" si="0">E3+F3</f>
        <v>0</v>
      </c>
    </row>
    <row r="4" spans="1:12" ht="30" customHeight="1" x14ac:dyDescent="0.25">
      <c r="A4" s="36">
        <v>3</v>
      </c>
      <c r="B4" s="39"/>
      <c r="C4" s="40"/>
      <c r="D4" s="39"/>
      <c r="E4" s="41"/>
      <c r="F4" s="41"/>
      <c r="G4" s="42">
        <f t="shared" si="0"/>
        <v>0</v>
      </c>
    </row>
    <row r="5" spans="1:12" ht="30" customHeight="1" x14ac:dyDescent="0.25">
      <c r="A5" s="36">
        <v>4</v>
      </c>
      <c r="B5" s="39"/>
      <c r="C5" s="40"/>
      <c r="D5" s="39"/>
      <c r="E5" s="41"/>
      <c r="F5" s="41"/>
      <c r="G5" s="42">
        <f t="shared" si="0"/>
        <v>0</v>
      </c>
    </row>
    <row r="6" spans="1:12" ht="30" customHeight="1" x14ac:dyDescent="0.25">
      <c r="A6" s="36">
        <v>5</v>
      </c>
      <c r="B6" s="39"/>
      <c r="C6" s="40"/>
      <c r="D6" s="39"/>
      <c r="E6" s="41"/>
      <c r="F6" s="41"/>
      <c r="G6" s="42">
        <f t="shared" si="0"/>
        <v>0</v>
      </c>
    </row>
    <row r="7" spans="1:12" ht="30" customHeight="1" x14ac:dyDescent="0.25">
      <c r="A7" s="36">
        <v>6</v>
      </c>
      <c r="B7" s="39"/>
      <c r="C7" s="40"/>
      <c r="D7" s="39"/>
      <c r="E7" s="41"/>
      <c r="F7" s="41"/>
      <c r="G7" s="42">
        <f t="shared" si="0"/>
        <v>0</v>
      </c>
    </row>
    <row r="8" spans="1:12" ht="30" customHeight="1" x14ac:dyDescent="0.25">
      <c r="A8" s="36">
        <v>7</v>
      </c>
      <c r="B8" s="39"/>
      <c r="C8" s="40"/>
      <c r="D8" s="39"/>
      <c r="E8" s="41"/>
      <c r="F8" s="41"/>
      <c r="G8" s="42">
        <f t="shared" si="0"/>
        <v>0</v>
      </c>
    </row>
    <row r="9" spans="1:12" ht="30" customHeight="1" x14ac:dyDescent="0.25">
      <c r="A9" s="36">
        <v>8</v>
      </c>
      <c r="B9" s="39"/>
      <c r="C9" s="40"/>
      <c r="D9" s="39"/>
      <c r="E9" s="41"/>
      <c r="F9" s="41"/>
      <c r="G9" s="42">
        <f t="shared" si="0"/>
        <v>0</v>
      </c>
    </row>
    <row r="10" spans="1:12" ht="30" customHeight="1" x14ac:dyDescent="0.25">
      <c r="A10" s="36">
        <v>9</v>
      </c>
      <c r="B10" s="39"/>
      <c r="C10" s="40"/>
      <c r="D10" s="39"/>
      <c r="E10" s="41"/>
      <c r="F10" s="41"/>
      <c r="G10" s="42">
        <f t="shared" si="0"/>
        <v>0</v>
      </c>
    </row>
    <row r="11" spans="1:12" ht="30" customHeight="1" x14ac:dyDescent="0.25">
      <c r="A11" s="36">
        <v>10</v>
      </c>
      <c r="B11" s="39"/>
      <c r="C11" s="40"/>
      <c r="D11" s="39"/>
      <c r="E11" s="41"/>
      <c r="F11" s="41"/>
      <c r="G11" s="42">
        <f t="shared" si="0"/>
        <v>0</v>
      </c>
    </row>
    <row r="12" spans="1:12" ht="30" customHeight="1" x14ac:dyDescent="0.25">
      <c r="A12" s="36">
        <v>11</v>
      </c>
      <c r="B12" s="39"/>
      <c r="C12" s="40"/>
      <c r="D12" s="39"/>
      <c r="E12" s="41"/>
      <c r="F12" s="41"/>
      <c r="G12" s="42">
        <f t="shared" si="0"/>
        <v>0</v>
      </c>
    </row>
    <row r="13" spans="1:12" ht="30" customHeight="1" x14ac:dyDescent="0.25">
      <c r="A13" s="36">
        <v>12</v>
      </c>
      <c r="B13" s="39"/>
      <c r="C13" s="40"/>
      <c r="D13" s="39"/>
      <c r="E13" s="41"/>
      <c r="F13" s="41"/>
      <c r="G13" s="42">
        <f t="shared" si="0"/>
        <v>0</v>
      </c>
    </row>
    <row r="14" spans="1:12" ht="30" customHeight="1" x14ac:dyDescent="0.25">
      <c r="A14" s="36">
        <v>13</v>
      </c>
      <c r="B14" s="39"/>
      <c r="C14" s="40"/>
      <c r="D14" s="39"/>
      <c r="E14" s="41"/>
      <c r="F14" s="41"/>
      <c r="G14" s="42">
        <f t="shared" si="0"/>
        <v>0</v>
      </c>
    </row>
    <row r="15" spans="1:12" ht="30" customHeight="1" x14ac:dyDescent="0.25">
      <c r="A15" s="36">
        <v>14</v>
      </c>
      <c r="B15" s="39"/>
      <c r="C15" s="40"/>
      <c r="D15" s="39"/>
      <c r="E15" s="41"/>
      <c r="F15" s="41"/>
      <c r="G15" s="42">
        <f t="shared" si="0"/>
        <v>0</v>
      </c>
    </row>
    <row r="16" spans="1:12" ht="30" customHeight="1" x14ac:dyDescent="0.25">
      <c r="A16" s="36">
        <v>15</v>
      </c>
      <c r="B16" s="39"/>
      <c r="C16" s="40"/>
      <c r="D16" s="39"/>
      <c r="E16" s="41"/>
      <c r="F16" s="41"/>
      <c r="G16" s="42">
        <f t="shared" si="0"/>
        <v>0</v>
      </c>
    </row>
    <row r="17" spans="1:7" ht="30" customHeight="1" x14ac:dyDescent="0.25">
      <c r="A17" s="36">
        <v>16</v>
      </c>
      <c r="B17" s="39"/>
      <c r="C17" s="40"/>
      <c r="D17" s="39"/>
      <c r="E17" s="41"/>
      <c r="F17" s="41"/>
      <c r="G17" s="42">
        <f t="shared" si="0"/>
        <v>0</v>
      </c>
    </row>
    <row r="18" spans="1:7" ht="30" customHeight="1" x14ac:dyDescent="0.25">
      <c r="A18" s="36">
        <v>17</v>
      </c>
      <c r="B18" s="39"/>
      <c r="C18" s="40"/>
      <c r="D18" s="39"/>
      <c r="E18" s="41"/>
      <c r="F18" s="41"/>
      <c r="G18" s="42">
        <f t="shared" si="0"/>
        <v>0</v>
      </c>
    </row>
    <row r="19" spans="1:7" ht="30" customHeight="1" x14ac:dyDescent="0.25">
      <c r="A19" s="36">
        <v>18</v>
      </c>
      <c r="B19" s="39"/>
      <c r="C19" s="40"/>
      <c r="D19" s="39"/>
      <c r="E19" s="41"/>
      <c r="F19" s="41"/>
      <c r="G19" s="42">
        <f t="shared" si="0"/>
        <v>0</v>
      </c>
    </row>
    <row r="20" spans="1:7" ht="30" customHeight="1" x14ac:dyDescent="0.25">
      <c r="A20" s="36">
        <v>19</v>
      </c>
      <c r="B20" s="39"/>
      <c r="C20" s="40"/>
      <c r="D20" s="39"/>
      <c r="E20" s="41"/>
      <c r="F20" s="41"/>
      <c r="G20" s="42">
        <f t="shared" si="0"/>
        <v>0</v>
      </c>
    </row>
    <row r="21" spans="1:7" ht="30" customHeight="1" x14ac:dyDescent="0.25">
      <c r="A21" s="36">
        <v>20</v>
      </c>
      <c r="B21" s="39"/>
      <c r="C21" s="40"/>
      <c r="D21" s="39"/>
      <c r="E21" s="41"/>
      <c r="F21" s="41"/>
      <c r="G21" s="42">
        <f t="shared" si="0"/>
        <v>0</v>
      </c>
    </row>
    <row r="22" spans="1:7" ht="30" customHeight="1" x14ac:dyDescent="0.25">
      <c r="A22" s="36">
        <v>21</v>
      </c>
      <c r="B22" s="39"/>
      <c r="C22" s="40"/>
      <c r="D22" s="39"/>
      <c r="E22" s="41"/>
      <c r="F22" s="41"/>
      <c r="G22" s="42">
        <f t="shared" si="0"/>
        <v>0</v>
      </c>
    </row>
    <row r="23" spans="1:7" ht="30" customHeight="1" x14ac:dyDescent="0.25">
      <c r="A23" s="36">
        <v>22</v>
      </c>
      <c r="B23" s="39"/>
      <c r="C23" s="40"/>
      <c r="D23" s="39"/>
      <c r="E23" s="41"/>
      <c r="F23" s="41"/>
      <c r="G23" s="42">
        <f t="shared" si="0"/>
        <v>0</v>
      </c>
    </row>
    <row r="24" spans="1:7" ht="30" customHeight="1" x14ac:dyDescent="0.25">
      <c r="A24" s="36">
        <v>23</v>
      </c>
      <c r="B24" s="39"/>
      <c r="C24" s="40"/>
      <c r="D24" s="39"/>
      <c r="E24" s="41"/>
      <c r="F24" s="41"/>
      <c r="G24" s="42">
        <f t="shared" si="0"/>
        <v>0</v>
      </c>
    </row>
    <row r="25" spans="1:7" ht="30" customHeight="1" x14ac:dyDescent="0.25">
      <c r="A25" s="36">
        <v>24</v>
      </c>
      <c r="B25" s="39"/>
      <c r="C25" s="40"/>
      <c r="D25" s="39"/>
      <c r="E25" s="41"/>
      <c r="F25" s="41"/>
      <c r="G25" s="42">
        <f t="shared" si="0"/>
        <v>0</v>
      </c>
    </row>
    <row r="26" spans="1:7" ht="30" customHeight="1" x14ac:dyDescent="0.25">
      <c r="A26" s="36">
        <v>25</v>
      </c>
      <c r="B26" s="39"/>
      <c r="C26" s="40"/>
      <c r="D26" s="39"/>
      <c r="E26" s="41"/>
      <c r="F26" s="41"/>
      <c r="G26" s="42">
        <f t="shared" si="0"/>
        <v>0</v>
      </c>
    </row>
    <row r="27" spans="1:7" ht="30" customHeight="1" x14ac:dyDescent="0.25">
      <c r="A27" s="36">
        <v>26</v>
      </c>
      <c r="B27" s="39"/>
      <c r="C27" s="40"/>
      <c r="D27" s="39"/>
      <c r="E27" s="41"/>
      <c r="F27" s="41"/>
      <c r="G27" s="42">
        <f t="shared" si="0"/>
        <v>0</v>
      </c>
    </row>
    <row r="28" spans="1:7" ht="30" customHeight="1" x14ac:dyDescent="0.25">
      <c r="A28" s="36">
        <v>27</v>
      </c>
      <c r="B28" s="39"/>
      <c r="C28" s="40"/>
      <c r="D28" s="39"/>
      <c r="E28" s="41"/>
      <c r="F28" s="41"/>
      <c r="G28" s="42">
        <f t="shared" si="0"/>
        <v>0</v>
      </c>
    </row>
    <row r="29" spans="1:7" ht="30" customHeight="1" x14ac:dyDescent="0.25">
      <c r="A29" s="36">
        <v>28</v>
      </c>
      <c r="B29" s="39"/>
      <c r="C29" s="40"/>
      <c r="D29" s="39"/>
      <c r="E29" s="41"/>
      <c r="F29" s="41"/>
      <c r="G29" s="42">
        <f t="shared" si="0"/>
        <v>0</v>
      </c>
    </row>
    <row r="30" spans="1:7" ht="30" customHeight="1" x14ac:dyDescent="0.25">
      <c r="A30" s="36">
        <v>29</v>
      </c>
      <c r="B30" s="39"/>
      <c r="C30" s="40"/>
      <c r="D30" s="39"/>
      <c r="E30" s="41"/>
      <c r="F30" s="41"/>
      <c r="G30" s="42">
        <f t="shared" si="0"/>
        <v>0</v>
      </c>
    </row>
    <row r="31" spans="1:7" ht="30" customHeight="1" x14ac:dyDescent="0.25">
      <c r="A31" s="36">
        <v>30</v>
      </c>
      <c r="B31" s="39"/>
      <c r="C31" s="40"/>
      <c r="D31" s="39"/>
      <c r="E31" s="41"/>
      <c r="F31" s="41"/>
      <c r="G31" s="42">
        <f t="shared" si="0"/>
        <v>0</v>
      </c>
    </row>
    <row r="32" spans="1:7" ht="30" customHeight="1" x14ac:dyDescent="0.25">
      <c r="A32" s="36">
        <v>31</v>
      </c>
      <c r="B32" s="39"/>
      <c r="C32" s="40"/>
      <c r="D32" s="39"/>
      <c r="E32" s="41"/>
      <c r="F32" s="41"/>
      <c r="G32" s="42">
        <f t="shared" si="0"/>
        <v>0</v>
      </c>
    </row>
    <row r="33" spans="1:7" ht="30" customHeight="1" x14ac:dyDescent="0.25">
      <c r="A33" s="36">
        <v>32</v>
      </c>
      <c r="B33" s="39"/>
      <c r="C33" s="40"/>
      <c r="D33" s="39"/>
      <c r="E33" s="41"/>
      <c r="F33" s="41"/>
      <c r="G33" s="42">
        <f t="shared" si="0"/>
        <v>0</v>
      </c>
    </row>
    <row r="34" spans="1:7" ht="30" customHeight="1" x14ac:dyDescent="0.25">
      <c r="A34" s="36">
        <v>33</v>
      </c>
      <c r="B34" s="39"/>
      <c r="C34" s="40"/>
      <c r="D34" s="39"/>
      <c r="E34" s="41"/>
      <c r="F34" s="41"/>
      <c r="G34" s="42">
        <f t="shared" si="0"/>
        <v>0</v>
      </c>
    </row>
    <row r="35" spans="1:7" ht="30" customHeight="1" x14ac:dyDescent="0.25">
      <c r="A35" s="36">
        <v>34</v>
      </c>
      <c r="B35" s="39"/>
      <c r="C35" s="40"/>
      <c r="D35" s="39"/>
      <c r="E35" s="41"/>
      <c r="F35" s="41"/>
      <c r="G35" s="42">
        <f t="shared" si="0"/>
        <v>0</v>
      </c>
    </row>
    <row r="36" spans="1:7" ht="30" customHeight="1" x14ac:dyDescent="0.25">
      <c r="A36" s="36">
        <v>35</v>
      </c>
      <c r="B36" s="39"/>
      <c r="C36" s="40"/>
      <c r="D36" s="39"/>
      <c r="E36" s="41"/>
      <c r="F36" s="41"/>
      <c r="G36" s="42">
        <f t="shared" si="0"/>
        <v>0</v>
      </c>
    </row>
    <row r="37" spans="1:7" ht="30" customHeight="1" x14ac:dyDescent="0.25">
      <c r="A37" s="36">
        <v>36</v>
      </c>
      <c r="B37" s="39"/>
      <c r="C37" s="40"/>
      <c r="D37" s="39"/>
      <c r="E37" s="41"/>
      <c r="F37" s="41"/>
      <c r="G37" s="42">
        <f t="shared" si="0"/>
        <v>0</v>
      </c>
    </row>
    <row r="38" spans="1:7" ht="30" customHeight="1" x14ac:dyDescent="0.25">
      <c r="A38" s="36">
        <v>37</v>
      </c>
      <c r="B38" s="39"/>
      <c r="C38" s="40"/>
      <c r="D38" s="39"/>
      <c r="E38" s="41"/>
      <c r="F38" s="41"/>
      <c r="G38" s="42">
        <f t="shared" si="0"/>
        <v>0</v>
      </c>
    </row>
    <row r="39" spans="1:7" ht="30" customHeight="1" x14ac:dyDescent="0.25">
      <c r="A39" s="36">
        <v>38</v>
      </c>
      <c r="B39" s="39"/>
      <c r="C39" s="40"/>
      <c r="D39" s="39"/>
      <c r="E39" s="41"/>
      <c r="F39" s="41"/>
      <c r="G39" s="42">
        <f t="shared" si="0"/>
        <v>0</v>
      </c>
    </row>
    <row r="40" spans="1:7" ht="30" customHeight="1" x14ac:dyDescent="0.25">
      <c r="A40" s="36">
        <v>39</v>
      </c>
      <c r="B40" s="39"/>
      <c r="C40" s="40"/>
      <c r="D40" s="39"/>
      <c r="E40" s="41"/>
      <c r="F40" s="41"/>
      <c r="G40" s="42">
        <f t="shared" si="0"/>
        <v>0</v>
      </c>
    </row>
    <row r="41" spans="1:7" ht="30" customHeight="1" x14ac:dyDescent="0.25">
      <c r="A41" s="36">
        <v>40</v>
      </c>
      <c r="B41" s="39"/>
      <c r="C41" s="40"/>
      <c r="D41" s="39"/>
      <c r="E41" s="41"/>
      <c r="F41" s="41"/>
      <c r="G41" s="42">
        <f t="shared" si="0"/>
        <v>0</v>
      </c>
    </row>
    <row r="42" spans="1:7" ht="31.5" customHeight="1" x14ac:dyDescent="0.25">
      <c r="F42" s="43" t="s">
        <v>51</v>
      </c>
      <c r="G42" s="44">
        <f>SUM(G2:G41)</f>
        <v>0</v>
      </c>
    </row>
  </sheetData>
  <sheetProtection algorithmName="SHA-512" hashValue="Q7DqHP1d2PlwgV8MzXpwimi4gJXvyOxUSdjlo0F65lAqoG7Zbn7otdrekkstqiNmNQM9Z0cr0rxs94R+grspbg==" saltValue="UR2YCJjCMqkdTn8AxUKxmg==" spinCount="100000" sheet="1" objects="1" scenarios="1" selectLockedCells="1"/>
  <dataValidations count="2">
    <dataValidation type="list" allowBlank="1" showInputMessage="1" showErrorMessage="1" sqref="B2:B41" xr:uid="{00000000-0002-0000-0100-000000000000}">
      <formula1>$L$1:$L$2</formula1>
    </dataValidation>
    <dataValidation type="decimal" allowBlank="1" showInputMessage="1" showErrorMessage="1" sqref="E2:F41" xr:uid="{00000000-0002-0000-0100-000001000000}">
      <formula1>0</formula1>
      <formula2>100000</formula2>
    </dataValidation>
  </dataValidations>
  <pageMargins left="0.59055118110236227" right="0.59055118110236227" top="0.78740157480314965" bottom="0.39370078740157483" header="0.31496062992125984" footer="0.31496062992125984"/>
  <pageSetup paperSize="9" scale="74" fitToHeight="7" orientation="landscape" r:id="rId1"/>
  <headerFooter>
    <oddHeader>&amp;C&amp;"Verdana,Normal"&amp;14Llicències desglosades - clubs 2022/2023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3"/>
  <sheetViews>
    <sheetView showGridLines="0" showRowColHeaders="0" workbookViewId="0">
      <pane ySplit="1" topLeftCell="A2" activePane="bottomLeft" state="frozen"/>
      <selection activeCell="AV1" sqref="X1:AV1048576"/>
      <selection pane="bottomLeft" activeCell="G7" sqref="G7"/>
    </sheetView>
  </sheetViews>
  <sheetFormatPr baseColWidth="10" defaultRowHeight="33" customHeight="1" x14ac:dyDescent="0.25"/>
  <cols>
    <col min="1" max="1" width="8.7109375" style="35" customWidth="1"/>
    <col min="2" max="2" width="21.85546875" style="6" customWidth="1"/>
    <col min="3" max="3" width="40.140625" style="6" customWidth="1"/>
    <col min="4" max="4" width="37.7109375" style="5" customWidth="1"/>
    <col min="5" max="5" width="19.5703125" style="5" customWidth="1"/>
    <col min="6" max="6" width="17.5703125" style="5" customWidth="1"/>
    <col min="7" max="9" width="16.7109375" style="5" customWidth="1"/>
    <col min="10" max="10" width="18" style="5" customWidth="1"/>
    <col min="11" max="11" width="11.42578125" style="5"/>
    <col min="12" max="12" width="0" style="5" hidden="1" customWidth="1"/>
    <col min="13" max="16384" width="11.42578125" style="5"/>
  </cols>
  <sheetData>
    <row r="1" spans="1:12" ht="33" customHeight="1" x14ac:dyDescent="0.25">
      <c r="A1" s="36" t="s">
        <v>75</v>
      </c>
      <c r="B1" s="38" t="s">
        <v>77</v>
      </c>
      <c r="C1" s="38" t="s">
        <v>76</v>
      </c>
      <c r="D1" s="37" t="s">
        <v>70</v>
      </c>
      <c r="E1" s="37" t="s">
        <v>71</v>
      </c>
      <c r="F1" s="37" t="s">
        <v>72</v>
      </c>
      <c r="G1" s="37" t="s">
        <v>74</v>
      </c>
      <c r="H1" s="37" t="s">
        <v>73</v>
      </c>
      <c r="I1" s="37" t="s">
        <v>192</v>
      </c>
      <c r="J1" s="37" t="s">
        <v>193</v>
      </c>
    </row>
    <row r="2" spans="1:12" ht="33" customHeight="1" x14ac:dyDescent="0.25">
      <c r="A2" s="36">
        <v>1</v>
      </c>
      <c r="B2" s="40"/>
      <c r="C2" s="52"/>
      <c r="D2" s="52"/>
      <c r="E2" s="39"/>
      <c r="F2" s="51"/>
      <c r="G2" s="51"/>
      <c r="H2" s="41"/>
      <c r="I2" s="82"/>
      <c r="J2" s="42">
        <f>H2*I2</f>
        <v>0</v>
      </c>
      <c r="L2" s="5" t="s">
        <v>83</v>
      </c>
    </row>
    <row r="3" spans="1:12" ht="33" customHeight="1" x14ac:dyDescent="0.25">
      <c r="A3" s="36">
        <v>2</v>
      </c>
      <c r="B3" s="40"/>
      <c r="C3" s="52"/>
      <c r="D3" s="52"/>
      <c r="E3" s="39"/>
      <c r="F3" s="51"/>
      <c r="G3" s="51"/>
      <c r="H3" s="41"/>
      <c r="I3" s="82"/>
      <c r="J3" s="42">
        <f t="shared" ref="J3:J21" si="0">H3*I3</f>
        <v>0</v>
      </c>
      <c r="L3" s="5" t="s">
        <v>84</v>
      </c>
    </row>
    <row r="4" spans="1:12" ht="33" customHeight="1" x14ac:dyDescent="0.25">
      <c r="A4" s="36">
        <v>3</v>
      </c>
      <c r="B4" s="40"/>
      <c r="C4" s="52"/>
      <c r="D4" s="52"/>
      <c r="E4" s="39"/>
      <c r="F4" s="51"/>
      <c r="G4" s="51"/>
      <c r="H4" s="41"/>
      <c r="I4" s="82"/>
      <c r="J4" s="42">
        <f t="shared" si="0"/>
        <v>0</v>
      </c>
      <c r="L4" s="5" t="s">
        <v>85</v>
      </c>
    </row>
    <row r="5" spans="1:12" ht="33" customHeight="1" x14ac:dyDescent="0.25">
      <c r="A5" s="36">
        <v>4</v>
      </c>
      <c r="B5" s="40"/>
      <c r="C5" s="52"/>
      <c r="D5" s="52"/>
      <c r="E5" s="39"/>
      <c r="F5" s="51"/>
      <c r="G5" s="51"/>
      <c r="H5" s="41"/>
      <c r="I5" s="82"/>
      <c r="J5" s="42">
        <f t="shared" si="0"/>
        <v>0</v>
      </c>
    </row>
    <row r="6" spans="1:12" ht="33" customHeight="1" x14ac:dyDescent="0.25">
      <c r="A6" s="36">
        <v>5</v>
      </c>
      <c r="B6" s="40"/>
      <c r="C6" s="52"/>
      <c r="D6" s="52"/>
      <c r="E6" s="39"/>
      <c r="F6" s="51"/>
      <c r="G6" s="51"/>
      <c r="H6" s="41"/>
      <c r="I6" s="82"/>
      <c r="J6" s="42">
        <f t="shared" si="0"/>
        <v>0</v>
      </c>
    </row>
    <row r="7" spans="1:12" ht="33" customHeight="1" x14ac:dyDescent="0.25">
      <c r="A7" s="36">
        <v>6</v>
      </c>
      <c r="B7" s="40"/>
      <c r="C7" s="52"/>
      <c r="D7" s="52"/>
      <c r="E7" s="39"/>
      <c r="F7" s="51"/>
      <c r="G7" s="51"/>
      <c r="H7" s="41"/>
      <c r="I7" s="82"/>
      <c r="J7" s="42">
        <f t="shared" si="0"/>
        <v>0</v>
      </c>
    </row>
    <row r="8" spans="1:12" ht="33" customHeight="1" x14ac:dyDescent="0.25">
      <c r="A8" s="36">
        <v>7</v>
      </c>
      <c r="B8" s="40"/>
      <c r="C8" s="52"/>
      <c r="D8" s="52"/>
      <c r="E8" s="39"/>
      <c r="F8" s="51"/>
      <c r="G8" s="51"/>
      <c r="H8" s="41"/>
      <c r="I8" s="82"/>
      <c r="J8" s="42">
        <f t="shared" si="0"/>
        <v>0</v>
      </c>
    </row>
    <row r="9" spans="1:12" ht="33" customHeight="1" x14ac:dyDescent="0.25">
      <c r="A9" s="36">
        <v>8</v>
      </c>
      <c r="B9" s="40"/>
      <c r="C9" s="52"/>
      <c r="D9" s="52"/>
      <c r="E9" s="39"/>
      <c r="F9" s="51"/>
      <c r="G9" s="51"/>
      <c r="H9" s="41"/>
      <c r="I9" s="82"/>
      <c r="J9" s="42">
        <f t="shared" si="0"/>
        <v>0</v>
      </c>
    </row>
    <row r="10" spans="1:12" ht="33" customHeight="1" x14ac:dyDescent="0.25">
      <c r="A10" s="36">
        <v>9</v>
      </c>
      <c r="B10" s="40"/>
      <c r="C10" s="52"/>
      <c r="D10" s="52"/>
      <c r="E10" s="39"/>
      <c r="F10" s="51"/>
      <c r="G10" s="51"/>
      <c r="H10" s="41"/>
      <c r="I10" s="82"/>
      <c r="J10" s="42">
        <f t="shared" si="0"/>
        <v>0</v>
      </c>
    </row>
    <row r="11" spans="1:12" ht="33" customHeight="1" x14ac:dyDescent="0.25">
      <c r="A11" s="36">
        <v>10</v>
      </c>
      <c r="B11" s="40"/>
      <c r="C11" s="52"/>
      <c r="D11" s="52"/>
      <c r="E11" s="39"/>
      <c r="F11" s="51"/>
      <c r="G11" s="51"/>
      <c r="H11" s="41"/>
      <c r="I11" s="82"/>
      <c r="J11" s="42">
        <f t="shared" si="0"/>
        <v>0</v>
      </c>
    </row>
    <row r="12" spans="1:12" ht="33" customHeight="1" x14ac:dyDescent="0.25">
      <c r="A12" s="36">
        <v>11</v>
      </c>
      <c r="B12" s="40"/>
      <c r="C12" s="52"/>
      <c r="D12" s="52"/>
      <c r="E12" s="39"/>
      <c r="F12" s="51"/>
      <c r="G12" s="51"/>
      <c r="H12" s="41"/>
      <c r="I12" s="82"/>
      <c r="J12" s="42">
        <f t="shared" si="0"/>
        <v>0</v>
      </c>
    </row>
    <row r="13" spans="1:12" ht="33" customHeight="1" x14ac:dyDescent="0.25">
      <c r="A13" s="36">
        <v>12</v>
      </c>
      <c r="B13" s="40"/>
      <c r="C13" s="52"/>
      <c r="D13" s="52"/>
      <c r="E13" s="39"/>
      <c r="F13" s="51"/>
      <c r="G13" s="51"/>
      <c r="H13" s="41"/>
      <c r="I13" s="82"/>
      <c r="J13" s="42">
        <f t="shared" si="0"/>
        <v>0</v>
      </c>
    </row>
    <row r="14" spans="1:12" ht="33" customHeight="1" x14ac:dyDescent="0.25">
      <c r="A14" s="36">
        <v>13</v>
      </c>
      <c r="B14" s="40"/>
      <c r="C14" s="52"/>
      <c r="D14" s="52"/>
      <c r="E14" s="39"/>
      <c r="F14" s="51"/>
      <c r="G14" s="51"/>
      <c r="H14" s="41"/>
      <c r="I14" s="82"/>
      <c r="J14" s="42">
        <f t="shared" si="0"/>
        <v>0</v>
      </c>
    </row>
    <row r="15" spans="1:12" ht="33" customHeight="1" x14ac:dyDescent="0.25">
      <c r="A15" s="36">
        <v>14</v>
      </c>
      <c r="B15" s="40"/>
      <c r="C15" s="52"/>
      <c r="D15" s="52"/>
      <c r="E15" s="39"/>
      <c r="F15" s="51"/>
      <c r="G15" s="51"/>
      <c r="H15" s="41"/>
      <c r="I15" s="82"/>
      <c r="J15" s="42">
        <f t="shared" si="0"/>
        <v>0</v>
      </c>
    </row>
    <row r="16" spans="1:12" ht="33" customHeight="1" x14ac:dyDescent="0.25">
      <c r="A16" s="36">
        <v>15</v>
      </c>
      <c r="B16" s="40"/>
      <c r="C16" s="52"/>
      <c r="D16" s="52"/>
      <c r="E16" s="39"/>
      <c r="F16" s="51"/>
      <c r="G16" s="51"/>
      <c r="H16" s="41"/>
      <c r="I16" s="82"/>
      <c r="J16" s="42">
        <f t="shared" si="0"/>
        <v>0</v>
      </c>
    </row>
    <row r="17" spans="1:10" ht="33" customHeight="1" x14ac:dyDescent="0.25">
      <c r="A17" s="36">
        <v>16</v>
      </c>
      <c r="B17" s="40"/>
      <c r="C17" s="52"/>
      <c r="D17" s="52"/>
      <c r="E17" s="39"/>
      <c r="F17" s="51"/>
      <c r="G17" s="51"/>
      <c r="H17" s="41"/>
      <c r="I17" s="82"/>
      <c r="J17" s="42">
        <f t="shared" si="0"/>
        <v>0</v>
      </c>
    </row>
    <row r="18" spans="1:10" ht="33" customHeight="1" x14ac:dyDescent="0.25">
      <c r="A18" s="36">
        <v>17</v>
      </c>
      <c r="B18" s="40"/>
      <c r="C18" s="52"/>
      <c r="D18" s="52"/>
      <c r="E18" s="39"/>
      <c r="F18" s="51"/>
      <c r="G18" s="51"/>
      <c r="H18" s="41"/>
      <c r="I18" s="82"/>
      <c r="J18" s="42">
        <f t="shared" si="0"/>
        <v>0</v>
      </c>
    </row>
    <row r="19" spans="1:10" ht="33" customHeight="1" x14ac:dyDescent="0.25">
      <c r="A19" s="36">
        <v>18</v>
      </c>
      <c r="B19" s="40"/>
      <c r="C19" s="52"/>
      <c r="D19" s="52"/>
      <c r="E19" s="39"/>
      <c r="F19" s="51"/>
      <c r="G19" s="51"/>
      <c r="H19" s="41"/>
      <c r="I19" s="82"/>
      <c r="J19" s="42">
        <f t="shared" si="0"/>
        <v>0</v>
      </c>
    </row>
    <row r="20" spans="1:10" ht="33" customHeight="1" x14ac:dyDescent="0.25">
      <c r="A20" s="36">
        <v>19</v>
      </c>
      <c r="B20" s="40"/>
      <c r="C20" s="52"/>
      <c r="D20" s="52"/>
      <c r="E20" s="39"/>
      <c r="F20" s="51"/>
      <c r="G20" s="51"/>
      <c r="H20" s="41"/>
      <c r="I20" s="82"/>
      <c r="J20" s="42">
        <f t="shared" si="0"/>
        <v>0</v>
      </c>
    </row>
    <row r="21" spans="1:10" ht="33" customHeight="1" x14ac:dyDescent="0.25">
      <c r="A21" s="36">
        <v>20</v>
      </c>
      <c r="B21" s="40"/>
      <c r="C21" s="52"/>
      <c r="D21" s="52"/>
      <c r="E21" s="39"/>
      <c r="F21" s="51"/>
      <c r="G21" s="51"/>
      <c r="H21" s="41"/>
      <c r="I21" s="82"/>
      <c r="J21" s="42">
        <f t="shared" si="0"/>
        <v>0</v>
      </c>
    </row>
    <row r="22" spans="1:10" ht="33" customHeight="1" x14ac:dyDescent="0.25">
      <c r="A22"/>
      <c r="B22"/>
      <c r="C22"/>
      <c r="D22"/>
      <c r="E22"/>
      <c r="F22"/>
      <c r="I22" s="43" t="s">
        <v>51</v>
      </c>
      <c r="J22" s="44">
        <f>SUM(J2:J21)</f>
        <v>0</v>
      </c>
    </row>
    <row r="23" spans="1:10" ht="33" customHeight="1" x14ac:dyDescent="0.25">
      <c r="I23" s="47" t="s">
        <v>194</v>
      </c>
      <c r="J23" s="44">
        <f>IFERROR(VLOOKUP(despeses!B5,despeses!AM81:AU169,3,FALSE),0)*J22</f>
        <v>0</v>
      </c>
    </row>
  </sheetData>
  <sheetProtection algorithmName="SHA-512" hashValue="VXdelFfZg+zD4DazuBOOl3itfpog3FRdcx2w1zo2L+JoR8nUn9BSMyTGa33HyXGV6+1aJqdLb5ei94gYXgEgdA==" saltValue="ZD01lRgDDswjlQPmMp6FhA==" spinCount="100000" sheet="1" objects="1" scenarios="1" selectLockedCells="1"/>
  <dataValidations count="2">
    <dataValidation type="list" allowBlank="1" showInputMessage="1" showErrorMessage="1" sqref="B2:B21" xr:uid="{00000000-0002-0000-0200-000000000000}">
      <formula1>$L$2:$L$4</formula1>
    </dataValidation>
    <dataValidation type="date" allowBlank="1" showErrorMessage="1" sqref="G2:G21" xr:uid="{00000000-0002-0000-0200-000001000000}">
      <formula1>44774</formula1>
      <formula2>45138</formula2>
    </dataValidation>
  </dataValidations>
  <pageMargins left="0.59055118110236227" right="0.59055118110236227" top="0.86614173228346458" bottom="0.62992125984251968" header="0.35433070866141736" footer="0.31496062992125984"/>
  <pageSetup paperSize="9" scale="62" fitToHeight="5" orientation="landscape" r:id="rId1"/>
  <headerFooter>
    <oddHeader>&amp;C&amp;"Verdana,Normal"&amp;14Factures llicències - clubs 2022/2023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4"/>
  <sheetViews>
    <sheetView showGridLines="0" showRowColHeaders="0" workbookViewId="0">
      <pane ySplit="1" topLeftCell="A2" activePane="bottomLeft" state="frozen"/>
      <selection activeCell="AV1" sqref="X1:AV1048576"/>
      <selection pane="bottomLeft" activeCell="AV1" sqref="X1:AV1048576"/>
    </sheetView>
  </sheetViews>
  <sheetFormatPr baseColWidth="10" defaultRowHeight="33" customHeight="1" x14ac:dyDescent="0.25"/>
  <cols>
    <col min="1" max="1" width="8.7109375" style="35" customWidth="1"/>
    <col min="2" max="2" width="28.42578125" style="5" customWidth="1"/>
    <col min="3" max="3" width="28" style="6" customWidth="1"/>
    <col min="4" max="4" width="26.7109375" style="5" customWidth="1"/>
    <col min="5" max="8" width="11.42578125" style="5"/>
    <col min="9" max="9" width="8.28515625" style="5" hidden="1" customWidth="1"/>
    <col min="10" max="16384" width="11.42578125" style="5"/>
  </cols>
  <sheetData>
    <row r="1" spans="1:9" ht="33" customHeight="1" x14ac:dyDescent="0.25">
      <c r="A1" s="36" t="s">
        <v>81</v>
      </c>
      <c r="B1" s="38" t="s">
        <v>95</v>
      </c>
      <c r="C1" s="38" t="s">
        <v>91</v>
      </c>
      <c r="D1" s="38" t="s">
        <v>90</v>
      </c>
      <c r="I1" s="5" t="s">
        <v>86</v>
      </c>
    </row>
    <row r="2" spans="1:9" ht="33" customHeight="1" x14ac:dyDescent="0.25">
      <c r="A2" s="36">
        <v>1</v>
      </c>
      <c r="B2" s="53"/>
      <c r="C2" s="40"/>
      <c r="D2" s="41"/>
      <c r="I2" s="5" t="s">
        <v>87</v>
      </c>
    </row>
    <row r="3" spans="1:9" ht="33" customHeight="1" x14ac:dyDescent="0.25">
      <c r="A3" s="36">
        <v>2</v>
      </c>
      <c r="B3" s="53"/>
      <c r="C3" s="40"/>
      <c r="D3" s="41"/>
    </row>
    <row r="4" spans="1:9" ht="33" customHeight="1" x14ac:dyDescent="0.25">
      <c r="A4" s="36">
        <v>3</v>
      </c>
      <c r="B4" s="53"/>
      <c r="C4" s="52"/>
      <c r="D4" s="41"/>
    </row>
    <row r="5" spans="1:9" ht="33" customHeight="1" x14ac:dyDescent="0.25">
      <c r="A5" s="36">
        <v>4</v>
      </c>
      <c r="B5" s="53"/>
      <c r="C5" s="52"/>
      <c r="D5" s="41"/>
    </row>
    <row r="6" spans="1:9" ht="33" customHeight="1" x14ac:dyDescent="0.25">
      <c r="A6" s="36">
        <v>5</v>
      </c>
      <c r="B6" s="53"/>
      <c r="C6" s="52"/>
      <c r="D6" s="41"/>
    </row>
    <row r="7" spans="1:9" ht="33" customHeight="1" x14ac:dyDescent="0.25">
      <c r="A7" s="36">
        <v>6</v>
      </c>
      <c r="B7" s="53"/>
      <c r="C7" s="52"/>
      <c r="D7" s="41"/>
    </row>
    <row r="8" spans="1:9" ht="33" customHeight="1" x14ac:dyDescent="0.25">
      <c r="A8" s="36">
        <v>7</v>
      </c>
      <c r="B8" s="53"/>
      <c r="C8" s="52"/>
      <c r="D8" s="41"/>
    </row>
    <row r="9" spans="1:9" ht="33" customHeight="1" x14ac:dyDescent="0.25">
      <c r="A9" s="36">
        <v>8</v>
      </c>
      <c r="B9" s="53"/>
      <c r="C9" s="52"/>
      <c r="D9" s="41"/>
    </row>
    <row r="10" spans="1:9" ht="33" customHeight="1" x14ac:dyDescent="0.25">
      <c r="A10" s="36">
        <v>9</v>
      </c>
      <c r="B10" s="53"/>
      <c r="C10" s="52"/>
      <c r="D10" s="41"/>
    </row>
    <row r="11" spans="1:9" ht="33" customHeight="1" x14ac:dyDescent="0.25">
      <c r="A11" s="36">
        <v>10</v>
      </c>
      <c r="B11" s="53"/>
      <c r="C11" s="52"/>
      <c r="D11" s="41"/>
    </row>
    <row r="12" spans="1:9" ht="33" customHeight="1" x14ac:dyDescent="0.25">
      <c r="A12" s="36">
        <v>11</v>
      </c>
      <c r="B12" s="53"/>
      <c r="C12" s="52"/>
      <c r="D12" s="41"/>
    </row>
    <row r="13" spans="1:9" ht="33" customHeight="1" x14ac:dyDescent="0.25">
      <c r="A13" s="36">
        <v>12</v>
      </c>
      <c r="B13" s="53"/>
      <c r="C13" s="52"/>
      <c r="D13" s="41"/>
    </row>
    <row r="14" spans="1:9" ht="33" customHeight="1" x14ac:dyDescent="0.25">
      <c r="A14" s="36">
        <v>13</v>
      </c>
      <c r="B14" s="53"/>
      <c r="C14" s="52"/>
      <c r="D14" s="41"/>
    </row>
    <row r="15" spans="1:9" ht="33" customHeight="1" x14ac:dyDescent="0.25">
      <c r="A15" s="36">
        <v>14</v>
      </c>
      <c r="B15" s="53"/>
      <c r="C15" s="52"/>
      <c r="D15" s="41"/>
    </row>
    <row r="16" spans="1:9" ht="33" customHeight="1" x14ac:dyDescent="0.25">
      <c r="A16" s="36">
        <v>15</v>
      </c>
      <c r="B16" s="53"/>
      <c r="C16" s="52"/>
      <c r="D16" s="41"/>
    </row>
    <row r="17" spans="1:4" ht="33" customHeight="1" x14ac:dyDescent="0.25">
      <c r="A17" s="36">
        <v>16</v>
      </c>
      <c r="B17" s="53"/>
      <c r="C17" s="52"/>
      <c r="D17" s="41"/>
    </row>
    <row r="18" spans="1:4" ht="33" customHeight="1" x14ac:dyDescent="0.25">
      <c r="A18" s="36">
        <v>17</v>
      </c>
      <c r="B18" s="53"/>
      <c r="C18" s="52"/>
      <c r="D18" s="41"/>
    </row>
    <row r="19" spans="1:4" ht="33" customHeight="1" x14ac:dyDescent="0.25">
      <c r="A19" s="36">
        <v>18</v>
      </c>
      <c r="B19" s="53"/>
      <c r="C19" s="52"/>
      <c r="D19" s="41"/>
    </row>
    <row r="20" spans="1:4" ht="33" customHeight="1" x14ac:dyDescent="0.25">
      <c r="A20" s="36">
        <v>19</v>
      </c>
      <c r="B20" s="53"/>
      <c r="C20" s="52"/>
      <c r="D20" s="41"/>
    </row>
    <row r="21" spans="1:4" ht="33" customHeight="1" x14ac:dyDescent="0.25">
      <c r="A21" s="36">
        <v>20</v>
      </c>
      <c r="B21" s="53"/>
      <c r="C21" s="52"/>
      <c r="D21" s="41"/>
    </row>
    <row r="22" spans="1:4" ht="33" customHeight="1" x14ac:dyDescent="0.25">
      <c r="A22" s="36">
        <v>21</v>
      </c>
      <c r="B22" s="53"/>
      <c r="C22" s="52"/>
      <c r="D22" s="41"/>
    </row>
    <row r="23" spans="1:4" ht="33" customHeight="1" x14ac:dyDescent="0.25">
      <c r="A23" s="36">
        <v>22</v>
      </c>
      <c r="B23" s="53"/>
      <c r="C23" s="52"/>
      <c r="D23" s="41"/>
    </row>
    <row r="24" spans="1:4" ht="33" customHeight="1" x14ac:dyDescent="0.25">
      <c r="A24" s="36">
        <v>23</v>
      </c>
      <c r="B24" s="53"/>
      <c r="C24" s="52"/>
      <c r="D24" s="41"/>
    </row>
    <row r="25" spans="1:4" ht="33" customHeight="1" x14ac:dyDescent="0.25">
      <c r="A25" s="36">
        <v>24</v>
      </c>
      <c r="B25" s="53"/>
      <c r="C25" s="52"/>
      <c r="D25" s="41"/>
    </row>
    <row r="26" spans="1:4" ht="33" customHeight="1" x14ac:dyDescent="0.25">
      <c r="A26" s="36">
        <v>25</v>
      </c>
      <c r="B26" s="53"/>
      <c r="C26" s="52"/>
      <c r="D26" s="41"/>
    </row>
    <row r="27" spans="1:4" ht="33" customHeight="1" x14ac:dyDescent="0.25">
      <c r="A27" s="36">
        <v>26</v>
      </c>
      <c r="B27" s="53"/>
      <c r="C27" s="52"/>
      <c r="D27" s="41"/>
    </row>
    <row r="28" spans="1:4" ht="33" customHeight="1" x14ac:dyDescent="0.25">
      <c r="A28" s="36">
        <v>27</v>
      </c>
      <c r="B28" s="53"/>
      <c r="C28" s="52"/>
      <c r="D28" s="41"/>
    </row>
    <row r="29" spans="1:4" ht="33" customHeight="1" x14ac:dyDescent="0.25">
      <c r="A29" s="36">
        <v>28</v>
      </c>
      <c r="B29" s="53"/>
      <c r="C29" s="52"/>
      <c r="D29" s="41"/>
    </row>
    <row r="30" spans="1:4" ht="33" customHeight="1" x14ac:dyDescent="0.25">
      <c r="A30" s="36">
        <v>29</v>
      </c>
      <c r="B30" s="53"/>
      <c r="C30" s="52"/>
      <c r="D30" s="41"/>
    </row>
    <row r="31" spans="1:4" ht="33" customHeight="1" x14ac:dyDescent="0.25">
      <c r="A31" s="36">
        <v>30</v>
      </c>
      <c r="B31" s="53"/>
      <c r="C31" s="52"/>
      <c r="D31" s="41"/>
    </row>
    <row r="32" spans="1:4" ht="33" customHeight="1" x14ac:dyDescent="0.25">
      <c r="A32" s="36">
        <v>31</v>
      </c>
      <c r="B32" s="53"/>
      <c r="C32" s="52"/>
      <c r="D32" s="41"/>
    </row>
    <row r="33" spans="1:6" ht="33" customHeight="1" x14ac:dyDescent="0.25">
      <c r="A33" s="36">
        <v>32</v>
      </c>
      <c r="B33" s="53"/>
      <c r="C33" s="52"/>
      <c r="D33" s="41"/>
    </row>
    <row r="34" spans="1:6" ht="33" customHeight="1" x14ac:dyDescent="0.25">
      <c r="A34" s="36">
        <v>33</v>
      </c>
      <c r="B34" s="53"/>
      <c r="C34" s="52"/>
      <c r="D34" s="41"/>
    </row>
    <row r="35" spans="1:6" ht="33" customHeight="1" x14ac:dyDescent="0.25">
      <c r="A35" s="36">
        <v>34</v>
      </c>
      <c r="B35" s="53"/>
      <c r="C35" s="52"/>
      <c r="D35" s="41"/>
    </row>
    <row r="36" spans="1:6" ht="33" customHeight="1" x14ac:dyDescent="0.25">
      <c r="A36" s="36">
        <v>35</v>
      </c>
      <c r="B36" s="53"/>
      <c r="C36" s="52"/>
      <c r="D36" s="41"/>
    </row>
    <row r="37" spans="1:6" ht="33" customHeight="1" x14ac:dyDescent="0.25">
      <c r="A37" s="36">
        <v>36</v>
      </c>
      <c r="B37" s="53"/>
      <c r="C37" s="52"/>
      <c r="D37" s="41"/>
    </row>
    <row r="38" spans="1:6" ht="33" customHeight="1" x14ac:dyDescent="0.25">
      <c r="A38" s="36">
        <v>37</v>
      </c>
      <c r="B38" s="53"/>
      <c r="C38" s="52"/>
      <c r="D38" s="41"/>
    </row>
    <row r="39" spans="1:6" ht="33" customHeight="1" x14ac:dyDescent="0.25">
      <c r="A39" s="36">
        <v>38</v>
      </c>
      <c r="B39" s="53"/>
      <c r="C39" s="52"/>
      <c r="D39" s="41"/>
    </row>
    <row r="40" spans="1:6" ht="33" customHeight="1" x14ac:dyDescent="0.25">
      <c r="A40" s="36">
        <v>39</v>
      </c>
      <c r="B40" s="53"/>
      <c r="C40" s="52"/>
      <c r="D40" s="41"/>
    </row>
    <row r="41" spans="1:6" ht="33" customHeight="1" x14ac:dyDescent="0.25">
      <c r="A41" s="36">
        <v>40</v>
      </c>
      <c r="B41" s="53"/>
      <c r="C41" s="52"/>
      <c r="D41" s="41"/>
    </row>
    <row r="42" spans="1:6" ht="33" customHeight="1" x14ac:dyDescent="0.25">
      <c r="C42" s="47" t="s">
        <v>51</v>
      </c>
      <c r="D42" s="44">
        <f>SUM(D2:D41)</f>
        <v>0</v>
      </c>
    </row>
    <row r="43" spans="1:6" ht="33" customHeight="1" x14ac:dyDescent="0.25">
      <c r="D43" s="6"/>
      <c r="E43" s="6"/>
      <c r="F43" s="6"/>
    </row>
    <row r="44" spans="1:6" ht="33" customHeight="1" x14ac:dyDescent="0.25">
      <c r="D44" s="6"/>
      <c r="E44" s="6"/>
      <c r="F44" s="6"/>
    </row>
  </sheetData>
  <sheetProtection algorithmName="SHA-512" hashValue="pWmNcy0hle0utwfFOQ1QbN1Kd8gQnBgF+eFuUdm563GEr29avo3/zZcYu7Ejg9JHdEcv7aZDYS1NVhWEkatD0g==" saltValue="e0PbORcyMsruIWoUgDf9mg==" spinCount="100000" sheet="1" objects="1" scenarios="1" selectLockedCells="1"/>
  <dataValidations count="1">
    <dataValidation type="decimal" allowBlank="1" showInputMessage="1" showErrorMessage="1" sqref="D2:D42" xr:uid="{00000000-0002-0000-0300-000000000000}">
      <formula1>0</formula1>
      <formula2>100000</formula2>
    </dataValidation>
  </dataValidations>
  <pageMargins left="0.59055118110236227" right="0.59055118110236227" top="0.78740157480314965" bottom="0.39370078740157483" header="0.31496062992125984" footer="0.31496062992125984"/>
  <pageSetup paperSize="9" scale="98" fitToHeight="7" orientation="portrait" r:id="rId1"/>
  <headerFooter>
    <oddHeader>&amp;C&amp;"Verdana,Normal"&amp;14Arbitratges desglosats - clubs 2022/2023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23"/>
  <sheetViews>
    <sheetView showGridLines="0" showRowColHeaders="0" workbookViewId="0">
      <pane ySplit="1" topLeftCell="A2" activePane="bottomLeft" state="frozen"/>
      <selection activeCell="AV1" sqref="X1:AV1048576"/>
      <selection pane="bottomLeft" activeCell="F2" sqref="F2"/>
    </sheetView>
  </sheetViews>
  <sheetFormatPr baseColWidth="10" defaultRowHeight="33" customHeight="1" x14ac:dyDescent="0.25"/>
  <cols>
    <col min="1" max="1" width="8.7109375" style="5" customWidth="1"/>
    <col min="2" max="2" width="33.7109375" style="5" customWidth="1"/>
    <col min="3" max="3" width="31.85546875" style="5" customWidth="1"/>
    <col min="4" max="5" width="18.7109375" style="5" customWidth="1"/>
    <col min="6" max="8" width="21" style="5" customWidth="1"/>
    <col min="9" max="9" width="22.7109375" style="5" customWidth="1"/>
    <col min="10" max="16384" width="11.42578125" style="5"/>
  </cols>
  <sheetData>
    <row r="1" spans="1:9" ht="33" customHeight="1" x14ac:dyDescent="0.25">
      <c r="A1" s="36" t="s">
        <v>75</v>
      </c>
      <c r="B1" s="38" t="s">
        <v>76</v>
      </c>
      <c r="C1" s="37" t="s">
        <v>70</v>
      </c>
      <c r="D1" s="37" t="s">
        <v>71</v>
      </c>
      <c r="E1" s="37" t="s">
        <v>72</v>
      </c>
      <c r="F1" s="37" t="s">
        <v>74</v>
      </c>
      <c r="G1" s="37" t="s">
        <v>73</v>
      </c>
      <c r="H1" s="37" t="s">
        <v>192</v>
      </c>
      <c r="I1" s="37" t="s">
        <v>193</v>
      </c>
    </row>
    <row r="2" spans="1:9" ht="33" customHeight="1" x14ac:dyDescent="0.25">
      <c r="A2" s="36">
        <v>1</v>
      </c>
      <c r="B2" s="52"/>
      <c r="C2" s="52"/>
      <c r="D2" s="39"/>
      <c r="E2" s="39"/>
      <c r="F2" s="106"/>
      <c r="G2" s="41"/>
      <c r="H2" s="81"/>
      <c r="I2" s="42">
        <f>G2*H2</f>
        <v>0</v>
      </c>
    </row>
    <row r="3" spans="1:9" ht="33" customHeight="1" x14ac:dyDescent="0.25">
      <c r="A3" s="36">
        <v>2</v>
      </c>
      <c r="B3" s="52"/>
      <c r="C3" s="52"/>
      <c r="D3" s="39"/>
      <c r="E3" s="39"/>
      <c r="F3" s="39"/>
      <c r="G3" s="41"/>
      <c r="H3" s="81"/>
      <c r="I3" s="42">
        <f t="shared" ref="I3:I21" si="0">G3*H3</f>
        <v>0</v>
      </c>
    </row>
    <row r="4" spans="1:9" ht="33" customHeight="1" x14ac:dyDescent="0.25">
      <c r="A4" s="36">
        <v>3</v>
      </c>
      <c r="B4" s="52"/>
      <c r="C4" s="52"/>
      <c r="D4" s="39"/>
      <c r="E4" s="39"/>
      <c r="F4" s="39"/>
      <c r="G4" s="41"/>
      <c r="H4" s="81"/>
      <c r="I4" s="42">
        <f t="shared" si="0"/>
        <v>0</v>
      </c>
    </row>
    <row r="5" spans="1:9" ht="33" customHeight="1" x14ac:dyDescent="0.25">
      <c r="A5" s="36">
        <v>4</v>
      </c>
      <c r="B5" s="52"/>
      <c r="C5" s="52"/>
      <c r="D5" s="39"/>
      <c r="E5" s="39"/>
      <c r="F5" s="39"/>
      <c r="G5" s="41"/>
      <c r="H5" s="81"/>
      <c r="I5" s="42">
        <f t="shared" si="0"/>
        <v>0</v>
      </c>
    </row>
    <row r="6" spans="1:9" ht="33" customHeight="1" x14ac:dyDescent="0.25">
      <c r="A6" s="36">
        <v>5</v>
      </c>
      <c r="B6" s="52"/>
      <c r="C6" s="52"/>
      <c r="D6" s="39"/>
      <c r="E6" s="39"/>
      <c r="F6" s="39"/>
      <c r="G6" s="41"/>
      <c r="H6" s="81"/>
      <c r="I6" s="42">
        <f t="shared" si="0"/>
        <v>0</v>
      </c>
    </row>
    <row r="7" spans="1:9" ht="33" customHeight="1" x14ac:dyDescent="0.25">
      <c r="A7" s="36">
        <v>6</v>
      </c>
      <c r="B7" s="52"/>
      <c r="C7" s="52"/>
      <c r="D7" s="39"/>
      <c r="E7" s="39"/>
      <c r="F7" s="39"/>
      <c r="G7" s="41"/>
      <c r="H7" s="81"/>
      <c r="I7" s="42">
        <f t="shared" si="0"/>
        <v>0</v>
      </c>
    </row>
    <row r="8" spans="1:9" ht="33" customHeight="1" x14ac:dyDescent="0.25">
      <c r="A8" s="36">
        <v>7</v>
      </c>
      <c r="B8" s="52"/>
      <c r="C8" s="52"/>
      <c r="D8" s="39"/>
      <c r="E8" s="39"/>
      <c r="F8" s="39"/>
      <c r="G8" s="41"/>
      <c r="H8" s="81"/>
      <c r="I8" s="42">
        <f t="shared" si="0"/>
        <v>0</v>
      </c>
    </row>
    <row r="9" spans="1:9" ht="33" customHeight="1" x14ac:dyDescent="0.25">
      <c r="A9" s="36">
        <v>8</v>
      </c>
      <c r="B9" s="52"/>
      <c r="C9" s="52"/>
      <c r="D9" s="39"/>
      <c r="E9" s="39"/>
      <c r="F9" s="39"/>
      <c r="G9" s="41"/>
      <c r="H9" s="81"/>
      <c r="I9" s="42">
        <f t="shared" si="0"/>
        <v>0</v>
      </c>
    </row>
    <row r="10" spans="1:9" ht="33" customHeight="1" x14ac:dyDescent="0.25">
      <c r="A10" s="36">
        <v>9</v>
      </c>
      <c r="B10" s="52"/>
      <c r="C10" s="52"/>
      <c r="D10" s="39"/>
      <c r="E10" s="39"/>
      <c r="F10" s="39"/>
      <c r="G10" s="41"/>
      <c r="H10" s="81"/>
      <c r="I10" s="42">
        <f t="shared" si="0"/>
        <v>0</v>
      </c>
    </row>
    <row r="11" spans="1:9" ht="33" customHeight="1" x14ac:dyDescent="0.25">
      <c r="A11" s="36">
        <v>10</v>
      </c>
      <c r="B11" s="52"/>
      <c r="C11" s="52"/>
      <c r="D11" s="39"/>
      <c r="E11" s="39"/>
      <c r="F11" s="39"/>
      <c r="G11" s="41"/>
      <c r="H11" s="81"/>
      <c r="I11" s="42">
        <f t="shared" si="0"/>
        <v>0</v>
      </c>
    </row>
    <row r="12" spans="1:9" ht="33" customHeight="1" x14ac:dyDescent="0.25">
      <c r="A12" s="36">
        <v>11</v>
      </c>
      <c r="B12" s="52"/>
      <c r="C12" s="52"/>
      <c r="D12" s="39"/>
      <c r="E12" s="39"/>
      <c r="F12" s="39"/>
      <c r="G12" s="41"/>
      <c r="H12" s="81"/>
      <c r="I12" s="42">
        <f t="shared" si="0"/>
        <v>0</v>
      </c>
    </row>
    <row r="13" spans="1:9" ht="33" customHeight="1" x14ac:dyDescent="0.25">
      <c r="A13" s="36">
        <v>12</v>
      </c>
      <c r="B13" s="52"/>
      <c r="C13" s="52"/>
      <c r="D13" s="39"/>
      <c r="E13" s="39"/>
      <c r="F13" s="39"/>
      <c r="G13" s="41"/>
      <c r="H13" s="81"/>
      <c r="I13" s="42">
        <f t="shared" si="0"/>
        <v>0</v>
      </c>
    </row>
    <row r="14" spans="1:9" ht="33" customHeight="1" x14ac:dyDescent="0.25">
      <c r="A14" s="36">
        <v>13</v>
      </c>
      <c r="B14" s="52"/>
      <c r="C14" s="52"/>
      <c r="D14" s="39"/>
      <c r="E14" s="39"/>
      <c r="F14" s="39"/>
      <c r="G14" s="41"/>
      <c r="H14" s="81"/>
      <c r="I14" s="42">
        <f t="shared" si="0"/>
        <v>0</v>
      </c>
    </row>
    <row r="15" spans="1:9" ht="33" customHeight="1" x14ac:dyDescent="0.25">
      <c r="A15" s="36">
        <v>14</v>
      </c>
      <c r="B15" s="52"/>
      <c r="C15" s="52"/>
      <c r="D15" s="39"/>
      <c r="E15" s="39"/>
      <c r="F15" s="39"/>
      <c r="G15" s="41"/>
      <c r="H15" s="81"/>
      <c r="I15" s="42">
        <f t="shared" si="0"/>
        <v>0</v>
      </c>
    </row>
    <row r="16" spans="1:9" ht="33" customHeight="1" x14ac:dyDescent="0.25">
      <c r="A16" s="36">
        <v>15</v>
      </c>
      <c r="B16" s="52"/>
      <c r="C16" s="52"/>
      <c r="D16" s="39"/>
      <c r="E16" s="39"/>
      <c r="F16" s="39"/>
      <c r="G16" s="41"/>
      <c r="H16" s="81"/>
      <c r="I16" s="42">
        <f t="shared" si="0"/>
        <v>0</v>
      </c>
    </row>
    <row r="17" spans="1:9" ht="33" customHeight="1" x14ac:dyDescent="0.25">
      <c r="A17" s="36">
        <v>16</v>
      </c>
      <c r="B17" s="52"/>
      <c r="C17" s="52"/>
      <c r="D17" s="39"/>
      <c r="E17" s="39"/>
      <c r="F17" s="39"/>
      <c r="G17" s="41"/>
      <c r="H17" s="81"/>
      <c r="I17" s="42">
        <f t="shared" si="0"/>
        <v>0</v>
      </c>
    </row>
    <row r="18" spans="1:9" ht="33" customHeight="1" x14ac:dyDescent="0.25">
      <c r="A18" s="36">
        <v>17</v>
      </c>
      <c r="B18" s="52"/>
      <c r="C18" s="52"/>
      <c r="D18" s="39"/>
      <c r="E18" s="39"/>
      <c r="F18" s="39"/>
      <c r="G18" s="41"/>
      <c r="H18" s="81"/>
      <c r="I18" s="42">
        <f t="shared" si="0"/>
        <v>0</v>
      </c>
    </row>
    <row r="19" spans="1:9" ht="33" customHeight="1" x14ac:dyDescent="0.25">
      <c r="A19" s="36">
        <v>18</v>
      </c>
      <c r="B19" s="52"/>
      <c r="C19" s="52"/>
      <c r="D19" s="39"/>
      <c r="E19" s="39"/>
      <c r="F19" s="39"/>
      <c r="G19" s="41"/>
      <c r="H19" s="81"/>
      <c r="I19" s="42">
        <f t="shared" si="0"/>
        <v>0</v>
      </c>
    </row>
    <row r="20" spans="1:9" ht="33" customHeight="1" x14ac:dyDescent="0.25">
      <c r="A20" s="36">
        <v>19</v>
      </c>
      <c r="B20" s="52"/>
      <c r="C20" s="52"/>
      <c r="D20" s="39"/>
      <c r="E20" s="39"/>
      <c r="F20" s="39"/>
      <c r="G20" s="41"/>
      <c r="H20" s="81"/>
      <c r="I20" s="42">
        <f t="shared" si="0"/>
        <v>0</v>
      </c>
    </row>
    <row r="21" spans="1:9" ht="33" customHeight="1" x14ac:dyDescent="0.25">
      <c r="A21" s="36">
        <v>20</v>
      </c>
      <c r="B21" s="52"/>
      <c r="C21" s="52"/>
      <c r="D21" s="39"/>
      <c r="E21" s="39"/>
      <c r="F21" s="39"/>
      <c r="G21" s="41"/>
      <c r="H21" s="81"/>
      <c r="I21" s="42">
        <f t="shared" si="0"/>
        <v>0</v>
      </c>
    </row>
    <row r="22" spans="1:9" ht="33" customHeight="1" x14ac:dyDescent="0.25">
      <c r="H22" s="43" t="s">
        <v>51</v>
      </c>
      <c r="I22" s="44">
        <f>SUM(I2:I21)</f>
        <v>0</v>
      </c>
    </row>
    <row r="23" spans="1:9" ht="33" customHeight="1" x14ac:dyDescent="0.25">
      <c r="H23" s="47" t="s">
        <v>194</v>
      </c>
      <c r="I23" s="44">
        <f>IFERROR(VLOOKUP(despeses!B5,despeses!AM81:AU169,3,FALSE),0)*I22</f>
        <v>0</v>
      </c>
    </row>
  </sheetData>
  <sheetProtection algorithmName="SHA-512" hashValue="apBdllms7gSWcv/ieP58eIXiqXSQSZG1/Rqw3JaFOahnTCov839fZtRO1o3kw3sY5hdkS5qBEwYDZQW2C1wpKg==" saltValue="7uUcM0WrlGfLq28dkKUu4g==" spinCount="100000" sheet="1" objects="1" scenarios="1" selectLockedCells="1"/>
  <dataValidations count="2">
    <dataValidation type="date" allowBlank="1" showErrorMessage="1" sqref="F2:F21" xr:uid="{00000000-0002-0000-0400-000000000000}">
      <formula1>44774</formula1>
      <formula2>45138</formula2>
    </dataValidation>
    <dataValidation type="decimal" allowBlank="1" showInputMessage="1" showErrorMessage="1" sqref="I2:I22" xr:uid="{00000000-0002-0000-0400-000001000000}">
      <formula1>0</formula1>
      <formula2>100000</formula2>
    </dataValidation>
  </dataValidations>
  <pageMargins left="0.59055118110236227" right="0.59055118110236227" top="0.78740157480314965" bottom="0.39370078740157483" header="0.31496062992125984" footer="0.31496062992125984"/>
  <pageSetup paperSize="9" scale="67" fitToHeight="7" orientation="landscape" r:id="rId1"/>
  <headerFooter>
    <oddHeader>&amp;C&amp;"Verdana,Normal"&amp;14Factures arbitratges - clubs 2022/2023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6</vt:i4>
      </vt:variant>
    </vt:vector>
  </HeadingPairs>
  <TitlesOfParts>
    <vt:vector size="11" baseType="lpstr">
      <vt:lpstr>despeses</vt:lpstr>
      <vt:lpstr>llicències desglosades</vt:lpstr>
      <vt:lpstr>factures llicències</vt:lpstr>
      <vt:lpstr>arbitratges desglosats</vt:lpstr>
      <vt:lpstr>factures arbitratges</vt:lpstr>
      <vt:lpstr>despeses!Área_de_impresión</vt:lpstr>
      <vt:lpstr>'arbitratges desglosats'!Títulos_a_imprimir</vt:lpstr>
      <vt:lpstr>despeses!Títulos_a_imprimir</vt:lpstr>
      <vt:lpstr>'factures arbitratges'!Títulos_a_imprimir</vt:lpstr>
      <vt:lpstr>'factures llicències'!Títulos_a_imprimir</vt:lpstr>
      <vt:lpstr>'llicències desglosades'!Títulos_a_imprimir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Grigelmo Miguel</dc:creator>
  <cp:lastModifiedBy>Jorge Grigelmo</cp:lastModifiedBy>
  <cp:lastPrinted>2022-12-21T09:49:17Z</cp:lastPrinted>
  <dcterms:created xsi:type="dcterms:W3CDTF">2018-10-10T09:59:07Z</dcterms:created>
  <dcterms:modified xsi:type="dcterms:W3CDTF">2023-02-21T14:16:12Z</dcterms:modified>
</cp:coreProperties>
</file>