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225"/>
  <workbookPr codeName="ThisWorkbook" hidePivotFieldList="1" defaultThemeVersion="124226"/>
  <mc:AlternateContent xmlns:mc="http://schemas.openxmlformats.org/markup-compatibility/2006">
    <mc:Choice Requires="x15">
      <x15ac:absPath xmlns:x15ac="http://schemas.microsoft.com/office/spreadsheetml/2010/11/ac" url="G:\Seguiment Econòmic\SECCIO ECONOMICA\FIP NOVA\Convocatòria 2022-2024 desocupats CP\0. AAA\"/>
    </mc:Choice>
  </mc:AlternateContent>
  <xr:revisionPtr revIDLastSave="0" documentId="13_ncr:1_{CF903D5B-C6D4-40DB-AB2B-F237175EFB0C}" xr6:coauthVersionLast="47" xr6:coauthVersionMax="47" xr10:uidLastSave="{00000000-0000-0000-0000-000000000000}"/>
  <bookViews>
    <workbookView xWindow="-120" yWindow="-120" windowWidth="29040" windowHeight="15840" xr2:uid="{00000000-000D-0000-FFFF-FFFF00000000}"/>
  </bookViews>
  <sheets>
    <sheet name="Relació classificada despeses" sheetId="3" r:id="rId1"/>
    <sheet name="hores dels formadors" sheetId="18" r:id="rId2"/>
    <sheet name="CC3-E anvers" sheetId="14" r:id="rId3"/>
    <sheet name="Resultats anvers" sheetId="17" r:id="rId4"/>
    <sheet name="CC3-E revers" sheetId="16" r:id="rId5"/>
    <sheet name="dades" sheetId="15" r:id="rId6"/>
  </sheets>
  <definedNames>
    <definedName name="_xlnm.Print_Area" localSheetId="2">'CC3-E anvers'!$A$1:$AP$89</definedName>
    <definedName name="_xlnm.Print_Area" localSheetId="4">'CC3-E revers'!$A$1:$BD$50</definedName>
    <definedName name="_xlnm.Print_Area" localSheetId="1">'hores dels formadors'!$A$1:$H$65</definedName>
    <definedName name="_xlnm.Print_Area" localSheetId="0">'Relació classificada despeses'!$A$1:$M$72</definedName>
    <definedName name="_xlnm.Print_Area" localSheetId="3">'Resultats anvers'!$A$1:$R$74</definedName>
    <definedName name="Especialitat_formativa">dades!$H$3:$H$5</definedName>
    <definedName name="FAMÍLIA_PROFESSIONAL">dades!$B$3:$B$29</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27" i="18" l="1"/>
  <c r="I21" i="3" l="1"/>
  <c r="I41" i="3"/>
  <c r="I56" i="3"/>
  <c r="I66" i="3"/>
  <c r="AG49" i="14"/>
  <c r="C50" i="14"/>
  <c r="I51" i="3" l="1"/>
  <c r="J66" i="3"/>
  <c r="J56" i="3"/>
  <c r="J41" i="3"/>
  <c r="J21" i="3"/>
  <c r="AN77" i="14"/>
  <c r="G33" i="18"/>
  <c r="G34" i="18"/>
  <c r="G36" i="18"/>
  <c r="E53" i="18"/>
  <c r="E54" i="18"/>
  <c r="F54" i="18" s="1"/>
  <c r="G54" i="18" s="1"/>
  <c r="E55" i="18"/>
  <c r="F55" i="18" s="1"/>
  <c r="G55" i="18" s="1"/>
  <c r="E56" i="18"/>
  <c r="F56" i="18" s="1"/>
  <c r="G56" i="18" s="1"/>
  <c r="E44" i="18"/>
  <c r="F44" i="18" s="1"/>
  <c r="G44" i="18" s="1"/>
  <c r="E45" i="18"/>
  <c r="F45" i="18" s="1"/>
  <c r="G45" i="18" s="1"/>
  <c r="E46" i="18"/>
  <c r="F46" i="18" s="1"/>
  <c r="G46" i="18" s="1"/>
  <c r="E47" i="18"/>
  <c r="F47" i="18" s="1"/>
  <c r="G47" i="18" s="1"/>
  <c r="E26" i="18"/>
  <c r="E28" i="18"/>
  <c r="E29" i="18"/>
  <c r="E30" i="18"/>
  <c r="E31" i="18"/>
  <c r="E32" i="18"/>
  <c r="E33" i="18"/>
  <c r="E34" i="18"/>
  <c r="E35" i="18"/>
  <c r="E36" i="18"/>
  <c r="E37" i="18"/>
  <c r="E38" i="18"/>
  <c r="E52" i="18"/>
  <c r="F52" i="18" s="1"/>
  <c r="G52" i="18" s="1"/>
  <c r="C48" i="18"/>
  <c r="C57" i="18"/>
  <c r="B58" i="18" s="1"/>
  <c r="F53" i="18" l="1"/>
  <c r="G53" i="18" l="1"/>
  <c r="G57" i="18" s="1"/>
  <c r="J71" i="3"/>
  <c r="I71" i="3" l="1"/>
  <c r="P77" i="14" s="1"/>
  <c r="G51" i="17" s="1"/>
  <c r="J51" i="3"/>
  <c r="X77" i="14" l="1"/>
  <c r="AA77" i="14"/>
  <c r="L46" i="14" l="1"/>
  <c r="AN73" i="14" s="1"/>
  <c r="C8" i="18"/>
  <c r="C9" i="18"/>
  <c r="C7" i="18"/>
  <c r="C39" i="18" l="1"/>
  <c r="E43" i="18"/>
  <c r="F32" i="18"/>
  <c r="G32" i="18" s="1"/>
  <c r="F31" i="18"/>
  <c r="G31" i="18" s="1"/>
  <c r="F30" i="18"/>
  <c r="G30" i="18" s="1"/>
  <c r="F29" i="18"/>
  <c r="G29" i="18" s="1"/>
  <c r="F28" i="18"/>
  <c r="G28" i="18" s="1"/>
  <c r="F38" i="18"/>
  <c r="G38" i="18" s="1"/>
  <c r="F37" i="18"/>
  <c r="G37" i="18" s="1"/>
  <c r="F35" i="18"/>
  <c r="G35" i="18" s="1"/>
  <c r="F27" i="18"/>
  <c r="G27" i="18" s="1"/>
  <c r="E25" i="18"/>
  <c r="F43" i="18" l="1"/>
  <c r="G43" i="18" s="1"/>
  <c r="G48" i="18" s="1"/>
  <c r="P63" i="14" s="1"/>
  <c r="F25" i="18"/>
  <c r="G25" i="18" s="1"/>
  <c r="F57" i="18"/>
  <c r="X63" i="14"/>
  <c r="B49" i="18"/>
  <c r="F26" i="18"/>
  <c r="G26" i="18" s="1"/>
  <c r="I61" i="3"/>
  <c r="J61" i="3"/>
  <c r="G39" i="18" l="1"/>
  <c r="P61" i="14" s="1"/>
  <c r="F48" i="18"/>
  <c r="X61" i="14"/>
  <c r="B40" i="18"/>
  <c r="P73" i="14" l="1"/>
  <c r="P65" i="14"/>
  <c r="O53" i="17"/>
  <c r="J43" i="17" l="1"/>
  <c r="J38" i="17" l="1"/>
  <c r="J36" i="17"/>
  <c r="G38" i="17"/>
  <c r="M13" i="17" s="1"/>
  <c r="G36" i="17"/>
  <c r="M27" i="17"/>
  <c r="M25" i="17"/>
  <c r="M23" i="17"/>
  <c r="M17" i="17" l="1"/>
  <c r="M15" i="17"/>
  <c r="M21" i="17"/>
  <c r="M19" i="17"/>
  <c r="M11" i="17"/>
  <c r="M29" i="17" l="1"/>
  <c r="G40" i="17" s="1"/>
  <c r="O29" i="17"/>
  <c r="P36" i="17"/>
  <c r="AG46" i="14"/>
  <c r="J46" i="17" l="1"/>
  <c r="J44" i="17"/>
  <c r="S36" i="17"/>
  <c r="P53" i="17"/>
  <c r="L38" i="14"/>
  <c r="AN65" i="14" l="1"/>
  <c r="AN69" i="14"/>
  <c r="AG38" i="14"/>
  <c r="G46" i="17" l="1"/>
  <c r="AG42" i="14"/>
  <c r="G44" i="17" s="1"/>
  <c r="U50" i="14"/>
  <c r="S50" i="14" s="1"/>
  <c r="G49" i="17" l="1"/>
  <c r="Q56" i="17" s="1"/>
  <c r="M44" i="17"/>
  <c r="P69" i="14"/>
  <c r="AE79" i="14" s="1"/>
  <c r="AG52" i="14"/>
  <c r="J60" i="17" s="1"/>
  <c r="S43" i="14"/>
  <c r="V43" i="14" s="1"/>
  <c r="M46" i="17" l="1"/>
  <c r="M53" i="17" s="1"/>
  <c r="Q55" i="17"/>
  <c r="AA73" i="14"/>
  <c r="X73" i="14"/>
  <c r="M62" i="17" l="1"/>
  <c r="J62" i="17" s="1"/>
  <c r="AN81" i="14"/>
  <c r="AA69" i="14"/>
  <c r="AA65" i="14"/>
  <c r="X65" i="14"/>
  <c r="X69" i="14"/>
  <c r="J64" i="1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x43036466</author>
  </authors>
  <commentList>
    <comment ref="J20" authorId="0" shapeId="0" xr:uid="{00000000-0006-0000-0000-000001000000}">
      <text>
        <r>
          <rPr>
            <sz val="12"/>
            <color indexed="8"/>
            <rFont val="Calibri"/>
            <family val="2"/>
          </rPr>
          <t>Espai reservat per als tècnics del SOIB</t>
        </r>
      </text>
    </comment>
    <comment ref="K20" authorId="0" shapeId="0" xr:uid="{00000000-0006-0000-0000-000002000000}">
      <text>
        <r>
          <rPr>
            <sz val="12"/>
            <color indexed="81"/>
            <rFont val="Tahoma"/>
            <family val="2"/>
          </rPr>
          <t>Espai reservat per als tècnics del SOIB</t>
        </r>
      </text>
    </comment>
    <comment ref="J55" authorId="0" shapeId="0" xr:uid="{00000000-0006-0000-0000-000003000000}">
      <text>
        <r>
          <rPr>
            <sz val="12"/>
            <color indexed="8"/>
            <rFont val="Calibri"/>
            <family val="2"/>
          </rPr>
          <t>Espai reservat per als tècnics del SOIB</t>
        </r>
      </text>
    </comment>
    <comment ref="K55" authorId="0" shapeId="0" xr:uid="{00000000-0006-0000-0000-000004000000}">
      <text>
        <r>
          <rPr>
            <b/>
            <sz val="12"/>
            <color indexed="81"/>
            <rFont val="Tahoma"/>
            <family val="2"/>
          </rPr>
          <t>Espai reservat per als tècnics del SOIB</t>
        </r>
      </text>
    </comment>
    <comment ref="J65" authorId="0" shapeId="0" xr:uid="{13135B97-F137-4750-8E7C-525F869F747F}">
      <text>
        <r>
          <rPr>
            <sz val="12"/>
            <color indexed="8"/>
            <rFont val="Calibri"/>
            <family val="2"/>
          </rPr>
          <t>Espai reservat per als tècnics del SOIB</t>
        </r>
      </text>
    </comment>
  </commentList>
</comments>
</file>

<file path=xl/sharedStrings.xml><?xml version="1.0" encoding="utf-8"?>
<sst xmlns="http://schemas.openxmlformats.org/spreadsheetml/2006/main" count="289" uniqueCount="230">
  <si>
    <t>CC3 - E</t>
  </si>
  <si>
    <t>,</t>
  </si>
  <si>
    <t>17</t>
  </si>
  <si>
    <t xml:space="preserve">ANNEX </t>
  </si>
  <si>
    <t>NOM DEL CENTRE</t>
  </si>
  <si>
    <t>NÚM. DE CENS</t>
  </si>
  <si>
    <t>CIF/NIF</t>
  </si>
  <si>
    <t>01</t>
  </si>
  <si>
    <t>02</t>
  </si>
  <si>
    <t>03</t>
  </si>
  <si>
    <t>1.</t>
  </si>
  <si>
    <t>TITULAR JURÍDIC O DENOMINACIÓ</t>
  </si>
  <si>
    <t>PREF.</t>
  </si>
  <si>
    <t>IDENTIFICACIÓ</t>
  </si>
  <si>
    <t>04</t>
  </si>
  <si>
    <t>08</t>
  </si>
  <si>
    <t>DEL CENTRE</t>
  </si>
  <si>
    <t>CARRER/PLAÇA/AV.</t>
  </si>
  <si>
    <t>DOMICILI SOCIAL</t>
  </si>
  <si>
    <t>NÚM.</t>
  </si>
  <si>
    <t>ESC.</t>
  </si>
  <si>
    <t>PIS</t>
  </si>
  <si>
    <t>PTA.</t>
  </si>
  <si>
    <t>TELÈFON</t>
  </si>
  <si>
    <t>05</t>
  </si>
  <si>
    <t>06</t>
  </si>
  <si>
    <t>07</t>
  </si>
  <si>
    <t>MUNICIPI</t>
  </si>
  <si>
    <t>CODI</t>
  </si>
  <si>
    <t>PROVÍNCIA</t>
  </si>
  <si>
    <t>COMUNITAT AUTÒNOMA</t>
  </si>
  <si>
    <t>09</t>
  </si>
  <si>
    <t>10</t>
  </si>
  <si>
    <t>11</t>
  </si>
  <si>
    <t>DATA D'INICI</t>
  </si>
  <si>
    <t>DATA D'ACABAMENT</t>
  </si>
  <si>
    <t>2.</t>
  </si>
  <si>
    <t>12</t>
  </si>
  <si>
    <t>13</t>
  </si>
  <si>
    <t>14</t>
  </si>
  <si>
    <t>15</t>
  </si>
  <si>
    <t>DEL CURS</t>
  </si>
  <si>
    <t>16</t>
  </si>
  <si>
    <t>3.</t>
  </si>
  <si>
    <t>ACTUACIÓ SUBVENCIONADA:</t>
  </si>
  <si>
    <t>NÚMERO D'EXPEDIENT:</t>
  </si>
  <si>
    <t>ENTITAT PROMOTORA:</t>
  </si>
  <si>
    <t>DATA DE COMENÇAMENT:</t>
  </si>
  <si>
    <t>DATA D'ACABAMENT:</t>
  </si>
  <si>
    <t>NOM DEL CURS:</t>
  </si>
  <si>
    <t>PERCEPTOR</t>
  </si>
  <si>
    <t xml:space="preserve">DATA FRA. </t>
  </si>
  <si>
    <t>DATA PAG.</t>
  </si>
  <si>
    <t>IMPORT TOTAL</t>
  </si>
  <si>
    <t>IMPORT IMPUTAT</t>
  </si>
  <si>
    <t>IMPORT ELEGIBLE</t>
  </si>
  <si>
    <t>Observacions</t>
  </si>
  <si>
    <t>NÚM. D'ORDRE</t>
  </si>
  <si>
    <t>NÚM. FRA./NÒMINA</t>
  </si>
  <si>
    <t>Segell centre col·laborador</t>
  </si>
  <si>
    <t>(Signatura)</t>
  </si>
  <si>
    <t>Illes Balears</t>
  </si>
  <si>
    <t>ALUMNES PROGRAMATS</t>
  </si>
  <si>
    <t>NOM DE L'ESPECIALITAT FORMATIVA</t>
  </si>
  <si>
    <t>CODI ESPECIALITAT FORMATIVA</t>
  </si>
  <si>
    <t>Cost docent</t>
  </si>
  <si>
    <t>Cost tutor pràctiques no laborals</t>
  </si>
  <si>
    <t>4.</t>
  </si>
  <si>
    <t>de</t>
  </si>
  <si>
    <t>PRESSUPOST</t>
  </si>
  <si>
    <t>PROGRAMAT</t>
  </si>
  <si>
    <t>PRESSUPOST PROGRAMAT</t>
  </si>
  <si>
    <t>DESGLOSSAMENT DE LES DESPESES DEL CURS</t>
  </si>
  <si>
    <t>El Sr/Sra………………………………………………………………………………………………, com a representant legal del centre, manifesta que  totes les dades consignades en aquest document es corresponen amb despeses realitzades efectivament i pagades, relacionades a la relació de justificants de despeses que figuren registrades en els llibres comptables, en comptabilitat separada i que es troben en poder seu.</t>
  </si>
  <si>
    <t>A.1. COST DOCENT (Impartició, preparació i avaluació)</t>
  </si>
  <si>
    <t>C.1. PRÀCTIQUES PROFESSIONALS NO LABORALS</t>
  </si>
  <si>
    <t>DESPESES  DE L'ACTIVITAT FORMATIVA:</t>
  </si>
  <si>
    <t>Cost tutor</t>
  </si>
  <si>
    <t>A.2. COST TUTOR</t>
  </si>
  <si>
    <t>preu hora formador</t>
  </si>
  <si>
    <t>FAMÍLIA PROFESSIONAL</t>
  </si>
  <si>
    <t>Cost/h màxim formadors i tutors (euros)</t>
  </si>
  <si>
    <t xml:space="preserve">Mòdul A </t>
  </si>
  <si>
    <t>ADG</t>
  </si>
  <si>
    <t>AFD</t>
  </si>
  <si>
    <t>AGA</t>
  </si>
  <si>
    <t>ARG</t>
  </si>
  <si>
    <t>COM</t>
  </si>
  <si>
    <t>ELE</t>
  </si>
  <si>
    <t>ENA</t>
  </si>
  <si>
    <t>EOC</t>
  </si>
  <si>
    <t>FME</t>
  </si>
  <si>
    <t>HOT</t>
  </si>
  <si>
    <t>IFC</t>
  </si>
  <si>
    <t>IMA</t>
  </si>
  <si>
    <t>IMP</t>
  </si>
  <si>
    <t>IMS</t>
  </si>
  <si>
    <t>INA</t>
  </si>
  <si>
    <t>MAM</t>
  </si>
  <si>
    <t>MAP</t>
  </si>
  <si>
    <t>SAN</t>
  </si>
  <si>
    <t>SEA</t>
  </si>
  <si>
    <t>SSC</t>
  </si>
  <si>
    <t>TCP</t>
  </si>
  <si>
    <t>TMV</t>
  </si>
  <si>
    <t>PRESSUPOST PROGRAMAT  DE L'ACTIVITAT FORMATIVA:</t>
  </si>
  <si>
    <t>MÒDUL A</t>
  </si>
  <si>
    <t>33</t>
  </si>
  <si>
    <t>34</t>
  </si>
  <si>
    <t>35</t>
  </si>
  <si>
    <t>INSTRUCCIONS</t>
  </si>
  <si>
    <t>Model que han d'utilizar les entitas amb caràcter de centre de Formació d'oferta adreçada</t>
  </si>
  <si>
    <t>prioritàriament a treballadores i treballadors desocupats, en sol·licitar a la Dirección del Servei d'Ocupació de les Illes</t>
  </si>
  <si>
    <t>Balears la liquidació final de subvenció a cada curs (imprès CC3-E).</t>
  </si>
  <si>
    <t>2. IDENTIFICACIÓ DEL CURS</t>
  </si>
  <si>
    <t>Indicar la família professional a la que pertany el curs, la qual marca l'import del valor del mòduls A i B.</t>
  </si>
  <si>
    <t>3. PRESSUPOST PROGRAMAT</t>
  </si>
  <si>
    <t>18</t>
  </si>
  <si>
    <t>19</t>
  </si>
  <si>
    <t>22</t>
  </si>
  <si>
    <t>30</t>
  </si>
  <si>
    <t>31</t>
  </si>
  <si>
    <t>4. DESGLOSSAMENT DE LES DESPESES DEL CURS</t>
  </si>
  <si>
    <t>les justificacions de despeses presentades.</t>
  </si>
  <si>
    <t>TIPUS DE L'ESPECIALITAT FORMATIVA</t>
  </si>
  <si>
    <t>Conduent a un certificat de professionalitat</t>
  </si>
  <si>
    <t>MÒDUL ECONÒMIC MÀXIM</t>
  </si>
  <si>
    <t>NO conduent a un certificat de professionalitat</t>
  </si>
  <si>
    <t>20</t>
  </si>
  <si>
    <t>32</t>
  </si>
  <si>
    <t>NÚM ESPECIALITAT (NÚM ORDRE)</t>
  </si>
  <si>
    <t>FCO</t>
  </si>
  <si>
    <t>MÒDUL C</t>
  </si>
  <si>
    <t>DESPESES BLOC A: RETRIBUCIONS DEL PERSONAL FORMADOR</t>
  </si>
  <si>
    <t>DESPESES BLOC B: ALTRES DESPESES</t>
  </si>
  <si>
    <t>DESPESES BLOC C: PRÀCTIQUES PROFESSIONALS NO LABORALS</t>
  </si>
  <si>
    <t>Programes específics de formació adreçada prioritàriament a treballadors i treballadores desocupats
(RD 694/2017 de 3 de juliol, BOE 159 de 5 de juliol de 2017. ORDRE TMS/368/2019 de 28 de març, BOE núm. 78 d'1 d'abril de 2019).</t>
  </si>
  <si>
    <r>
      <rPr>
        <sz val="10"/>
        <rFont val="Arial"/>
        <family val="2"/>
      </rPr>
      <t xml:space="preserve">Resultats de les accions formatives d'impartició </t>
    </r>
    <r>
      <rPr>
        <sz val="10"/>
        <rFont val="Arial Black"/>
        <family val="2"/>
      </rPr>
      <t>(exclosa l'acció formativa de pràctiques no laborals en empreses)</t>
    </r>
  </si>
  <si>
    <t>Número de l'acció formativa d'impartició (mòduls teòrics)</t>
  </si>
  <si>
    <t>Hores impartides</t>
  </si>
  <si>
    <t>Hores totals realitzades</t>
  </si>
  <si>
    <t>Especialitat formativa (exclosa la part corresponent a l'acció formativa de pràctiques no laborals en empreses)</t>
  </si>
  <si>
    <t>Acció formativa de pràctiques no laborals en empreses</t>
  </si>
  <si>
    <t>TOTALS</t>
  </si>
  <si>
    <t>Hores programades</t>
  </si>
  <si>
    <t>Alumnes programats</t>
  </si>
  <si>
    <t>45 (1)</t>
  </si>
  <si>
    <t>Subvenció màxima</t>
  </si>
  <si>
    <t>n</t>
  </si>
  <si>
    <t xml:space="preserve">   (2)</t>
  </si>
  <si>
    <t>(1) Número d'hores que, en total, han realitzat entre tots els alumnes en pràctiques.</t>
  </si>
  <si>
    <t>% bestreta amb càrrec a la subvenció total</t>
  </si>
  <si>
    <t xml:space="preserve">El Sr./Sra. ............................................................................................, com a representant legal del centre col·laborador declarant, sol·licita que li sigui abonada la liquidació que s'assenyala en aquest document.
                                                                     __________, ___ de __________ de ______ 
Segell del centre col·laborador       (Signatura)
</t>
  </si>
  <si>
    <t>29</t>
  </si>
  <si>
    <t>ALUMNES
 COMPUTABLES</t>
  </si>
  <si>
    <t>25</t>
  </si>
  <si>
    <t>Cel·la automàtica que, d'acord amb la convocatòria de la subvenció, és igual al 40% de les despeses liquidades al Bloc A.</t>
  </si>
  <si>
    <t>Total de Despeses justificat d'acord amb els límits del pressupost programat abans d'aplicar les penalitzacions per baixes d'alumnes.</t>
  </si>
  <si>
    <t>Bloc A</t>
  </si>
  <si>
    <t>Bloc B</t>
  </si>
  <si>
    <t xml:space="preserve">Total subvenció per percebre
</t>
  </si>
  <si>
    <t>IMPORT ELEGIBLE*</t>
  </si>
  <si>
    <t>IMPORT</t>
  </si>
  <si>
    <t>HORES</t>
  </si>
  <si>
    <t>MINORACIÓ DEL 15%</t>
  </si>
  <si>
    <t>IMPORT DESPRÉS DE LA POSSSIBLE MINORACIÓ</t>
  </si>
  <si>
    <t>PERCEPTOR DOCENT</t>
  </si>
  <si>
    <t>PERCEPTOR TUTOR</t>
  </si>
  <si>
    <t>COST/ HORA</t>
  </si>
  <si>
    <t>BLOC  A</t>
  </si>
  <si>
    <t>TOTAL BLOC A</t>
  </si>
  <si>
    <t>BLOC  C</t>
  </si>
  <si>
    <t>TOTAL BLOC C</t>
  </si>
  <si>
    <t>HORES PROGRAMADES PNL</t>
  </si>
  <si>
    <t>HORES TEÒRIQUES PROGRAMADES</t>
  </si>
  <si>
    <t xml:space="preserve">Cel·les automàtiques que recullen els imports indicats en la Relació classificada de despeses, d'acord amb </t>
  </si>
  <si>
    <t>Alumnes computables (tenint en compte a més, en cas d'abandonaments, els alumnes de desviació fins al 15% dels inicials) (punt 19.4 Annex 1 convocatòria)</t>
  </si>
  <si>
    <t>Import subvencionable una vegada aplicades les penalitzacions per baixes d'alumnes</t>
  </si>
  <si>
    <t>(RD 694/2017 de 3 de juliol, BOE 159 de 5 de juliol de 2017. ORDRE TMS/368/2019 de 28 de març, BOE núm. 78 d'1 d'abril de 2019)</t>
  </si>
  <si>
    <t>Instruccions per emplenar-ho:</t>
  </si>
  <si>
    <t>RESUM PER PERSONA DELS COSTS DIRECTES DE L'ACTIVITAT FORMATIVA</t>
  </si>
  <si>
    <t>- Indicar a la columna "IMPORT" l'import total imputable a cada un dels perceptors</t>
  </si>
  <si>
    <t>- El TOTAL COST DOCENT ha de coincidir amb l'import total imputable del Cost dels formadors indicat a la "Relació classificada de despeses"</t>
  </si>
  <si>
    <t>- El TOTAL COST TUTOR ha de coincidir amb l'import total imputable del Cost dels tutors indicat a la "Relació classificada de despeses"</t>
  </si>
  <si>
    <t>- Les hores indicades perls formadors i tutors han d'esser un 135% de les hores de formació del curs.</t>
  </si>
  <si>
    <r>
      <t xml:space="preserve">TOTAL COST DOCENT (Impartició, preparació i avaluació)
</t>
    </r>
    <r>
      <rPr>
        <sz val="11"/>
        <rFont val="LegacySanITCBoo"/>
        <family val="2"/>
      </rPr>
      <t>Ha de coincidir amb el Total Imputat de A.1. Cost Docent</t>
    </r>
  </si>
  <si>
    <r>
      <t xml:space="preserve">TOTAL COST TUTOR
</t>
    </r>
    <r>
      <rPr>
        <sz val="11"/>
        <rFont val="LegacySanITCBoo"/>
        <family val="2"/>
      </rPr>
      <t>Ha de coincidir amb el Total Imputat de A.2. Cost Tutor</t>
    </r>
  </si>
  <si>
    <t xml:space="preserve">Les hores i alumnes programats han de coincidir amb les hores i alumnes indicats a la resolució de concessió de la </t>
  </si>
  <si>
    <t>subvenció, per la qual s’aprova l’execució i el finançament de l'acció formativa</t>
  </si>
  <si>
    <t>Seleccionar</t>
  </si>
  <si>
    <t>COSTS DIRECTES DE FORMADORS I TUTORS</t>
  </si>
  <si>
    <t>Resta per percebre (casella 59 - casella 60)</t>
  </si>
  <si>
    <t>Import a reintegrar (casella 60 - casella 59)</t>
  </si>
  <si>
    <t>FORMACIÓ ADREÇADA PRIORITÀRIAMENT A TREBALLADORS I TREBALLADORES PREFERENTMENT DESOCUPATS.</t>
  </si>
  <si>
    <t>BLOC A: RETRIBUCIONS DEL PERSONAL FORMADOR:</t>
  </si>
  <si>
    <t>BLOC B: ALTRES DESPESES</t>
  </si>
  <si>
    <t>BLOC C: PRÀCTIQUES PROFESSIONALS NO LABORALS</t>
  </si>
  <si>
    <t>BLOC D: PERSONAL ESPECIALITZAT EN COL·LECTIUS VULNERABLES</t>
  </si>
  <si>
    <t>23</t>
  </si>
  <si>
    <t>27</t>
  </si>
  <si>
    <t>HORES PROGRAMADES PER COL·LECTIUS VULNERABLES</t>
  </si>
  <si>
    <t>BLOC  D</t>
  </si>
  <si>
    <t>D.1. PERSONAL ESPECIALITZAT EN COL·LECTIUS VULNERABLES</t>
  </si>
  <si>
    <r>
      <t>Altres despeses (</t>
    </r>
    <r>
      <rPr>
        <b/>
        <sz val="12"/>
        <rFont val="Arial"/>
        <family val="2"/>
      </rPr>
      <t>40 % de l'import liquidat del bloc A)</t>
    </r>
  </si>
  <si>
    <t>36</t>
  </si>
  <si>
    <t>TOTAL DESPESES (33+34+35+36)</t>
  </si>
  <si>
    <t>PERCEPTOR PERSONAL ESPECIALITZAT EN COL·LECTIUS VULNERABLES</t>
  </si>
  <si>
    <t>DESPESES BLOC D: PERSONAL ESPECIALITZAT EN COL·LECTIUS VULNERABLES</t>
  </si>
  <si>
    <t>Bloc D</t>
  </si>
  <si>
    <t>37</t>
  </si>
  <si>
    <t>Cost personal especialitzat</t>
  </si>
  <si>
    <t>PRESSUPOST TOTAL PROGRAMAT (22+23+27+29)</t>
  </si>
  <si>
    <t>TOTAL BLOC D</t>
  </si>
  <si>
    <t>* D'acord amb el punt 19.3 de la convocatòria de subvencions, en el cas que el cost/hora de la retribució del formador o tutor, així com la del personal especialitzat en col·lectius vulnerables en cas que n'hi hagi, sigui inferior a 38,22 euros/hora, a l'hora de liquidar les despeses suportades de personal, s'aplicarà una minoració del 15 % calculat sobre la diferència entre la despesa per aquest concepte realitzada i la que s'hauria de realitzar si s'hagués fet una despesa per l'import mínim establert. En aquest cas el cost que s'ha de liquidar és, per tant, l'import de la despesa real justificada, menys l'import corresponent a la penalització mencionada.</t>
  </si>
  <si>
    <t>- Emplenar la columna "PERCEPTOR" amb cada docent, tutor o personal especialitzat en col·lectius vulnerables que hagi participat a l'acció formativa.</t>
  </si>
  <si>
    <t>- El TOTAL COST PERSONAL ESPECIALITZAT ha de coincidir amb l'import total del Cost d'aquest personal indicat a la "Relació classificada de despeses"</t>
  </si>
  <si>
    <t>CONVOCATÒRIA CP per DESOCUPATS 2022-2024 (BOIB 111 de 21 d'agost de 2021)</t>
  </si>
  <si>
    <t>24</t>
  </si>
  <si>
    <t>28</t>
  </si>
  <si>
    <t xml:space="preserve">Les hores programades de col·lectius vulnerables programats han de coincidir amb les hores indicades a la resolució de concessió de la </t>
  </si>
  <si>
    <t>Suma despeses Bloc A  (31 + 32)</t>
  </si>
  <si>
    <t>Miquel</t>
  </si>
  <si>
    <r>
      <t xml:space="preserve">TOTAL COST PERSONAL ESPECIALITZAT EN COL·LECTIUS VULNERABLES
</t>
    </r>
    <r>
      <rPr>
        <sz val="11"/>
        <rFont val="LegacySanITCBoo"/>
        <family val="2"/>
      </rPr>
      <t>Ha de coincidir amb el Total Imputat de D.1. Cost Personal especialitzat en col·lectius vulnerables</t>
    </r>
  </si>
  <si>
    <t>Pere</t>
  </si>
  <si>
    <t xml:space="preserve">- Indicar les hores totals (impartició, preparació i avaluació) que ha fet cada formador, tutor i personal especialitzat en col·lectius vulnerables. </t>
  </si>
  <si>
    <t>RELACIÓ DE JUSTIFICANTS DE DESPESES DE L'ESPECIALITAT FORMATIVA</t>
  </si>
  <si>
    <t>DECLARACIÓ DE DESPESES DE L'ESPECIALITAT FORMATIVA</t>
  </si>
  <si>
    <r>
      <t xml:space="preserve">L-1 Liquidació final de l'especialitat formativa </t>
    </r>
    <r>
      <rPr>
        <sz val="14"/>
        <color indexed="10"/>
        <rFont val="Arial Black"/>
        <family val="2"/>
      </rPr>
      <t>XX/22</t>
    </r>
  </si>
  <si>
    <t>Personal especialitzat en col·lectius vulnerables</t>
  </si>
  <si>
    <t>Segons la Resolució de la Directora del SOIB de 12 de març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</si>
</sst>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4" formatCode="_-* #,##0.00\ &quot;€&quot;_-;\-* #,##0.00\ &quot;€&quot;_-;_-* &quot;-&quot;??\ &quot;€&quot;_-;_-@_-"/>
    <numFmt numFmtId="164" formatCode="_-* #,##0.00\ _€_-;\-* #,##0.00\ _€_-;_-* &quot;-&quot;??\ _€_-;_-@_-"/>
    <numFmt numFmtId="165" formatCode="00000"/>
    <numFmt numFmtId="166" formatCode="00"/>
    <numFmt numFmtId="167" formatCode="dd/mm/yy"/>
    <numFmt numFmtId="168" formatCode="dd/mm/yyyy;@"/>
    <numFmt numFmtId="169" formatCode="_-* #,##0.00\ [$€-C0A]_-;\-* #,##0.00\ [$€-C0A]_-;_-* &quot;-&quot;??\ [$€-C0A]_-;_-@_-"/>
    <numFmt numFmtId="170" formatCode="0.000"/>
    <numFmt numFmtId="171" formatCode="#,##0.00_ ;\-#,##0.00\ "/>
    <numFmt numFmtId="172" formatCode="_-* #,##0.00&quot; €&quot;_-;\-* #,##0.00&quot; €&quot;_-;_-* \-??&quot; €&quot;_-;_-@_-"/>
  </numFmts>
  <fonts count="96">
    <font>
      <sz val="11"/>
      <color theme="1"/>
      <name val="Calibri"/>
      <family val="2"/>
      <scheme val="minor"/>
    </font>
    <font>
      <sz val="11"/>
      <color indexed="8"/>
      <name val="Calibri"/>
      <family val="2"/>
    </font>
    <font>
      <sz val="11"/>
      <color indexed="8"/>
      <name val="Calibri"/>
      <family val="2"/>
    </font>
    <font>
      <b/>
      <sz val="18"/>
      <name val="Arial"/>
      <family val="2"/>
    </font>
    <font>
      <b/>
      <sz val="14"/>
      <name val="Arial"/>
      <family val="2"/>
    </font>
    <font>
      <b/>
      <sz val="11"/>
      <name val="Arial"/>
      <family val="2"/>
    </font>
    <font>
      <b/>
      <sz val="10"/>
      <name val="Arial"/>
      <family val="2"/>
    </font>
    <font>
      <b/>
      <sz val="15"/>
      <name val="Arial"/>
      <family val="2"/>
    </font>
    <font>
      <sz val="11"/>
      <name val="Arial"/>
      <family val="2"/>
    </font>
    <font>
      <b/>
      <sz val="9"/>
      <name val="Arial"/>
      <family val="2"/>
    </font>
    <font>
      <sz val="9"/>
      <name val="Arial"/>
      <family val="2"/>
    </font>
    <font>
      <sz val="12"/>
      <name val="Arial"/>
      <family val="2"/>
    </font>
    <font>
      <sz val="10"/>
      <name val="Arial"/>
      <family val="2"/>
    </font>
    <font>
      <sz val="8"/>
      <name val="Arial"/>
      <family val="2"/>
    </font>
    <font>
      <b/>
      <sz val="20"/>
      <name val="Arial"/>
      <family val="2"/>
    </font>
    <font>
      <b/>
      <sz val="16"/>
      <name val="Arial"/>
      <family val="2"/>
    </font>
    <font>
      <b/>
      <sz val="15"/>
      <color indexed="9"/>
      <name val="Arial"/>
      <family val="2"/>
    </font>
    <font>
      <sz val="14"/>
      <name val="Arial Black"/>
      <family val="2"/>
    </font>
    <font>
      <b/>
      <sz val="18"/>
      <name val="Arial Black"/>
      <family val="2"/>
    </font>
    <font>
      <b/>
      <sz val="9"/>
      <name val="LegacySanITCBoo"/>
      <family val="2"/>
    </font>
    <font>
      <b/>
      <sz val="14"/>
      <name val="Arial Black"/>
      <family val="2"/>
    </font>
    <font>
      <b/>
      <sz val="16"/>
      <name val="Arial Black"/>
      <family val="2"/>
    </font>
    <font>
      <b/>
      <sz val="16"/>
      <name val="LegacySanITCBoo"/>
      <family val="2"/>
    </font>
    <font>
      <b/>
      <sz val="10"/>
      <name val="Arial Black"/>
      <family val="2"/>
    </font>
    <font>
      <sz val="18"/>
      <name val="Arial"/>
      <family val="2"/>
    </font>
    <font>
      <b/>
      <sz val="12"/>
      <color indexed="9"/>
      <name val="Arial Black"/>
      <family val="2"/>
    </font>
    <font>
      <sz val="18"/>
      <color indexed="9"/>
      <name val="Arial"/>
      <family val="2"/>
    </font>
    <font>
      <b/>
      <sz val="16"/>
      <color indexed="10"/>
      <name val="Arial"/>
      <family val="2"/>
    </font>
    <font>
      <sz val="14"/>
      <name val="Arial"/>
      <family val="2"/>
    </font>
    <font>
      <b/>
      <sz val="13"/>
      <name val="Arial Black"/>
      <family val="2"/>
    </font>
    <font>
      <sz val="12"/>
      <name val="Arial Black"/>
      <family val="2"/>
    </font>
    <font>
      <b/>
      <sz val="8"/>
      <name val="Arial"/>
      <family val="2"/>
    </font>
    <font>
      <sz val="16"/>
      <name val="Arial"/>
      <family val="2"/>
    </font>
    <font>
      <b/>
      <sz val="12"/>
      <name val="Arial"/>
      <family val="2"/>
    </font>
    <font>
      <b/>
      <sz val="12"/>
      <name val="LegacySanITCBoo"/>
      <family val="2"/>
    </font>
    <font>
      <b/>
      <sz val="10"/>
      <name val="LegacySanITCBoo"/>
      <family val="2"/>
    </font>
    <font>
      <b/>
      <i/>
      <sz val="10"/>
      <name val="LegacySanITCBoo"/>
      <family val="2"/>
    </font>
    <font>
      <sz val="12"/>
      <color indexed="8"/>
      <name val="Calibri"/>
      <family val="2"/>
    </font>
    <font>
      <b/>
      <sz val="12"/>
      <color indexed="81"/>
      <name val="Tahoma"/>
      <family val="2"/>
    </font>
    <font>
      <sz val="11"/>
      <color indexed="8"/>
      <name val="LegacySanITCBoo"/>
      <family val="2"/>
    </font>
    <font>
      <sz val="12"/>
      <color indexed="8"/>
      <name val="LegacySanITCBoo"/>
      <family val="2"/>
    </font>
    <font>
      <sz val="11"/>
      <color theme="1"/>
      <name val="Calibri"/>
      <family val="2"/>
      <scheme val="minor"/>
    </font>
    <font>
      <b/>
      <sz val="16"/>
      <color theme="0"/>
      <name val="Arial"/>
      <family val="2"/>
    </font>
    <font>
      <b/>
      <sz val="11"/>
      <color rgb="FFFF0000"/>
      <name val="Calibri"/>
      <family val="2"/>
      <scheme val="minor"/>
    </font>
    <font>
      <sz val="9"/>
      <color theme="0"/>
      <name val="Arial"/>
      <family val="2"/>
    </font>
    <font>
      <sz val="11"/>
      <color theme="0" tint="-0.34998626667073579"/>
      <name val="Calibri"/>
      <family val="2"/>
      <scheme val="minor"/>
    </font>
    <font>
      <sz val="12"/>
      <color theme="1"/>
      <name val="Times New Roman"/>
      <family val="1"/>
    </font>
    <font>
      <sz val="11"/>
      <name val="Calibri"/>
      <family val="2"/>
      <scheme val="minor"/>
    </font>
    <font>
      <sz val="14"/>
      <color theme="1"/>
      <name val="Arial"/>
      <family val="2"/>
    </font>
    <font>
      <sz val="14"/>
      <color theme="1"/>
      <name val="Calibri"/>
      <family val="2"/>
      <scheme val="minor"/>
    </font>
    <font>
      <sz val="14"/>
      <color indexed="9"/>
      <name val="Arial"/>
      <family val="2"/>
    </font>
    <font>
      <b/>
      <sz val="16"/>
      <color rgb="FFFF0000"/>
      <name val="Arial"/>
      <family val="2"/>
    </font>
    <font>
      <sz val="11"/>
      <color theme="0"/>
      <name val="Calibri"/>
      <family val="2"/>
      <scheme val="minor"/>
    </font>
    <font>
      <sz val="11"/>
      <name val="Calibri"/>
      <family val="2"/>
    </font>
    <font>
      <sz val="11"/>
      <color indexed="10"/>
      <name val="Calibri"/>
      <family val="2"/>
    </font>
    <font>
      <sz val="12"/>
      <color indexed="10"/>
      <name val="Arial"/>
      <family val="2"/>
    </font>
    <font>
      <sz val="12"/>
      <color theme="1"/>
      <name val="Arial"/>
      <family val="2"/>
    </font>
    <font>
      <sz val="18"/>
      <color rgb="FFFF0000"/>
      <name val="Arial"/>
      <family val="2"/>
    </font>
    <font>
      <b/>
      <sz val="15"/>
      <color rgb="FFFF0000"/>
      <name val="Arial"/>
      <family val="2"/>
    </font>
    <font>
      <sz val="12"/>
      <name val="Calibri"/>
      <family val="2"/>
      <scheme val="minor"/>
    </font>
    <font>
      <b/>
      <sz val="15"/>
      <color theme="0"/>
      <name val="Arial"/>
      <family val="2"/>
    </font>
    <font>
      <sz val="18"/>
      <color theme="0"/>
      <name val="Arial"/>
      <family val="2"/>
    </font>
    <font>
      <sz val="8"/>
      <color theme="0"/>
      <name val="Arial"/>
      <family val="2"/>
    </font>
    <font>
      <sz val="14"/>
      <color theme="0"/>
      <name val="Arial"/>
      <family val="2"/>
    </font>
    <font>
      <sz val="16"/>
      <color theme="0"/>
      <name val="Arial"/>
      <family val="2"/>
    </font>
    <font>
      <b/>
      <sz val="11"/>
      <color theme="0"/>
      <name val="Calibri"/>
      <family val="2"/>
      <scheme val="minor"/>
    </font>
    <font>
      <sz val="11"/>
      <color rgb="FFFF0000"/>
      <name val="Calibri"/>
      <family val="2"/>
      <scheme val="minor"/>
    </font>
    <font>
      <sz val="14"/>
      <color rgb="FFFF0000"/>
      <name val="Arial"/>
      <family val="2"/>
    </font>
    <font>
      <sz val="8"/>
      <color rgb="FFFF0000"/>
      <name val="Arial"/>
      <family val="2"/>
    </font>
    <font>
      <b/>
      <sz val="12"/>
      <color rgb="FFFF0000"/>
      <name val="Arial Black"/>
      <family val="2"/>
    </font>
    <font>
      <b/>
      <sz val="11"/>
      <name val="Calibri"/>
      <family val="2"/>
      <scheme val="minor"/>
    </font>
    <font>
      <sz val="14"/>
      <color indexed="10"/>
      <name val="Arial Black"/>
      <family val="2"/>
    </font>
    <font>
      <sz val="10"/>
      <name val="Arial Black"/>
      <family val="2"/>
    </font>
    <font>
      <b/>
      <sz val="11"/>
      <name val="Calibri"/>
      <family val="2"/>
    </font>
    <font>
      <sz val="14"/>
      <name val="Calibri"/>
      <family val="2"/>
      <scheme val="minor"/>
    </font>
    <font>
      <b/>
      <sz val="14"/>
      <color rgb="FFFF0000"/>
      <name val="Arial"/>
      <family val="2"/>
    </font>
    <font>
      <sz val="14"/>
      <color rgb="FFFF0000"/>
      <name val="Calibri"/>
      <family val="2"/>
      <scheme val="minor"/>
    </font>
    <font>
      <b/>
      <sz val="10"/>
      <name val="LegacySanITCBoo"/>
      <family val="2"/>
    </font>
    <font>
      <b/>
      <sz val="11"/>
      <color rgb="FFFF0000"/>
      <name val="LegacySanITCBoo"/>
      <family val="2"/>
    </font>
    <font>
      <sz val="11"/>
      <color indexed="8"/>
      <name val="LegacySanITCBoo"/>
      <family val="2"/>
    </font>
    <font>
      <sz val="11"/>
      <color theme="1"/>
      <name val="LegacySanITCBoo"/>
      <family val="2"/>
    </font>
    <font>
      <b/>
      <sz val="11"/>
      <color theme="1"/>
      <name val="LegacySanITCBoo"/>
      <family val="2"/>
    </font>
    <font>
      <sz val="12"/>
      <color indexed="81"/>
      <name val="Tahoma"/>
      <family val="2"/>
    </font>
    <font>
      <b/>
      <sz val="11"/>
      <color indexed="8"/>
      <name val="LegacySanITCBoo"/>
    </font>
    <font>
      <sz val="11"/>
      <color indexed="8"/>
      <name val="LegacySanITCBoo"/>
    </font>
    <font>
      <sz val="11"/>
      <name val="LegacySanITCBoo"/>
    </font>
    <font>
      <sz val="11"/>
      <color theme="1"/>
      <name val="LegacySanITCBoo"/>
    </font>
    <font>
      <sz val="9"/>
      <color theme="0"/>
      <name val="LegacySanITCBoo"/>
      <family val="2"/>
    </font>
    <font>
      <b/>
      <sz val="10"/>
      <name val="LegacySanITCBoo"/>
    </font>
    <font>
      <b/>
      <sz val="11"/>
      <name val="LegacySanITCBoo"/>
      <family val="2"/>
    </font>
    <font>
      <sz val="11"/>
      <name val="LegacySanITCBoo"/>
      <family val="2"/>
    </font>
    <font>
      <b/>
      <sz val="10"/>
      <name val="LegacySanITCBoo"/>
      <family val="2"/>
      <charset val="1"/>
    </font>
    <font>
      <sz val="10.5"/>
      <color indexed="8"/>
      <name val="LegacySanITCBoo"/>
    </font>
    <font>
      <sz val="4"/>
      <color theme="0"/>
      <name val="Calibri"/>
      <family val="2"/>
      <scheme val="minor"/>
    </font>
    <font>
      <sz val="8"/>
      <color theme="0"/>
      <name val="Calibri"/>
      <family val="2"/>
      <scheme val="minor"/>
    </font>
    <font>
      <sz val="6"/>
      <color theme="0"/>
      <name val="Calibri"/>
      <family val="2"/>
      <scheme val="minor"/>
    </font>
  </fonts>
  <fills count="15">
    <fill>
      <patternFill patternType="none"/>
    </fill>
    <fill>
      <patternFill patternType="gray125"/>
    </fill>
    <fill>
      <patternFill patternType="solid">
        <fgColor indexed="8"/>
        <bgColor indexed="64"/>
      </patternFill>
    </fill>
    <fill>
      <patternFill patternType="solid">
        <fgColor indexed="9"/>
        <bgColor indexed="64"/>
      </patternFill>
    </fill>
    <fill>
      <patternFill patternType="solid">
        <fgColor indexed="22"/>
        <bgColor indexed="64"/>
      </patternFill>
    </fill>
    <fill>
      <patternFill patternType="solid">
        <fgColor theme="1"/>
        <bgColor indexed="64"/>
      </patternFill>
    </fill>
    <fill>
      <patternFill patternType="solid">
        <fgColor theme="0" tint="-0.249977111117893"/>
        <bgColor indexed="64"/>
      </patternFill>
    </fill>
    <fill>
      <patternFill patternType="solid">
        <fgColor theme="0"/>
        <bgColor indexed="64"/>
      </patternFill>
    </fill>
    <fill>
      <patternFill patternType="solid">
        <fgColor rgb="FFFFFFFF"/>
        <bgColor indexed="64"/>
      </patternFill>
    </fill>
    <fill>
      <patternFill patternType="solid">
        <fgColor theme="8" tint="0.39997558519241921"/>
        <bgColor indexed="64"/>
      </patternFill>
    </fill>
    <fill>
      <patternFill patternType="solid">
        <fgColor indexed="8"/>
        <bgColor indexed="58"/>
      </patternFill>
    </fill>
    <fill>
      <patternFill patternType="solid">
        <fgColor theme="0" tint="-0.499984740745262"/>
        <bgColor indexed="64"/>
      </patternFill>
    </fill>
    <fill>
      <patternFill patternType="solid">
        <fgColor theme="0" tint="-0.14999847407452621"/>
        <bgColor indexed="64"/>
      </patternFill>
    </fill>
    <fill>
      <patternFill patternType="solid">
        <fgColor theme="0" tint="-0.14999847407452621"/>
        <bgColor indexed="31"/>
      </patternFill>
    </fill>
    <fill>
      <patternFill patternType="solid">
        <fgColor rgb="FFD9D9D9"/>
        <bgColor rgb="FFC0C0C0"/>
      </patternFill>
    </fill>
  </fills>
  <borders count="6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
      <left/>
      <right style="thin">
        <color indexed="64"/>
      </right>
      <top/>
      <bottom/>
      <diagonal/>
    </border>
    <border>
      <left/>
      <right/>
      <top style="thin">
        <color indexed="54"/>
      </top>
      <bottom style="thin">
        <color indexed="64"/>
      </bottom>
      <diagonal/>
    </border>
    <border>
      <left/>
      <right style="thin">
        <color indexed="64"/>
      </right>
      <top style="thin">
        <color indexed="54"/>
      </top>
      <bottom style="thin">
        <color indexed="64"/>
      </bottom>
      <diagonal/>
    </border>
    <border>
      <left style="thin">
        <color indexed="54"/>
      </left>
      <right/>
      <top style="thin">
        <color indexed="64"/>
      </top>
      <bottom style="thin">
        <color indexed="54"/>
      </bottom>
      <diagonal/>
    </border>
    <border>
      <left/>
      <right style="thin">
        <color indexed="64"/>
      </right>
      <top style="thin">
        <color indexed="64"/>
      </top>
      <bottom style="thin">
        <color indexed="54"/>
      </bottom>
      <diagonal/>
    </border>
    <border>
      <left style="thin">
        <color indexed="54"/>
      </left>
      <right/>
      <top style="thin">
        <color indexed="54"/>
      </top>
      <bottom style="thin">
        <color indexed="54"/>
      </bottom>
      <diagonal/>
    </border>
    <border>
      <left/>
      <right style="thin">
        <color indexed="64"/>
      </right>
      <top style="thin">
        <color indexed="54"/>
      </top>
      <bottom style="thin">
        <color indexed="54"/>
      </bottom>
      <diagonal/>
    </border>
    <border>
      <left style="thin">
        <color indexed="54"/>
      </left>
      <right/>
      <top style="thin">
        <color indexed="5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54"/>
      </left>
      <right/>
      <top/>
      <bottom style="thin">
        <color indexed="54"/>
      </bottom>
      <diagonal/>
    </border>
    <border>
      <left/>
      <right style="thin">
        <color indexed="64"/>
      </right>
      <top/>
      <bottom style="thin">
        <color indexed="54"/>
      </bottom>
      <diagonal/>
    </border>
    <border>
      <left style="thin">
        <color indexed="54"/>
      </left>
      <right/>
      <top style="thin">
        <color indexed="54"/>
      </top>
      <bottom/>
      <diagonal/>
    </border>
    <border>
      <left/>
      <right style="thin">
        <color indexed="64"/>
      </right>
      <top style="thin">
        <color indexed="54"/>
      </top>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style="medium">
        <color indexed="8"/>
      </left>
      <right/>
      <top/>
      <bottom/>
      <diagonal/>
    </border>
    <border>
      <left/>
      <right style="medium">
        <color indexed="8"/>
      </right>
      <top/>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right style="thick">
        <color indexed="64"/>
      </right>
      <top style="thin">
        <color indexed="64"/>
      </top>
      <bottom/>
      <diagonal/>
    </border>
    <border>
      <left/>
      <right style="thick">
        <color indexed="64"/>
      </right>
      <top/>
      <bottom/>
      <diagonal/>
    </border>
    <border>
      <left/>
      <right style="thick">
        <color indexed="64"/>
      </right>
      <top/>
      <bottom style="thin">
        <color indexed="64"/>
      </bottom>
      <diagonal/>
    </border>
    <border>
      <left style="thin">
        <color indexed="64"/>
      </left>
      <right style="thick">
        <color indexed="64"/>
      </right>
      <top style="thin">
        <color indexed="64"/>
      </top>
      <bottom/>
      <diagonal/>
    </border>
    <border>
      <left style="thin">
        <color indexed="64"/>
      </left>
      <right style="thick">
        <color indexed="64"/>
      </right>
      <top/>
      <bottom style="thin">
        <color indexed="64"/>
      </bottom>
      <diagonal/>
    </border>
    <border>
      <left style="thin">
        <color indexed="64"/>
      </left>
      <right style="thick">
        <color indexed="64"/>
      </right>
      <top/>
      <bottom/>
      <diagonal/>
    </border>
    <border>
      <left style="thin">
        <color auto="1"/>
      </left>
      <right style="thin">
        <color auto="1"/>
      </right>
      <top style="thin">
        <color auto="1"/>
      </top>
      <bottom style="thin">
        <color auto="1"/>
      </bottom>
      <diagonal/>
    </border>
  </borders>
  <cellStyleXfs count="10">
    <xf numFmtId="0" fontId="0" fillId="0" borderId="0"/>
    <xf numFmtId="44" fontId="12" fillId="0" borderId="0" applyFont="0" applyFill="0" applyBorder="0" applyAlignment="0" applyProtection="0"/>
    <xf numFmtId="0" fontId="2" fillId="0" borderId="0"/>
    <xf numFmtId="164" fontId="4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0" fontId="41" fillId="0" borderId="0"/>
    <xf numFmtId="9" fontId="1" fillId="0" borderId="0" applyFont="0" applyFill="0" applyBorder="0" applyAlignment="0" applyProtection="0"/>
    <xf numFmtId="9" fontId="2" fillId="0" borderId="0" applyFont="0" applyFill="0" applyBorder="0" applyAlignment="0" applyProtection="0"/>
    <xf numFmtId="44" fontId="41" fillId="0" borderId="0" applyFont="0" applyFill="0" applyBorder="0" applyAlignment="0" applyProtection="0"/>
  </cellStyleXfs>
  <cellXfs count="650">
    <xf numFmtId="0" fontId="0" fillId="0" borderId="0" xfId="0"/>
    <xf numFmtId="0" fontId="0" fillId="0" borderId="0" xfId="0" applyAlignment="1" applyProtection="1">
      <alignment vertical="center"/>
    </xf>
    <xf numFmtId="0" fontId="5" fillId="0" borderId="0" xfId="0" applyFont="1" applyAlignment="1" applyProtection="1">
      <alignment horizontal="center" vertical="center"/>
    </xf>
    <xf numFmtId="0" fontId="8" fillId="0" borderId="0" xfId="0" applyFont="1" applyAlignment="1" applyProtection="1">
      <alignment vertical="center"/>
    </xf>
    <xf numFmtId="0" fontId="5" fillId="0" borderId="0" xfId="0" applyFont="1" applyAlignment="1" applyProtection="1">
      <alignment vertical="center"/>
    </xf>
    <xf numFmtId="0" fontId="12" fillId="0" borderId="2" xfId="0" applyFont="1" applyBorder="1" applyAlignment="1" applyProtection="1">
      <alignment vertical="center"/>
    </xf>
    <xf numFmtId="0" fontId="12" fillId="0" borderId="3" xfId="0" applyFont="1" applyBorder="1" applyAlignment="1" applyProtection="1">
      <alignment vertical="center"/>
    </xf>
    <xf numFmtId="0" fontId="12" fillId="0" borderId="0" xfId="0" applyFont="1" applyAlignment="1" applyProtection="1">
      <alignment vertical="center"/>
    </xf>
    <xf numFmtId="49" fontId="16" fillId="2" borderId="0" xfId="0" applyNumberFormat="1" applyFont="1" applyFill="1" applyBorder="1" applyAlignment="1" applyProtection="1">
      <alignment horizontal="center" vertical="center"/>
    </xf>
    <xf numFmtId="0" fontId="24" fillId="0" borderId="0" xfId="0" applyFont="1" applyBorder="1" applyAlignment="1" applyProtection="1">
      <alignment vertical="center"/>
    </xf>
    <xf numFmtId="0" fontId="24" fillId="0" borderId="4" xfId="0" applyFont="1" applyBorder="1" applyAlignment="1" applyProtection="1">
      <alignment vertical="center"/>
    </xf>
    <xf numFmtId="0" fontId="24" fillId="0" borderId="0" xfId="0" applyFont="1" applyAlignment="1" applyProtection="1">
      <alignment vertical="center"/>
    </xf>
    <xf numFmtId="0" fontId="0" fillId="0" borderId="0" xfId="0" applyBorder="1" applyAlignment="1" applyProtection="1">
      <alignment vertical="center"/>
    </xf>
    <xf numFmtId="0" fontId="0" fillId="0" borderId="4" xfId="0" applyBorder="1" applyAlignment="1" applyProtection="1">
      <alignment vertical="center"/>
    </xf>
    <xf numFmtId="0" fontId="12" fillId="0" borderId="0" xfId="0" applyFont="1" applyBorder="1" applyAlignment="1" applyProtection="1">
      <alignment vertical="center"/>
    </xf>
    <xf numFmtId="0" fontId="12" fillId="0" borderId="4" xfId="0" applyFont="1" applyBorder="1" applyAlignment="1" applyProtection="1">
      <alignment vertical="center"/>
    </xf>
    <xf numFmtId="0" fontId="3" fillId="0" borderId="0" xfId="0" applyFont="1" applyBorder="1" applyAlignment="1" applyProtection="1">
      <alignment vertical="center"/>
    </xf>
    <xf numFmtId="0" fontId="3" fillId="0" borderId="4" xfId="0" applyFont="1" applyBorder="1" applyAlignment="1" applyProtection="1">
      <alignment vertical="center"/>
    </xf>
    <xf numFmtId="0" fontId="3" fillId="0" borderId="0" xfId="0" applyFont="1" applyAlignment="1" applyProtection="1">
      <alignment vertical="center"/>
    </xf>
    <xf numFmtId="0" fontId="0" fillId="0" borderId="7" xfId="0" applyBorder="1" applyAlignment="1" applyProtection="1">
      <alignment vertical="center"/>
    </xf>
    <xf numFmtId="0" fontId="0" fillId="0" borderId="8" xfId="0" applyBorder="1" applyAlignment="1" applyProtection="1">
      <alignment vertical="center"/>
    </xf>
    <xf numFmtId="0" fontId="12" fillId="0" borderId="0" xfId="0" applyFont="1" applyFill="1" applyBorder="1" applyAlignment="1" applyProtection="1">
      <alignment vertical="center"/>
    </xf>
    <xf numFmtId="49" fontId="16" fillId="0" borderId="0" xfId="0" applyNumberFormat="1" applyFont="1" applyFill="1" applyBorder="1" applyAlignment="1" applyProtection="1">
      <alignment horizontal="center" vertical="center"/>
    </xf>
    <xf numFmtId="0" fontId="3" fillId="0" borderId="0" xfId="0" applyFont="1" applyFill="1" applyBorder="1" applyAlignment="1" applyProtection="1">
      <alignment vertical="center"/>
    </xf>
    <xf numFmtId="0" fontId="4" fillId="0" borderId="0" xfId="0" applyFont="1" applyBorder="1" applyAlignment="1" applyProtection="1">
      <alignment vertical="center"/>
    </xf>
    <xf numFmtId="4" fontId="3" fillId="0" borderId="0" xfId="0" applyNumberFormat="1" applyFont="1" applyBorder="1" applyAlignment="1" applyProtection="1">
      <alignment horizontal="right" vertical="center" wrapText="1"/>
    </xf>
    <xf numFmtId="0" fontId="11" fillId="0" borderId="0" xfId="0" applyFont="1" applyBorder="1" applyAlignment="1" applyProtection="1">
      <alignment vertical="center"/>
    </xf>
    <xf numFmtId="0" fontId="29" fillId="0" borderId="0" xfId="0" applyFont="1" applyBorder="1" applyAlignment="1" applyProtection="1">
      <alignment horizontal="right" vertical="center"/>
    </xf>
    <xf numFmtId="0" fontId="30" fillId="0" borderId="0" xfId="0" applyFont="1" applyBorder="1" applyAlignment="1" applyProtection="1">
      <alignment vertical="center"/>
    </xf>
    <xf numFmtId="0" fontId="13" fillId="0" borderId="0" xfId="0" applyFont="1" applyBorder="1" applyAlignment="1" applyProtection="1">
      <alignment vertical="center"/>
    </xf>
    <xf numFmtId="0" fontId="31" fillId="0" borderId="0" xfId="0" applyFont="1" applyBorder="1" applyAlignment="1" applyProtection="1">
      <alignment vertical="center"/>
    </xf>
    <xf numFmtId="0" fontId="13" fillId="0" borderId="4" xfId="0" applyFont="1" applyBorder="1" applyAlignment="1" applyProtection="1">
      <alignment vertical="center"/>
    </xf>
    <xf numFmtId="1" fontId="16" fillId="2" borderId="0" xfId="0" applyNumberFormat="1" applyFont="1" applyFill="1" applyBorder="1" applyAlignment="1" applyProtection="1">
      <alignment horizontal="center" vertical="center"/>
    </xf>
    <xf numFmtId="0" fontId="24" fillId="0" borderId="0" xfId="0" applyFont="1" applyBorder="1" applyAlignment="1" applyProtection="1">
      <alignment vertical="center" wrapText="1"/>
    </xf>
    <xf numFmtId="4" fontId="24" fillId="0" borderId="0" xfId="0" applyNumberFormat="1" applyFont="1" applyBorder="1" applyAlignment="1" applyProtection="1">
      <alignment vertical="center" wrapText="1"/>
    </xf>
    <xf numFmtId="0" fontId="24" fillId="0" borderId="4" xfId="0" applyFont="1" applyBorder="1" applyAlignment="1" applyProtection="1">
      <alignment vertical="center" wrapText="1"/>
    </xf>
    <xf numFmtId="0" fontId="24" fillId="0" borderId="0" xfId="0" applyFont="1" applyAlignment="1" applyProtection="1">
      <alignment vertical="center" wrapText="1"/>
    </xf>
    <xf numFmtId="0" fontId="13" fillId="0" borderId="0" xfId="0" applyFont="1" applyBorder="1" applyAlignment="1" applyProtection="1"/>
    <xf numFmtId="0" fontId="32" fillId="0" borderId="0" xfId="0" applyFont="1" applyBorder="1" applyAlignment="1" applyProtection="1">
      <alignment vertical="center"/>
    </xf>
    <xf numFmtId="4" fontId="13" fillId="0" borderId="0" xfId="0" applyNumberFormat="1" applyFont="1" applyBorder="1" applyAlignment="1" applyProtection="1">
      <alignment vertical="center"/>
    </xf>
    <xf numFmtId="4" fontId="32" fillId="0" borderId="0" xfId="0" applyNumberFormat="1" applyFont="1" applyBorder="1" applyAlignment="1" applyProtection="1">
      <alignment vertical="center"/>
    </xf>
    <xf numFmtId="0" fontId="32" fillId="0" borderId="4" xfId="0" applyFont="1" applyBorder="1" applyAlignment="1" applyProtection="1">
      <alignment vertical="center"/>
    </xf>
    <xf numFmtId="0" fontId="33" fillId="0" borderId="0" xfId="0" applyFont="1" applyBorder="1" applyAlignment="1" applyProtection="1">
      <alignment vertical="center"/>
    </xf>
    <xf numFmtId="0" fontId="0" fillId="0" borderId="5" xfId="0" applyBorder="1" applyAlignment="1" applyProtection="1">
      <alignment vertical="center"/>
    </xf>
    <xf numFmtId="0" fontId="25" fillId="0" borderId="0" xfId="0" applyFont="1" applyFill="1" applyBorder="1" applyAlignment="1" applyProtection="1">
      <alignment horizontal="center" vertical="center"/>
    </xf>
    <xf numFmtId="4" fontId="0" fillId="0" borderId="0" xfId="0" applyNumberFormat="1" applyBorder="1" applyAlignment="1" applyProtection="1">
      <alignment vertical="center"/>
    </xf>
    <xf numFmtId="0" fontId="25" fillId="2" borderId="0" xfId="0" applyFont="1" applyFill="1" applyBorder="1" applyAlignment="1" applyProtection="1">
      <alignment vertical="center"/>
    </xf>
    <xf numFmtId="0" fontId="0" fillId="0" borderId="4" xfId="0" applyBorder="1" applyProtection="1"/>
    <xf numFmtId="1" fontId="39" fillId="0" borderId="0" xfId="0" applyNumberFormat="1" applyFont="1" applyProtection="1">
      <protection locked="0"/>
    </xf>
    <xf numFmtId="0" fontId="39" fillId="0" borderId="0" xfId="0" applyFont="1" applyBorder="1" applyProtection="1">
      <protection locked="0"/>
    </xf>
    <xf numFmtId="168" fontId="39" fillId="0" borderId="0" xfId="0" applyNumberFormat="1" applyFont="1" applyProtection="1">
      <protection locked="0"/>
    </xf>
    <xf numFmtId="1" fontId="34" fillId="0" borderId="0" xfId="0" applyNumberFormat="1" applyFont="1" applyAlignment="1" applyProtection="1">
      <protection locked="0"/>
    </xf>
    <xf numFmtId="0" fontId="34" fillId="0" borderId="0" xfId="0" applyFont="1" applyAlignment="1" applyProtection="1">
      <protection locked="0"/>
    </xf>
    <xf numFmtId="0" fontId="40" fillId="0" borderId="0" xfId="0" applyFont="1" applyAlignment="1" applyProtection="1">
      <protection locked="0"/>
    </xf>
    <xf numFmtId="1" fontId="35" fillId="0" borderId="0" xfId="0" applyNumberFormat="1" applyFont="1" applyProtection="1">
      <protection locked="0"/>
    </xf>
    <xf numFmtId="0" fontId="35" fillId="0" borderId="0" xfId="0" applyFont="1" applyProtection="1">
      <protection locked="0"/>
    </xf>
    <xf numFmtId="1" fontId="39" fillId="0" borderId="17" xfId="0" applyNumberFormat="1" applyFont="1" applyBorder="1" applyProtection="1">
      <protection locked="0"/>
    </xf>
    <xf numFmtId="167" fontId="39" fillId="0" borderId="17" xfId="0" applyNumberFormat="1" applyFont="1" applyBorder="1" applyProtection="1">
      <protection locked="0"/>
    </xf>
    <xf numFmtId="0" fontId="39" fillId="0" borderId="17" xfId="0" applyFont="1" applyBorder="1" applyProtection="1">
      <protection locked="0"/>
    </xf>
    <xf numFmtId="168" fontId="39" fillId="0" borderId="17" xfId="0" applyNumberFormat="1" applyFont="1" applyBorder="1" applyProtection="1">
      <protection locked="0"/>
    </xf>
    <xf numFmtId="1" fontId="35" fillId="0" borderId="12" xfId="0" applyNumberFormat="1" applyFont="1" applyBorder="1" applyProtection="1">
      <protection locked="0"/>
    </xf>
    <xf numFmtId="0" fontId="35" fillId="0" borderId="14" xfId="0" applyFont="1" applyBorder="1" applyProtection="1">
      <protection locked="0"/>
    </xf>
    <xf numFmtId="1" fontId="35" fillId="0" borderId="0" xfId="0" applyNumberFormat="1" applyFont="1" applyBorder="1" applyProtection="1">
      <protection locked="0"/>
    </xf>
    <xf numFmtId="0" fontId="35" fillId="0" borderId="0" xfId="0" applyFont="1" applyBorder="1" applyProtection="1">
      <protection locked="0"/>
    </xf>
    <xf numFmtId="0" fontId="0" fillId="0" borderId="0" xfId="0" applyBorder="1" applyAlignment="1" applyProtection="1">
      <alignment vertical="center"/>
      <protection locked="0"/>
    </xf>
    <xf numFmtId="0" fontId="32" fillId="0" borderId="7" xfId="0" applyFont="1" applyBorder="1" applyAlignment="1" applyProtection="1">
      <alignment vertical="center"/>
    </xf>
    <xf numFmtId="4" fontId="32" fillId="0" borderId="7" xfId="0" applyNumberFormat="1" applyFont="1" applyBorder="1" applyProtection="1"/>
    <xf numFmtId="0" fontId="32" fillId="0" borderId="8" xfId="0" applyFont="1" applyBorder="1" applyAlignment="1" applyProtection="1">
      <alignment vertical="center"/>
    </xf>
    <xf numFmtId="0" fontId="0" fillId="0" borderId="19" xfId="0" applyBorder="1" applyAlignment="1" applyProtection="1">
      <alignment vertical="center"/>
    </xf>
    <xf numFmtId="0" fontId="0" fillId="0" borderId="20" xfId="0" applyBorder="1" applyAlignment="1" applyProtection="1">
      <alignment vertical="center"/>
    </xf>
    <xf numFmtId="0" fontId="23" fillId="0" borderId="20" xfId="0" applyFont="1" applyBorder="1" applyAlignment="1" applyProtection="1">
      <alignment vertical="center"/>
    </xf>
    <xf numFmtId="0" fontId="0" fillId="0" borderId="21" xfId="0" applyBorder="1" applyAlignment="1" applyProtection="1">
      <alignment vertical="center"/>
    </xf>
    <xf numFmtId="0" fontId="20" fillId="0" borderId="0" xfId="0" applyFont="1" applyAlignment="1" applyProtection="1">
      <alignment vertical="center"/>
    </xf>
    <xf numFmtId="0" fontId="21" fillId="0" borderId="0" xfId="0" applyFont="1" applyBorder="1" applyAlignment="1" applyProtection="1">
      <alignment horizontal="center" vertical="center"/>
    </xf>
    <xf numFmtId="0" fontId="23" fillId="0" borderId="19" xfId="0" applyFont="1" applyBorder="1" applyAlignment="1" applyProtection="1">
      <alignment vertical="center"/>
    </xf>
    <xf numFmtId="0" fontId="18" fillId="0" borderId="20" xfId="0" applyFont="1" applyBorder="1" applyAlignment="1" applyProtection="1">
      <alignment vertical="center"/>
    </xf>
    <xf numFmtId="0" fontId="20" fillId="0" borderId="20" xfId="0" applyFont="1" applyBorder="1" applyAlignment="1" applyProtection="1">
      <alignment vertical="center"/>
    </xf>
    <xf numFmtId="0" fontId="12" fillId="0" borderId="20" xfId="0" applyFont="1" applyBorder="1" applyAlignment="1" applyProtection="1">
      <alignment vertical="center"/>
    </xf>
    <xf numFmtId="0" fontId="24" fillId="0" borderId="20" xfId="0" applyFont="1" applyBorder="1" applyAlignment="1" applyProtection="1">
      <alignment vertical="center"/>
    </xf>
    <xf numFmtId="0" fontId="12" fillId="0" borderId="19" xfId="0" applyFont="1" applyBorder="1" applyAlignment="1" applyProtection="1">
      <alignment vertical="center"/>
    </xf>
    <xf numFmtId="164" fontId="14" fillId="0" borderId="0" xfId="5" applyNumberFormat="1" applyFont="1" applyFill="1" applyBorder="1" applyAlignment="1" applyProtection="1">
      <alignment horizontal="right" vertical="center" wrapText="1"/>
    </xf>
    <xf numFmtId="0" fontId="9" fillId="0" borderId="0" xfId="0" applyFont="1" applyBorder="1" applyAlignment="1" applyProtection="1">
      <alignment vertical="center"/>
    </xf>
    <xf numFmtId="0" fontId="10" fillId="0" borderId="0" xfId="0" applyFont="1" applyBorder="1" applyAlignment="1" applyProtection="1">
      <alignment vertical="center"/>
    </xf>
    <xf numFmtId="0" fontId="10" fillId="0" borderId="2" xfId="0" applyFont="1" applyBorder="1" applyAlignment="1" applyProtection="1">
      <alignment vertical="center"/>
    </xf>
    <xf numFmtId="49" fontId="16" fillId="0" borderId="7" xfId="0" applyNumberFormat="1" applyFont="1" applyFill="1" applyBorder="1" applyAlignment="1" applyProtection="1">
      <alignment horizontal="center" vertical="center" wrapText="1"/>
    </xf>
    <xf numFmtId="4" fontId="24" fillId="0" borderId="7" xfId="0" applyNumberFormat="1" applyFont="1" applyBorder="1" applyAlignment="1" applyProtection="1">
      <alignment horizontal="right" vertical="center"/>
    </xf>
    <xf numFmtId="4" fontId="13" fillId="0" borderId="7" xfId="0" applyNumberFormat="1" applyFont="1" applyBorder="1" applyAlignment="1" applyProtection="1">
      <alignment vertical="center"/>
    </xf>
    <xf numFmtId="10" fontId="43" fillId="0" borderId="0" xfId="7" applyNumberFormat="1" applyFont="1" applyBorder="1" applyAlignment="1" applyProtection="1">
      <alignment vertical="center"/>
    </xf>
    <xf numFmtId="0" fontId="23" fillId="0" borderId="20" xfId="0" applyFont="1" applyBorder="1" applyAlignment="1" applyProtection="1">
      <alignment horizontal="left" vertical="center"/>
    </xf>
    <xf numFmtId="1" fontId="16" fillId="2" borderId="0" xfId="0" applyNumberFormat="1" applyFont="1" applyFill="1" applyBorder="1" applyAlignment="1" applyProtection="1">
      <alignment horizontal="center" vertical="center" wrapText="1"/>
    </xf>
    <xf numFmtId="49" fontId="16" fillId="0" borderId="0" xfId="0" applyNumberFormat="1" applyFont="1" applyFill="1" applyBorder="1" applyAlignment="1" applyProtection="1">
      <alignment horizontal="center" vertical="center" wrapText="1"/>
    </xf>
    <xf numFmtId="14" fontId="15" fillId="0" borderId="0" xfId="0" applyNumberFormat="1" applyFont="1" applyFill="1" applyBorder="1" applyAlignment="1" applyProtection="1">
      <alignment horizontal="center" vertical="center"/>
      <protection locked="0"/>
    </xf>
    <xf numFmtId="0" fontId="15" fillId="0" borderId="0" xfId="0" applyNumberFormat="1" applyFont="1" applyFill="1" applyBorder="1" applyAlignment="1" applyProtection="1">
      <alignment horizontal="center" vertical="center"/>
      <protection locked="0"/>
    </xf>
    <xf numFmtId="0" fontId="32" fillId="0" borderId="20" xfId="0" applyFont="1" applyFill="1" applyBorder="1" applyAlignment="1" applyProtection="1">
      <alignment vertical="center"/>
    </xf>
    <xf numFmtId="0" fontId="32" fillId="0" borderId="0" xfId="0" applyFont="1" applyFill="1" applyBorder="1" applyAlignment="1" applyProtection="1">
      <alignment vertical="center"/>
    </xf>
    <xf numFmtId="0" fontId="32" fillId="0" borderId="4" xfId="0" applyFont="1" applyFill="1" applyBorder="1" applyAlignment="1" applyProtection="1">
      <alignment vertical="center"/>
    </xf>
    <xf numFmtId="44" fontId="39" fillId="0" borderId="13" xfId="0" applyNumberFormat="1" applyFont="1" applyBorder="1" applyProtection="1">
      <protection locked="0"/>
    </xf>
    <xf numFmtId="44" fontId="39" fillId="0" borderId="18" xfId="0" applyNumberFormat="1" applyFont="1" applyBorder="1" applyProtection="1">
      <protection locked="0"/>
    </xf>
    <xf numFmtId="44" fontId="39" fillId="0" borderId="17" xfId="0" applyNumberFormat="1" applyFont="1" applyBorder="1" applyProtection="1">
      <protection locked="0"/>
    </xf>
    <xf numFmtId="44" fontId="39" fillId="0" borderId="9" xfId="0" applyNumberFormat="1" applyFont="1" applyBorder="1" applyProtection="1">
      <protection locked="0"/>
    </xf>
    <xf numFmtId="14" fontId="39" fillId="0" borderId="0" xfId="0" applyNumberFormat="1" applyFont="1" applyAlignment="1" applyProtection="1">
      <alignment horizontal="left"/>
      <protection locked="0"/>
    </xf>
    <xf numFmtId="168" fontId="35" fillId="0" borderId="0" xfId="0" applyNumberFormat="1" applyFont="1" applyBorder="1" applyProtection="1">
      <protection locked="0"/>
    </xf>
    <xf numFmtId="0" fontId="23" fillId="0" borderId="20" xfId="0" applyFont="1" applyBorder="1" applyAlignment="1" applyProtection="1">
      <alignment horizontal="justify" vertical="center" wrapText="1"/>
    </xf>
    <xf numFmtId="0" fontId="39" fillId="0" borderId="0" xfId="0" applyFont="1" applyFill="1" applyProtection="1">
      <protection locked="0"/>
    </xf>
    <xf numFmtId="1" fontId="39" fillId="0" borderId="17" xfId="0" applyNumberFormat="1" applyFont="1" applyFill="1" applyBorder="1" applyProtection="1">
      <protection locked="0"/>
    </xf>
    <xf numFmtId="167" fontId="39" fillId="0" borderId="17" xfId="0" applyNumberFormat="1" applyFont="1" applyFill="1" applyBorder="1" applyProtection="1">
      <protection locked="0"/>
    </xf>
    <xf numFmtId="0" fontId="39" fillId="0" borderId="17" xfId="0" applyFont="1" applyFill="1" applyBorder="1" applyProtection="1">
      <protection locked="0"/>
    </xf>
    <xf numFmtId="44" fontId="39" fillId="0" borderId="9" xfId="0" applyNumberFormat="1" applyFont="1" applyFill="1" applyBorder="1" applyProtection="1">
      <protection locked="0"/>
    </xf>
    <xf numFmtId="0" fontId="0" fillId="0" borderId="0" xfId="0" applyFill="1" applyBorder="1" applyAlignment="1" applyProtection="1">
      <alignment vertical="center"/>
    </xf>
    <xf numFmtId="0" fontId="13" fillId="0" borderId="2" xfId="0" applyFont="1" applyBorder="1" applyAlignment="1" applyProtection="1">
      <alignment vertical="center"/>
    </xf>
    <xf numFmtId="0" fontId="9" fillId="0" borderId="0" xfId="0" applyFont="1" applyFill="1" applyBorder="1" applyAlignment="1" applyProtection="1">
      <alignment vertical="center"/>
    </xf>
    <xf numFmtId="0" fontId="24" fillId="0" borderId="0" xfId="0" applyFont="1" applyFill="1" applyAlignment="1" applyProtection="1">
      <alignment vertical="center" wrapText="1"/>
    </xf>
    <xf numFmtId="0" fontId="13" fillId="0" borderId="0" xfId="0" applyFont="1" applyFill="1" applyBorder="1" applyAlignment="1" applyProtection="1">
      <alignment vertical="center"/>
    </xf>
    <xf numFmtId="0" fontId="4" fillId="0" borderId="0" xfId="0" applyFont="1" applyFill="1" applyBorder="1" applyAlignment="1" applyProtection="1">
      <alignment horizontal="left" vertical="center"/>
    </xf>
    <xf numFmtId="0" fontId="0" fillId="0" borderId="0" xfId="0" applyFill="1" applyBorder="1" applyAlignment="1" applyProtection="1">
      <alignment horizontal="left" vertical="center"/>
    </xf>
    <xf numFmtId="0" fontId="0" fillId="0" borderId="0" xfId="0" applyFill="1" applyAlignment="1" applyProtection="1">
      <alignment vertical="center"/>
    </xf>
    <xf numFmtId="0" fontId="23" fillId="0" borderId="20" xfId="0" applyFont="1" applyFill="1" applyBorder="1" applyAlignment="1" applyProtection="1">
      <alignment vertical="center"/>
    </xf>
    <xf numFmtId="0" fontId="6" fillId="0" borderId="0" xfId="0" applyFont="1" applyFill="1" applyBorder="1" applyAlignment="1" applyProtection="1">
      <alignment vertical="center"/>
    </xf>
    <xf numFmtId="0" fontId="0" fillId="0" borderId="0" xfId="0" applyFill="1" applyAlignment="1" applyProtection="1">
      <alignment horizontal="center" vertical="center"/>
    </xf>
    <xf numFmtId="0" fontId="6" fillId="0" borderId="0" xfId="0" applyFont="1" applyFill="1" applyAlignment="1" applyProtection="1">
      <alignment vertical="center"/>
    </xf>
    <xf numFmtId="0" fontId="5" fillId="0" borderId="0" xfId="0" applyFont="1" applyFill="1" applyAlignment="1" applyProtection="1">
      <alignment horizontal="center" vertical="center"/>
    </xf>
    <xf numFmtId="0" fontId="21" fillId="0" borderId="0" xfId="0" applyFont="1" applyFill="1" applyBorder="1" applyAlignment="1" applyProtection="1">
      <alignment vertical="center"/>
    </xf>
    <xf numFmtId="0" fontId="5" fillId="0" borderId="0" xfId="0" applyFont="1" applyFill="1" applyBorder="1" applyAlignment="1" applyProtection="1">
      <alignment vertical="center"/>
    </xf>
    <xf numFmtId="0" fontId="5" fillId="0" borderId="0" xfId="0" applyFont="1" applyFill="1" applyAlignment="1" applyProtection="1">
      <alignment vertical="center"/>
    </xf>
    <xf numFmtId="0" fontId="5" fillId="0" borderId="0" xfId="0" applyFont="1" applyFill="1" applyAlignment="1" applyProtection="1">
      <alignment horizontal="left" vertical="center"/>
    </xf>
    <xf numFmtId="0" fontId="17" fillId="0" borderId="0" xfId="0" applyFont="1" applyFill="1" applyAlignment="1" applyProtection="1">
      <alignment vertical="center"/>
    </xf>
    <xf numFmtId="0" fontId="10" fillId="0" borderId="0" xfId="0" applyFont="1" applyFill="1" applyAlignment="1" applyProtection="1">
      <alignment vertical="center"/>
    </xf>
    <xf numFmtId="0" fontId="20" fillId="0" borderId="0" xfId="0" applyFont="1" applyFill="1" applyAlignment="1" applyProtection="1">
      <alignment vertical="center"/>
    </xf>
    <xf numFmtId="0" fontId="28" fillId="0" borderId="0" xfId="0" applyFont="1" applyFill="1" applyBorder="1" applyAlignment="1" applyProtection="1">
      <alignment horizontal="center" vertical="center" wrapText="1"/>
    </xf>
    <xf numFmtId="0" fontId="28" fillId="0" borderId="0" xfId="0" applyFont="1" applyFill="1" applyBorder="1" applyAlignment="1" applyProtection="1">
      <alignment vertical="center" wrapText="1"/>
    </xf>
    <xf numFmtId="0" fontId="44" fillId="0" borderId="0" xfId="0" applyFont="1" applyBorder="1" applyAlignment="1" applyProtection="1">
      <alignment vertical="center" wrapText="1"/>
    </xf>
    <xf numFmtId="0" fontId="44" fillId="0" borderId="5" xfId="0" applyFont="1" applyBorder="1" applyAlignment="1" applyProtection="1">
      <alignment vertical="center" wrapText="1"/>
    </xf>
    <xf numFmtId="0" fontId="10" fillId="0" borderId="0" xfId="0" applyFont="1" applyBorder="1" applyAlignment="1" applyProtection="1">
      <alignment vertical="center" wrapText="1"/>
    </xf>
    <xf numFmtId="0" fontId="44" fillId="0" borderId="0" xfId="0" applyFont="1" applyBorder="1" applyAlignment="1" applyProtection="1">
      <alignment vertical="center"/>
    </xf>
    <xf numFmtId="0" fontId="23" fillId="0" borderId="20" xfId="0" applyFont="1" applyBorder="1" applyAlignment="1" applyProtection="1">
      <alignment vertical="top"/>
    </xf>
    <xf numFmtId="0" fontId="7" fillId="0" borderId="0" xfId="0" applyNumberFormat="1" applyFont="1" applyFill="1" applyBorder="1" applyAlignment="1" applyProtection="1">
      <alignment horizontal="center" vertical="center" wrapText="1"/>
    </xf>
    <xf numFmtId="164" fontId="3" fillId="0" borderId="0" xfId="5" applyFont="1" applyBorder="1" applyAlignment="1" applyProtection="1">
      <alignment horizontal="center" vertical="center"/>
    </xf>
    <xf numFmtId="0" fontId="0" fillId="0" borderId="2" xfId="0" applyBorder="1" applyAlignment="1" applyProtection="1">
      <alignment vertical="center"/>
      <protection locked="0"/>
    </xf>
    <xf numFmtId="0" fontId="0" fillId="0" borderId="3" xfId="0" applyBorder="1" applyAlignment="1" applyProtection="1">
      <alignment vertical="center"/>
      <protection locked="0"/>
    </xf>
    <xf numFmtId="0" fontId="0" fillId="0" borderId="4" xfId="0" applyBorder="1" applyAlignment="1" applyProtection="1">
      <alignment vertical="center"/>
      <protection locked="0"/>
    </xf>
    <xf numFmtId="0" fontId="0" fillId="0" borderId="7" xfId="0" applyBorder="1" applyAlignment="1" applyProtection="1">
      <alignment vertical="center"/>
      <protection locked="0"/>
    </xf>
    <xf numFmtId="0" fontId="0" fillId="0" borderId="8" xfId="0" applyBorder="1" applyAlignment="1" applyProtection="1">
      <alignment vertical="center"/>
      <protection locked="0"/>
    </xf>
    <xf numFmtId="0" fontId="0" fillId="0" borderId="0" xfId="0" applyBorder="1" applyAlignment="1" applyProtection="1">
      <alignment horizontal="left" vertical="top" wrapText="1"/>
      <protection locked="0"/>
    </xf>
    <xf numFmtId="0" fontId="28" fillId="0" borderId="11" xfId="0" applyFont="1" applyFill="1" applyBorder="1" applyAlignment="1" applyProtection="1">
      <alignment horizontal="center" vertical="center" wrapText="1"/>
      <protection locked="0"/>
    </xf>
    <xf numFmtId="0" fontId="0" fillId="0" borderId="6" xfId="0" applyBorder="1" applyAlignment="1" applyProtection="1">
      <alignment vertical="center"/>
      <protection locked="0"/>
    </xf>
    <xf numFmtId="0" fontId="28" fillId="0" borderId="7" xfId="0" applyFont="1" applyFill="1" applyBorder="1" applyAlignment="1" applyProtection="1">
      <alignment horizontal="center" vertical="center" wrapText="1"/>
      <protection locked="0"/>
    </xf>
    <xf numFmtId="0" fontId="28" fillId="0" borderId="11" xfId="0" applyNumberFormat="1" applyFont="1" applyFill="1" applyBorder="1" applyAlignment="1" applyProtection="1">
      <alignment horizontal="center" vertical="center"/>
      <protection locked="0"/>
    </xf>
    <xf numFmtId="0" fontId="28" fillId="0" borderId="11" xfId="0" applyFont="1" applyBorder="1" applyAlignment="1" applyProtection="1">
      <alignment vertical="center"/>
      <protection locked="0"/>
    </xf>
    <xf numFmtId="0" fontId="49" fillId="0" borderId="0" xfId="0" applyFont="1" applyBorder="1" applyAlignment="1" applyProtection="1">
      <alignment horizontal="left" vertical="top" wrapText="1"/>
      <protection locked="0"/>
    </xf>
    <xf numFmtId="0" fontId="28" fillId="0" borderId="7" xfId="0" applyFont="1" applyBorder="1" applyAlignment="1" applyProtection="1">
      <alignment vertical="center"/>
      <protection locked="0"/>
    </xf>
    <xf numFmtId="4" fontId="28" fillId="0" borderId="7" xfId="0" applyNumberFormat="1" applyFont="1" applyBorder="1" applyProtection="1">
      <protection locked="0"/>
    </xf>
    <xf numFmtId="0" fontId="49" fillId="0" borderId="7" xfId="0" applyFont="1" applyBorder="1" applyAlignment="1" applyProtection="1">
      <alignment vertical="center"/>
      <protection locked="0"/>
    </xf>
    <xf numFmtId="14" fontId="32" fillId="0" borderId="0" xfId="0" applyNumberFormat="1" applyFont="1" applyFill="1" applyBorder="1" applyAlignment="1" applyProtection="1">
      <alignment horizontal="center" vertical="center"/>
      <protection locked="0"/>
    </xf>
    <xf numFmtId="0" fontId="28" fillId="0" borderId="0" xfId="0" applyNumberFormat="1" applyFont="1" applyFill="1" applyBorder="1" applyAlignment="1" applyProtection="1">
      <alignment horizontal="center"/>
      <protection locked="0"/>
    </xf>
    <xf numFmtId="0" fontId="0" fillId="0" borderId="0" xfId="0" applyFont="1" applyBorder="1" applyAlignment="1" applyProtection="1">
      <alignment horizontal="left" vertical="top" wrapText="1"/>
      <protection locked="0"/>
    </xf>
    <xf numFmtId="14" fontId="32" fillId="0" borderId="7" xfId="0" applyNumberFormat="1" applyFont="1" applyFill="1" applyBorder="1" applyAlignment="1" applyProtection="1">
      <alignment horizontal="center" vertical="center"/>
      <protection locked="0"/>
    </xf>
    <xf numFmtId="0" fontId="28" fillId="0" borderId="7" xfId="0" applyNumberFormat="1" applyFont="1" applyFill="1" applyBorder="1" applyAlignment="1" applyProtection="1">
      <alignment horizontal="center" vertical="center"/>
      <protection locked="0"/>
    </xf>
    <xf numFmtId="49" fontId="50" fillId="0" borderId="7" xfId="0" applyNumberFormat="1" applyFont="1" applyFill="1" applyBorder="1" applyAlignment="1" applyProtection="1">
      <alignment horizontal="center" vertical="center" wrapText="1"/>
      <protection locked="0"/>
    </xf>
    <xf numFmtId="14" fontId="28" fillId="0" borderId="7" xfId="0" applyNumberFormat="1" applyFont="1" applyFill="1" applyBorder="1" applyAlignment="1" applyProtection="1">
      <alignment horizontal="center" vertical="center"/>
      <protection locked="0"/>
    </xf>
    <xf numFmtId="0" fontId="0" fillId="0" borderId="7" xfId="0" applyFont="1" applyBorder="1" applyAlignment="1" applyProtection="1">
      <alignment vertical="center"/>
      <protection locked="0"/>
    </xf>
    <xf numFmtId="0" fontId="42" fillId="0" borderId="0" xfId="0" applyNumberFormat="1" applyFont="1" applyFill="1" applyBorder="1" applyAlignment="1" applyProtection="1">
      <alignment horizontal="center" vertical="center"/>
    </xf>
    <xf numFmtId="2" fontId="42" fillId="0" borderId="0" xfId="0" applyNumberFormat="1" applyFont="1" applyFill="1" applyBorder="1" applyAlignment="1" applyProtection="1">
      <alignment horizontal="center" vertical="center"/>
    </xf>
    <xf numFmtId="1" fontId="35" fillId="9" borderId="0" xfId="0" applyNumberFormat="1" applyFont="1" applyFill="1" applyProtection="1">
      <protection locked="0"/>
    </xf>
    <xf numFmtId="0" fontId="35" fillId="9" borderId="0" xfId="0" applyFont="1" applyFill="1" applyProtection="1">
      <protection locked="0"/>
    </xf>
    <xf numFmtId="0" fontId="39" fillId="9" borderId="0" xfId="0" applyFont="1" applyFill="1" applyProtection="1">
      <protection locked="0"/>
    </xf>
    <xf numFmtId="1" fontId="35" fillId="0" borderId="0" xfId="0" applyNumberFormat="1" applyFont="1" applyFill="1" applyProtection="1">
      <protection locked="0"/>
    </xf>
    <xf numFmtId="0" fontId="35" fillId="0" borderId="0" xfId="0" applyFont="1" applyFill="1" applyProtection="1">
      <protection locked="0"/>
    </xf>
    <xf numFmtId="0" fontId="39" fillId="0" borderId="0" xfId="0" applyFont="1" applyFill="1" applyAlignment="1" applyProtection="1">
      <protection locked="0"/>
    </xf>
    <xf numFmtId="0" fontId="0" fillId="0" borderId="0" xfId="0"/>
    <xf numFmtId="0" fontId="31" fillId="0" borderId="0" xfId="0" applyFont="1" applyBorder="1" applyAlignment="1" applyProtection="1">
      <alignment horizontal="center" vertical="center"/>
    </xf>
    <xf numFmtId="0" fontId="25" fillId="2" borderId="0" xfId="0" applyFont="1" applyFill="1" applyBorder="1" applyAlignment="1" applyProtection="1">
      <alignment horizontal="left" vertical="center"/>
    </xf>
    <xf numFmtId="49" fontId="16" fillId="0" borderId="5" xfId="0" applyNumberFormat="1" applyFont="1" applyFill="1" applyBorder="1" applyAlignment="1" applyProtection="1">
      <alignment horizontal="center" vertical="center" wrapText="1"/>
    </xf>
    <xf numFmtId="49" fontId="16" fillId="0" borderId="6" xfId="0" applyNumberFormat="1" applyFont="1" applyFill="1" applyBorder="1" applyAlignment="1" applyProtection="1">
      <alignment horizontal="center" vertical="center" wrapText="1"/>
    </xf>
    <xf numFmtId="0" fontId="28" fillId="0" borderId="7" xfId="0" applyFont="1" applyFill="1" applyBorder="1" applyAlignment="1" applyProtection="1">
      <alignment horizontal="center" vertical="center" wrapText="1"/>
    </xf>
    <xf numFmtId="0" fontId="11" fillId="0" borderId="7" xfId="0" applyFont="1" applyBorder="1" applyAlignment="1" applyProtection="1">
      <alignment vertical="top"/>
      <protection locked="0"/>
    </xf>
    <xf numFmtId="0" fontId="15" fillId="0" borderId="7" xfId="0" applyNumberFormat="1" applyFont="1" applyFill="1" applyBorder="1" applyAlignment="1" applyProtection="1">
      <alignment horizontal="center" vertical="top"/>
      <protection locked="0"/>
    </xf>
    <xf numFmtId="49" fontId="16" fillId="0" borderId="7" xfId="0" applyNumberFormat="1" applyFont="1" applyFill="1" applyBorder="1" applyAlignment="1" applyProtection="1">
      <alignment horizontal="center" vertical="top" wrapText="1"/>
      <protection locked="0"/>
    </xf>
    <xf numFmtId="14" fontId="15" fillId="0" borderId="7" xfId="0" applyNumberFormat="1" applyFont="1" applyFill="1" applyBorder="1" applyAlignment="1" applyProtection="1">
      <alignment horizontal="center" vertical="top"/>
      <protection locked="0"/>
    </xf>
    <xf numFmtId="0" fontId="32" fillId="0" borderId="7" xfId="0" applyFont="1" applyBorder="1" applyAlignment="1" applyProtection="1">
      <alignment vertical="top"/>
      <protection locked="0"/>
    </xf>
    <xf numFmtId="0" fontId="11" fillId="0" borderId="7" xfId="0" applyNumberFormat="1" applyFont="1" applyFill="1" applyBorder="1" applyAlignment="1" applyProtection="1">
      <alignment horizontal="right" vertical="top"/>
      <protection locked="0"/>
    </xf>
    <xf numFmtId="0" fontId="23" fillId="0" borderId="20" xfId="0" applyFont="1" applyBorder="1" applyAlignment="1" applyProtection="1">
      <alignment vertical="top" wrapText="1"/>
    </xf>
    <xf numFmtId="0" fontId="10" fillId="0" borderId="5" xfId="0" applyFont="1" applyBorder="1" applyAlignment="1" applyProtection="1">
      <alignment horizontal="center" vertical="center" wrapText="1"/>
    </xf>
    <xf numFmtId="0" fontId="10" fillId="0" borderId="0" xfId="0" applyFont="1" applyFill="1" applyBorder="1" applyAlignment="1" applyProtection="1">
      <alignment horizontal="center" vertical="center" wrapText="1"/>
    </xf>
    <xf numFmtId="0" fontId="10" fillId="0" borderId="0" xfId="0" applyFont="1" applyFill="1" applyBorder="1" applyAlignment="1" applyProtection="1">
      <alignment vertical="center"/>
    </xf>
    <xf numFmtId="0" fontId="31" fillId="0" borderId="0" xfId="0" applyFont="1" applyFill="1" applyBorder="1" applyAlignment="1" applyProtection="1">
      <alignment horizontal="center" vertical="center"/>
    </xf>
    <xf numFmtId="0" fontId="25" fillId="0" borderId="0" xfId="0" applyFont="1" applyFill="1" applyBorder="1" applyAlignment="1" applyProtection="1">
      <alignment horizontal="left" vertical="center"/>
    </xf>
    <xf numFmtId="0" fontId="0" fillId="5" borderId="0" xfId="0" applyFill="1" applyBorder="1" applyAlignment="1" applyProtection="1">
      <alignment vertical="center"/>
    </xf>
    <xf numFmtId="0" fontId="24" fillId="0" borderId="0" xfId="0" applyFont="1" applyFill="1" applyBorder="1" applyAlignment="1" applyProtection="1">
      <alignment vertical="center" wrapText="1"/>
    </xf>
    <xf numFmtId="0" fontId="10" fillId="0" borderId="5" xfId="0" applyFont="1" applyFill="1" applyBorder="1" applyAlignment="1" applyProtection="1">
      <alignment horizontal="center" vertical="center" wrapText="1"/>
    </xf>
    <xf numFmtId="1" fontId="16" fillId="2" borderId="5" xfId="0" applyNumberFormat="1" applyFont="1" applyFill="1" applyBorder="1" applyAlignment="1" applyProtection="1">
      <alignment horizontal="center" vertical="center"/>
    </xf>
    <xf numFmtId="0" fontId="3" fillId="0" borderId="0" xfId="0" applyFont="1"/>
    <xf numFmtId="0" fontId="4" fillId="0" borderId="0" xfId="0" applyFont="1"/>
    <xf numFmtId="0" fontId="5" fillId="0" borderId="0" xfId="0" applyFont="1"/>
    <xf numFmtId="0" fontId="7" fillId="0" borderId="0" xfId="0" applyFont="1"/>
    <xf numFmtId="0" fontId="8" fillId="0" borderId="0" xfId="0" applyFont="1"/>
    <xf numFmtId="0" fontId="6" fillId="0" borderId="0" xfId="0" applyFont="1"/>
    <xf numFmtId="0" fontId="0" fillId="0" borderId="40" xfId="0" applyBorder="1"/>
    <xf numFmtId="0" fontId="0" fillId="0" borderId="41" xfId="0" applyBorder="1"/>
    <xf numFmtId="0" fontId="0" fillId="0" borderId="42" xfId="0" applyBorder="1"/>
    <xf numFmtId="0" fontId="0" fillId="0" borderId="43" xfId="0" applyBorder="1"/>
    <xf numFmtId="0" fontId="14" fillId="0" borderId="0" xfId="0" applyFont="1"/>
    <xf numFmtId="0" fontId="0" fillId="0" borderId="44" xfId="0" applyBorder="1"/>
    <xf numFmtId="0" fontId="11" fillId="0" borderId="0" xfId="0" applyFont="1"/>
    <xf numFmtId="0" fontId="11" fillId="0" borderId="43" xfId="0" applyFont="1" applyBorder="1"/>
    <xf numFmtId="0" fontId="11" fillId="0" borderId="44" xfId="0" applyFont="1" applyBorder="1"/>
    <xf numFmtId="0" fontId="15" fillId="0" borderId="0" xfId="0" applyFont="1"/>
    <xf numFmtId="49" fontId="16" fillId="10" borderId="0" xfId="0" applyNumberFormat="1" applyFont="1" applyFill="1"/>
    <xf numFmtId="49" fontId="16" fillId="10" borderId="0" xfId="0" applyNumberFormat="1" applyFont="1" applyFill="1" applyAlignment="1">
      <alignment horizontal="center"/>
    </xf>
    <xf numFmtId="0" fontId="53" fillId="0" borderId="0" xfId="0" applyFont="1"/>
    <xf numFmtId="0" fontId="54" fillId="0" borderId="0" xfId="0" applyFont="1"/>
    <xf numFmtId="0" fontId="55" fillId="0" borderId="0" xfId="0" applyFont="1"/>
    <xf numFmtId="0" fontId="56" fillId="0" borderId="0" xfId="0" applyFont="1"/>
    <xf numFmtId="0" fontId="0" fillId="0" borderId="45" xfId="0" applyBorder="1"/>
    <xf numFmtId="0" fontId="0" fillId="0" borderId="46" xfId="0" applyBorder="1"/>
    <xf numFmtId="0" fontId="54" fillId="0" borderId="46" xfId="0" applyFont="1" applyBorder="1"/>
    <xf numFmtId="0" fontId="0" fillId="0" borderId="47" xfId="0" applyBorder="1"/>
    <xf numFmtId="49" fontId="60" fillId="0" borderId="0" xfId="0" applyNumberFormat="1" applyFont="1" applyFill="1" applyBorder="1" applyAlignment="1" applyProtection="1">
      <alignment horizontal="center" vertical="center" wrapText="1"/>
    </xf>
    <xf numFmtId="0" fontId="62" fillId="0" borderId="0" xfId="0" applyFont="1" applyBorder="1" applyAlignment="1" applyProtection="1">
      <alignment vertical="center"/>
    </xf>
    <xf numFmtId="0" fontId="61" fillId="0" borderId="0" xfId="0" applyFont="1" applyFill="1" applyBorder="1" applyAlignment="1" applyProtection="1">
      <alignment vertical="center" wrapText="1"/>
    </xf>
    <xf numFmtId="0" fontId="64" fillId="0" borderId="4" xfId="0" applyFont="1" applyFill="1" applyBorder="1" applyAlignment="1" applyProtection="1">
      <alignment vertical="center"/>
    </xf>
    <xf numFmtId="0" fontId="0" fillId="0" borderId="0" xfId="0" applyProtection="1"/>
    <xf numFmtId="0" fontId="15" fillId="0" borderId="0" xfId="0" applyNumberFormat="1" applyFont="1" applyFill="1" applyBorder="1" applyAlignment="1" applyProtection="1">
      <alignment horizontal="center"/>
    </xf>
    <xf numFmtId="0" fontId="15" fillId="0" borderId="0" xfId="0" applyNumberFormat="1" applyFont="1" applyFill="1" applyBorder="1" applyAlignment="1" applyProtection="1">
      <alignment horizontal="center" vertical="center"/>
    </xf>
    <xf numFmtId="0" fontId="0" fillId="0" borderId="20" xfId="0" applyBorder="1" applyProtection="1"/>
    <xf numFmtId="0" fontId="0" fillId="0" borderId="5" xfId="0" applyBorder="1" applyProtection="1"/>
    <xf numFmtId="14" fontId="15" fillId="0" borderId="0" xfId="0" applyNumberFormat="1" applyFont="1" applyFill="1" applyBorder="1" applyAlignment="1" applyProtection="1">
      <alignment horizontal="center" vertical="center"/>
    </xf>
    <xf numFmtId="14" fontId="15" fillId="0" borderId="7" xfId="0" applyNumberFormat="1" applyFont="1" applyFill="1" applyBorder="1" applyAlignment="1" applyProtection="1">
      <alignment horizontal="center" vertical="center"/>
    </xf>
    <xf numFmtId="0" fontId="15" fillId="0" borderId="7" xfId="0" applyNumberFormat="1" applyFont="1" applyFill="1" applyBorder="1" applyAlignment="1" applyProtection="1">
      <alignment horizontal="center" vertical="center"/>
    </xf>
    <xf numFmtId="0" fontId="0" fillId="0" borderId="0" xfId="0" applyBorder="1" applyAlignment="1" applyProtection="1">
      <alignment vertical="center"/>
      <protection hidden="1"/>
    </xf>
    <xf numFmtId="0" fontId="19" fillId="0" borderId="0" xfId="0" applyFont="1" applyBorder="1" applyAlignment="1" applyProtection="1">
      <alignment horizontal="left"/>
    </xf>
    <xf numFmtId="0" fontId="17" fillId="0" borderId="19" xfId="0" applyFont="1" applyBorder="1" applyAlignment="1" applyProtection="1">
      <alignment vertical="center"/>
    </xf>
    <xf numFmtId="0" fontId="17" fillId="0" borderId="21" xfId="0" applyFont="1" applyBorder="1" applyAlignment="1" applyProtection="1">
      <alignment vertical="center"/>
    </xf>
    <xf numFmtId="0" fontId="46" fillId="8" borderId="0" xfId="0" applyFont="1" applyFill="1" applyAlignment="1" applyProtection="1">
      <alignment vertical="top" wrapText="1"/>
    </xf>
    <xf numFmtId="0" fontId="19" fillId="0" borderId="0" xfId="0" applyFont="1" applyFill="1" applyBorder="1" applyAlignment="1" applyProtection="1"/>
    <xf numFmtId="0" fontId="68" fillId="0" borderId="2" xfId="0" applyFont="1" applyBorder="1" applyAlignment="1" applyProtection="1">
      <alignment vertical="center"/>
    </xf>
    <xf numFmtId="0" fontId="68" fillId="0" borderId="0" xfId="0" applyFont="1" applyBorder="1" applyAlignment="1" applyProtection="1">
      <alignment vertical="center"/>
    </xf>
    <xf numFmtId="0" fontId="69" fillId="0" borderId="0" xfId="0" applyFont="1" applyFill="1" applyBorder="1" applyAlignment="1" applyProtection="1">
      <alignment horizontal="left" vertical="center"/>
    </xf>
    <xf numFmtId="0" fontId="68" fillId="0" borderId="0" xfId="0" applyFont="1" applyFill="1" applyBorder="1" applyAlignment="1" applyProtection="1">
      <alignment vertical="center"/>
    </xf>
    <xf numFmtId="0" fontId="66" fillId="0" borderId="0" xfId="0" applyFont="1" applyBorder="1" applyProtection="1"/>
    <xf numFmtId="0" fontId="47" fillId="0" borderId="5" xfId="0" applyFont="1" applyBorder="1" applyProtection="1"/>
    <xf numFmtId="0" fontId="47" fillId="0" borderId="0" xfId="0" applyFont="1" applyBorder="1" applyProtection="1"/>
    <xf numFmtId="0" fontId="47" fillId="0" borderId="0" xfId="0" applyFont="1" applyBorder="1" applyAlignment="1" applyProtection="1">
      <alignment vertical="center"/>
    </xf>
    <xf numFmtId="0" fontId="28" fillId="0" borderId="0" xfId="0" applyFont="1" applyProtection="1">
      <protection hidden="1"/>
    </xf>
    <xf numFmtId="0" fontId="47" fillId="0" borderId="0" xfId="0" applyFont="1" applyProtection="1">
      <protection hidden="1"/>
    </xf>
    <xf numFmtId="0" fontId="47" fillId="0" borderId="0" xfId="0" applyFont="1" applyAlignment="1" applyProtection="1">
      <alignment horizontal="right"/>
      <protection hidden="1"/>
    </xf>
    <xf numFmtId="0" fontId="47" fillId="0" borderId="0" xfId="0" applyFont="1" applyAlignment="1" applyProtection="1">
      <alignment vertical="center"/>
      <protection hidden="1"/>
    </xf>
    <xf numFmtId="0" fontId="47" fillId="0" borderId="0" xfId="0" applyFont="1" applyAlignment="1" applyProtection="1">
      <protection hidden="1"/>
    </xf>
    <xf numFmtId="49" fontId="7" fillId="0" borderId="0" xfId="0" applyNumberFormat="1" applyFont="1" applyFill="1" applyBorder="1" applyAlignment="1" applyProtection="1">
      <alignment horizontal="center" vertical="center"/>
    </xf>
    <xf numFmtId="0" fontId="47" fillId="0" borderId="51" xfId="0" applyFont="1" applyBorder="1" applyAlignment="1" applyProtection="1">
      <alignment horizontal="center" vertical="top"/>
      <protection locked="0"/>
    </xf>
    <xf numFmtId="0" fontId="4" fillId="0" borderId="0" xfId="0" applyFont="1" applyProtection="1">
      <protection hidden="1"/>
    </xf>
    <xf numFmtId="0" fontId="74" fillId="0" borderId="0" xfId="0" applyFont="1" applyProtection="1">
      <protection hidden="1"/>
    </xf>
    <xf numFmtId="0" fontId="75" fillId="0" borderId="0" xfId="0" applyFont="1" applyProtection="1">
      <protection hidden="1"/>
    </xf>
    <xf numFmtId="0" fontId="67" fillId="0" borderId="0" xfId="0" applyFont="1" applyProtection="1">
      <protection hidden="1"/>
    </xf>
    <xf numFmtId="0" fontId="76" fillId="0" borderId="0" xfId="0" applyFont="1" applyAlignment="1" applyProtection="1">
      <alignment vertical="center"/>
      <protection hidden="1"/>
    </xf>
    <xf numFmtId="0" fontId="35" fillId="0" borderId="11" xfId="0" applyFont="1" applyBorder="1" applyProtection="1">
      <protection locked="0"/>
    </xf>
    <xf numFmtId="0" fontId="75" fillId="0" borderId="0" xfId="0" applyFont="1" applyAlignment="1" applyProtection="1">
      <alignment horizontal="right" vertical="center"/>
      <protection hidden="1"/>
    </xf>
    <xf numFmtId="0" fontId="39" fillId="0" borderId="0" xfId="0" applyFont="1" applyProtection="1">
      <protection locked="0"/>
    </xf>
    <xf numFmtId="0" fontId="13" fillId="13" borderId="36" xfId="2" applyFont="1" applyFill="1" applyBorder="1" applyAlignment="1" applyProtection="1">
      <alignment horizontal="left" vertical="center"/>
      <protection locked="0"/>
    </xf>
    <xf numFmtId="0" fontId="13" fillId="13" borderId="37" xfId="2" applyFont="1" applyFill="1" applyBorder="1" applyAlignment="1" applyProtection="1">
      <alignment horizontal="left" vertical="center"/>
      <protection locked="0"/>
    </xf>
    <xf numFmtId="0" fontId="13" fillId="13" borderId="38" xfId="2" applyFont="1" applyFill="1" applyBorder="1" applyAlignment="1" applyProtection="1">
      <alignment horizontal="left" vertical="center"/>
      <protection locked="0"/>
    </xf>
    <xf numFmtId="0" fontId="13" fillId="13" borderId="39" xfId="2" applyFont="1" applyFill="1" applyBorder="1" applyAlignment="1" applyProtection="1">
      <alignment horizontal="left" vertical="center"/>
      <protection locked="0"/>
    </xf>
    <xf numFmtId="44" fontId="39" fillId="12" borderId="23" xfId="0" applyNumberFormat="1" applyFont="1" applyFill="1" applyBorder="1" applyProtection="1">
      <protection locked="0"/>
    </xf>
    <xf numFmtId="0" fontId="47" fillId="0" borderId="0" xfId="0" applyFont="1" applyProtection="1"/>
    <xf numFmtId="0" fontId="52" fillId="0" borderId="0" xfId="0" applyFont="1" applyProtection="1">
      <protection hidden="1"/>
    </xf>
    <xf numFmtId="49" fontId="16" fillId="0" borderId="0" xfId="0" applyNumberFormat="1" applyFont="1" applyFill="1" applyBorder="1" applyAlignment="1" applyProtection="1">
      <alignment horizontal="center" vertical="center" wrapText="1"/>
      <protection locked="0"/>
    </xf>
    <xf numFmtId="0" fontId="39" fillId="0" borderId="48" xfId="0" applyFont="1" applyBorder="1" applyAlignment="1" applyProtection="1">
      <protection locked="0"/>
    </xf>
    <xf numFmtId="0" fontId="39" fillId="0" borderId="13" xfId="0" applyFont="1" applyBorder="1" applyAlignment="1" applyProtection="1">
      <protection locked="0"/>
    </xf>
    <xf numFmtId="0" fontId="39" fillId="0" borderId="50" xfId="0" applyFont="1" applyBorder="1" applyAlignment="1" applyProtection="1">
      <protection locked="0"/>
    </xf>
    <xf numFmtId="0" fontId="47" fillId="0" borderId="0" xfId="0" applyFont="1" applyAlignment="1" applyProtection="1">
      <alignment vertical="top"/>
      <protection hidden="1"/>
    </xf>
    <xf numFmtId="0" fontId="39" fillId="0" borderId="0" xfId="0" applyFont="1" applyProtection="1"/>
    <xf numFmtId="0" fontId="39" fillId="0" borderId="0" xfId="0" applyFont="1" applyFill="1" applyProtection="1"/>
    <xf numFmtId="1" fontId="40" fillId="0" borderId="0" xfId="0" applyNumberFormat="1" applyFont="1" applyFill="1" applyProtection="1"/>
    <xf numFmtId="1" fontId="39" fillId="0" borderId="0" xfId="0" applyNumberFormat="1" applyFont="1" applyFill="1" applyProtection="1"/>
    <xf numFmtId="1" fontId="39" fillId="0" borderId="0" xfId="0" applyNumberFormat="1" applyFont="1" applyProtection="1"/>
    <xf numFmtId="44" fontId="39" fillId="0" borderId="17" xfId="0" applyNumberFormat="1" applyFont="1" applyFill="1" applyBorder="1" applyProtection="1">
      <protection locked="0"/>
    </xf>
    <xf numFmtId="167" fontId="77" fillId="0" borderId="12" xfId="0" applyNumberFormat="1" applyFont="1" applyBorder="1" applyAlignment="1" applyProtection="1">
      <protection locked="0"/>
    </xf>
    <xf numFmtId="167" fontId="77" fillId="0" borderId="14" xfId="0" applyNumberFormat="1" applyFont="1" applyBorder="1" applyAlignment="1" applyProtection="1">
      <protection locked="0"/>
    </xf>
    <xf numFmtId="0" fontId="79" fillId="0" borderId="0" xfId="0" applyFont="1" applyProtection="1">
      <protection locked="0"/>
    </xf>
    <xf numFmtId="1" fontId="77" fillId="0" borderId="12" xfId="0" applyNumberFormat="1" applyFont="1" applyBorder="1" applyProtection="1">
      <protection locked="0"/>
    </xf>
    <xf numFmtId="167" fontId="77" fillId="0" borderId="14" xfId="0" applyNumberFormat="1" applyFont="1" applyBorder="1" applyProtection="1">
      <protection locked="0"/>
    </xf>
    <xf numFmtId="1" fontId="77" fillId="0" borderId="14" xfId="0" applyNumberFormat="1" applyFont="1" applyBorder="1" applyProtection="1">
      <protection locked="0"/>
    </xf>
    <xf numFmtId="0" fontId="77" fillId="0" borderId="16" xfId="0" applyFont="1" applyBorder="1" applyProtection="1">
      <protection locked="0"/>
    </xf>
    <xf numFmtId="0" fontId="77" fillId="0" borderId="14" xfId="0" applyFont="1" applyBorder="1" applyProtection="1">
      <protection locked="0"/>
    </xf>
    <xf numFmtId="4" fontId="77" fillId="0" borderId="14" xfId="0" applyNumberFormat="1" applyFont="1" applyBorder="1" applyProtection="1">
      <protection locked="0"/>
    </xf>
    <xf numFmtId="10" fontId="77" fillId="0" borderId="14" xfId="0" applyNumberFormat="1" applyFont="1" applyBorder="1" applyProtection="1">
      <protection locked="0"/>
    </xf>
    <xf numFmtId="168" fontId="39" fillId="0" borderId="0" xfId="0" applyNumberFormat="1" applyFont="1" applyProtection="1"/>
    <xf numFmtId="1" fontId="34" fillId="0" borderId="0" xfId="0" applyNumberFormat="1" applyFont="1" applyAlignment="1" applyProtection="1"/>
    <xf numFmtId="0" fontId="40" fillId="0" borderId="0" xfId="0" applyFont="1" applyAlignment="1" applyProtection="1"/>
    <xf numFmtId="1" fontId="35" fillId="0" borderId="0" xfId="0" applyNumberFormat="1" applyFont="1" applyProtection="1"/>
    <xf numFmtId="0" fontId="80" fillId="0" borderId="0" xfId="0" applyFont="1" applyProtection="1"/>
    <xf numFmtId="0" fontId="80" fillId="0" borderId="17" xfId="0" applyFont="1" applyBorder="1" applyProtection="1">
      <protection locked="0"/>
    </xf>
    <xf numFmtId="169" fontId="80" fillId="0" borderId="17" xfId="0" applyNumberFormat="1" applyFont="1" applyBorder="1" applyAlignment="1" applyProtection="1">
      <alignment horizontal="center"/>
      <protection locked="0"/>
    </xf>
    <xf numFmtId="2" fontId="80" fillId="12" borderId="17" xfId="0" applyNumberFormat="1" applyFont="1" applyFill="1" applyBorder="1" applyAlignment="1" applyProtection="1">
      <alignment horizontal="center"/>
    </xf>
    <xf numFmtId="0" fontId="80" fillId="12" borderId="17" xfId="0" applyFont="1" applyFill="1" applyBorder="1" applyAlignment="1" applyProtection="1">
      <alignment horizontal="center"/>
    </xf>
    <xf numFmtId="169" fontId="80" fillId="12" borderId="17" xfId="0" applyNumberFormat="1" applyFont="1" applyFill="1" applyBorder="1" applyAlignment="1" applyProtection="1">
      <alignment horizontal="center"/>
    </xf>
    <xf numFmtId="0" fontId="0" fillId="0" borderId="0" xfId="0" applyProtection="1">
      <protection hidden="1"/>
    </xf>
    <xf numFmtId="44" fontId="35" fillId="0" borderId="10" xfId="0" applyNumberFormat="1" applyFont="1" applyBorder="1" applyProtection="1">
      <protection locked="0"/>
    </xf>
    <xf numFmtId="0" fontId="66" fillId="0" borderId="0" xfId="0" applyFont="1" applyAlignment="1" applyProtection="1">
      <alignment vertical="center" wrapText="1"/>
    </xf>
    <xf numFmtId="0" fontId="0" fillId="0" borderId="0" xfId="0" applyFont="1" applyProtection="1"/>
    <xf numFmtId="44" fontId="0" fillId="0" borderId="0" xfId="0" applyNumberFormat="1" applyAlignment="1" applyProtection="1">
      <alignment vertical="center"/>
    </xf>
    <xf numFmtId="0" fontId="80" fillId="0" borderId="9" xfId="0" applyFont="1" applyBorder="1" applyProtection="1"/>
    <xf numFmtId="0" fontId="28" fillId="0" borderId="0" xfId="0" applyFont="1" applyBorder="1" applyAlignment="1" applyProtection="1">
      <alignment horizontal="right" vertical="center"/>
    </xf>
    <xf numFmtId="0" fontId="52" fillId="0" borderId="0" xfId="0" applyNumberFormat="1" applyFont="1" applyFill="1" applyBorder="1" applyAlignment="1" applyProtection="1">
      <alignment horizontal="left"/>
    </xf>
    <xf numFmtId="49" fontId="58" fillId="0" borderId="0" xfId="0" applyNumberFormat="1" applyFont="1" applyFill="1" applyBorder="1" applyAlignment="1" applyProtection="1">
      <alignment horizontal="center" vertical="center" wrapText="1"/>
    </xf>
    <xf numFmtId="14" fontId="42" fillId="0" borderId="0" xfId="0" applyNumberFormat="1" applyFont="1" applyFill="1" applyBorder="1" applyAlignment="1" applyProtection="1">
      <alignment horizontal="center" vertical="center"/>
    </xf>
    <xf numFmtId="2" fontId="62" fillId="0" borderId="0" xfId="0" applyNumberFormat="1" applyFont="1" applyBorder="1" applyAlignment="1" applyProtection="1">
      <alignment vertical="center"/>
    </xf>
    <xf numFmtId="2" fontId="63" fillId="0" borderId="0" xfId="0" applyNumberFormat="1" applyFont="1" applyFill="1" applyBorder="1" applyAlignment="1" applyProtection="1">
      <alignment vertical="center" wrapText="1"/>
    </xf>
    <xf numFmtId="0" fontId="63" fillId="0" borderId="0" xfId="0" applyFont="1" applyFill="1" applyBorder="1" applyAlignment="1" applyProtection="1">
      <alignment vertical="center" wrapText="1"/>
    </xf>
    <xf numFmtId="0" fontId="67" fillId="0" borderId="0" xfId="0" applyFont="1" applyFill="1" applyBorder="1" applyAlignment="1" applyProtection="1">
      <alignment vertical="center" wrapText="1"/>
    </xf>
    <xf numFmtId="0" fontId="57" fillId="0" borderId="0" xfId="0" applyFont="1" applyFill="1" applyBorder="1" applyAlignment="1" applyProtection="1">
      <alignment vertical="center" wrapText="1"/>
    </xf>
    <xf numFmtId="0" fontId="66" fillId="0" borderId="0" xfId="0" applyFont="1" applyFill="1" applyBorder="1" applyProtection="1"/>
    <xf numFmtId="0" fontId="66" fillId="0" borderId="0" xfId="0" applyFont="1" applyBorder="1" applyAlignment="1" applyProtection="1">
      <alignment vertical="center"/>
    </xf>
    <xf numFmtId="0" fontId="66" fillId="0" borderId="0" xfId="0" applyFont="1" applyProtection="1"/>
    <xf numFmtId="0" fontId="47" fillId="0" borderId="0" xfId="0" applyFont="1" applyAlignment="1" applyProtection="1"/>
    <xf numFmtId="0" fontId="0" fillId="0" borderId="0" xfId="0" applyBorder="1" applyProtection="1">
      <protection hidden="1"/>
    </xf>
    <xf numFmtId="4" fontId="24" fillId="0" borderId="0" xfId="0" applyNumberFormat="1" applyFont="1" applyBorder="1" applyAlignment="1" applyProtection="1">
      <alignment horizontal="right" vertical="center"/>
      <protection hidden="1"/>
    </xf>
    <xf numFmtId="4" fontId="13" fillId="0" borderId="0" xfId="0" applyNumberFormat="1" applyFont="1" applyBorder="1" applyAlignment="1" applyProtection="1">
      <alignment vertical="center"/>
      <protection hidden="1"/>
    </xf>
    <xf numFmtId="0" fontId="13" fillId="0" borderId="0" xfId="0" applyFont="1" applyFill="1" applyBorder="1" applyAlignment="1" applyProtection="1">
      <alignment vertical="center"/>
      <protection hidden="1"/>
    </xf>
    <xf numFmtId="0" fontId="13" fillId="0" borderId="0" xfId="0" applyFont="1" applyBorder="1" applyAlignment="1" applyProtection="1">
      <alignment vertical="center"/>
      <protection hidden="1"/>
    </xf>
    <xf numFmtId="44" fontId="47" fillId="0" borderId="0" xfId="0" applyNumberFormat="1" applyFont="1" applyAlignment="1" applyProtection="1">
      <alignment vertical="top"/>
      <protection hidden="1"/>
    </xf>
    <xf numFmtId="0" fontId="70" fillId="0" borderId="23" xfId="0" applyFont="1" applyBorder="1" applyAlignment="1" applyProtection="1">
      <alignment horizontal="left" vertical="top" wrapText="1"/>
      <protection hidden="1"/>
    </xf>
    <xf numFmtId="0" fontId="39" fillId="0" borderId="0" xfId="0" applyFont="1" applyFill="1" applyBorder="1" applyProtection="1"/>
    <xf numFmtId="0" fontId="39" fillId="0" borderId="0" xfId="0" applyFont="1" applyBorder="1" applyProtection="1"/>
    <xf numFmtId="0" fontId="39" fillId="12" borderId="0" xfId="0" applyFont="1" applyFill="1" applyBorder="1" applyProtection="1"/>
    <xf numFmtId="168" fontId="39" fillId="0" borderId="0" xfId="0" applyNumberFormat="1" applyFont="1" applyBorder="1" applyProtection="1"/>
    <xf numFmtId="14" fontId="39" fillId="0" borderId="0" xfId="0" applyNumberFormat="1" applyFont="1" applyBorder="1" applyAlignment="1" applyProtection="1">
      <alignment horizontal="left"/>
    </xf>
    <xf numFmtId="0" fontId="80" fillId="0" borderId="0" xfId="0" applyFont="1" applyBorder="1" applyProtection="1"/>
    <xf numFmtId="0" fontId="40" fillId="0" borderId="0" xfId="0" applyFont="1" applyFill="1" applyBorder="1" applyProtection="1"/>
    <xf numFmtId="1" fontId="34" fillId="0" borderId="0" xfId="0" applyNumberFormat="1" applyFont="1" applyBorder="1" applyAlignment="1" applyProtection="1"/>
    <xf numFmtId="0" fontId="83" fillId="0" borderId="0" xfId="0" applyFont="1" applyBorder="1" applyProtection="1"/>
    <xf numFmtId="0" fontId="84" fillId="0" borderId="0" xfId="0" applyFont="1" applyBorder="1" applyProtection="1"/>
    <xf numFmtId="0" fontId="86" fillId="0" borderId="0" xfId="0" applyFont="1" applyBorder="1" applyProtection="1"/>
    <xf numFmtId="0" fontId="78" fillId="0" borderId="0" xfId="0" applyFont="1" applyBorder="1" applyAlignment="1" applyProtection="1">
      <alignment horizontal="left"/>
    </xf>
    <xf numFmtId="0" fontId="66" fillId="0" borderId="0" xfId="0" applyFont="1" applyBorder="1" applyAlignment="1" applyProtection="1">
      <alignment vertical="center" wrapText="1"/>
    </xf>
    <xf numFmtId="0" fontId="80" fillId="9" borderId="18" xfId="0" applyFont="1" applyFill="1" applyBorder="1" applyAlignment="1" applyProtection="1">
      <alignment horizontal="center" vertical="center" wrapText="1"/>
    </xf>
    <xf numFmtId="167" fontId="89" fillId="0" borderId="9" xfId="0" applyNumberFormat="1" applyFont="1" applyBorder="1" applyAlignment="1" applyProtection="1">
      <alignment vertical="top" wrapText="1"/>
    </xf>
    <xf numFmtId="169" fontId="81" fillId="12" borderId="9" xfId="0" applyNumberFormat="1" applyFont="1" applyFill="1" applyBorder="1" applyAlignment="1" applyProtection="1">
      <alignment horizontal="center" vertical="center"/>
    </xf>
    <xf numFmtId="0" fontId="87" fillId="0" borderId="9" xfId="0" applyFont="1" applyBorder="1" applyProtection="1"/>
    <xf numFmtId="1" fontId="40" fillId="0" borderId="0" xfId="0" applyNumberFormat="1" applyFont="1" applyFill="1" applyProtection="1">
      <protection locked="0"/>
    </xf>
    <xf numFmtId="0" fontId="40" fillId="0" borderId="0" xfId="0" applyFont="1" applyFill="1" applyProtection="1">
      <protection locked="0"/>
    </xf>
    <xf numFmtId="1" fontId="39" fillId="0" borderId="0" xfId="0" applyNumberFormat="1" applyFont="1" applyFill="1" applyProtection="1">
      <protection locked="0"/>
    </xf>
    <xf numFmtId="0" fontId="0" fillId="0" borderId="0" xfId="0" applyProtection="1">
      <protection locked="0"/>
    </xf>
    <xf numFmtId="0" fontId="39" fillId="9" borderId="0" xfId="0" applyFont="1" applyFill="1" applyAlignment="1" applyProtection="1">
      <protection locked="0"/>
    </xf>
    <xf numFmtId="1" fontId="0" fillId="9" borderId="10" xfId="0" applyNumberFormat="1" applyFill="1" applyBorder="1" applyAlignment="1" applyProtection="1">
      <alignment horizontal="center" vertical="center" wrapText="1"/>
      <protection locked="0"/>
    </xf>
    <xf numFmtId="0" fontId="0" fillId="9" borderId="10" xfId="0" applyFill="1" applyBorder="1" applyAlignment="1" applyProtection="1">
      <alignment horizontal="center" vertical="center"/>
      <protection locked="0"/>
    </xf>
    <xf numFmtId="0" fontId="0" fillId="9" borderId="10" xfId="0" applyFill="1" applyBorder="1" applyAlignment="1" applyProtection="1">
      <alignment horizontal="center" vertical="center" wrapText="1"/>
      <protection locked="0"/>
    </xf>
    <xf numFmtId="44" fontId="39" fillId="12" borderId="17" xfId="0" applyNumberFormat="1" applyFont="1" applyFill="1" applyBorder="1" applyProtection="1">
      <protection locked="0"/>
    </xf>
    <xf numFmtId="44" fontId="36" fillId="12" borderId="10" xfId="0" applyNumberFormat="1" applyFont="1" applyFill="1" applyBorder="1" applyProtection="1">
      <protection locked="0"/>
    </xf>
    <xf numFmtId="0" fontId="0" fillId="9" borderId="12" xfId="0" applyFill="1" applyBorder="1" applyAlignment="1" applyProtection="1">
      <alignment vertical="center"/>
      <protection locked="0"/>
    </xf>
    <xf numFmtId="44" fontId="88" fillId="0" borderId="10" xfId="0" applyNumberFormat="1" applyFont="1" applyBorder="1" applyProtection="1">
      <protection locked="0"/>
    </xf>
    <xf numFmtId="0" fontId="66" fillId="0" borderId="0" xfId="0" applyFont="1" applyAlignment="1" applyProtection="1">
      <alignment vertical="center" wrapText="1"/>
      <protection locked="0"/>
    </xf>
    <xf numFmtId="2" fontId="80" fillId="0" borderId="17" xfId="0" applyNumberFormat="1" applyFont="1" applyBorder="1" applyAlignment="1" applyProtection="1">
      <alignment horizontal="center"/>
      <protection locked="0"/>
    </xf>
    <xf numFmtId="2" fontId="80" fillId="0" borderId="9" xfId="0" applyNumberFormat="1" applyFont="1" applyBorder="1" applyProtection="1"/>
    <xf numFmtId="0" fontId="85" fillId="0" borderId="0" xfId="0" applyFont="1" applyBorder="1" applyAlignment="1" applyProtection="1">
      <alignment vertical="center" wrapText="1"/>
    </xf>
    <xf numFmtId="172" fontId="91" fillId="0" borderId="61" xfId="0" applyNumberFormat="1" applyFont="1" applyBorder="1" applyProtection="1">
      <protection locked="0"/>
    </xf>
    <xf numFmtId="172" fontId="91" fillId="14" borderId="61" xfId="0" applyNumberFormat="1" applyFont="1" applyFill="1" applyBorder="1" applyProtection="1">
      <protection locked="0"/>
    </xf>
    <xf numFmtId="1" fontId="39" fillId="12" borderId="0" xfId="0" applyNumberFormat="1" applyFont="1" applyFill="1" applyBorder="1" applyProtection="1"/>
    <xf numFmtId="0" fontId="75" fillId="0" borderId="0" xfId="0" applyFont="1" applyAlignment="1" applyProtection="1">
      <alignment horizontal="left"/>
    </xf>
    <xf numFmtId="0" fontId="5" fillId="0" borderId="0" xfId="0" applyFont="1" applyAlignment="1" applyProtection="1">
      <alignment horizontal="right" vertical="center"/>
    </xf>
    <xf numFmtId="0" fontId="0" fillId="0" borderId="0" xfId="0" applyBorder="1" applyProtection="1"/>
    <xf numFmtId="0" fontId="0" fillId="0" borderId="0" xfId="0" applyAlignment="1" applyProtection="1">
      <alignment horizontal="center" vertical="center"/>
    </xf>
    <xf numFmtId="164" fontId="45" fillId="0" borderId="0" xfId="5" applyFont="1" applyAlignment="1" applyProtection="1">
      <alignment horizontal="center" vertical="center"/>
    </xf>
    <xf numFmtId="0" fontId="28" fillId="0" borderId="11" xfId="0" applyNumberFormat="1" applyFont="1" applyFill="1" applyBorder="1" applyAlignment="1" applyProtection="1">
      <alignment horizontal="left" vertical="center"/>
      <protection locked="0"/>
    </xf>
    <xf numFmtId="0" fontId="48" fillId="0" borderId="0" xfId="0" applyFont="1" applyBorder="1" applyAlignment="1" applyProtection="1">
      <alignment horizontal="left" vertical="top" wrapText="1"/>
      <protection locked="0"/>
    </xf>
    <xf numFmtId="0" fontId="25" fillId="5" borderId="0" xfId="0" applyFont="1" applyFill="1" applyBorder="1" applyAlignment="1" applyProtection="1">
      <alignment horizontal="left" vertical="center"/>
    </xf>
    <xf numFmtId="0" fontId="31" fillId="0" borderId="2" xfId="0" applyFont="1" applyBorder="1" applyAlignment="1" applyProtection="1">
      <alignment horizontal="center" vertical="center"/>
    </xf>
    <xf numFmtId="0" fontId="70" fillId="0" borderId="0" xfId="0" applyFont="1" applyAlignment="1" applyProtection="1">
      <alignment horizontal="left" vertical="top" wrapText="1"/>
      <protection hidden="1"/>
    </xf>
    <xf numFmtId="0" fontId="92" fillId="0" borderId="0" xfId="0" quotePrefix="1" applyFont="1" applyAlignment="1" applyProtection="1">
      <alignment vertical="top"/>
    </xf>
    <xf numFmtId="0" fontId="47" fillId="0" borderId="0" xfId="0" applyFont="1" applyAlignment="1" applyProtection="1">
      <alignment horizontal="center" vertical="center" wrapText="1"/>
    </xf>
    <xf numFmtId="0" fontId="12" fillId="0" borderId="0" xfId="0" applyFont="1" applyBorder="1" applyAlignment="1" applyProtection="1">
      <alignment vertical="center" wrapText="1"/>
    </xf>
    <xf numFmtId="0" fontId="0" fillId="0" borderId="0" xfId="0" applyAlignment="1" applyProtection="1">
      <alignment wrapText="1"/>
    </xf>
    <xf numFmtId="0" fontId="0" fillId="0" borderId="0" xfId="0" applyAlignment="1" applyProtection="1">
      <alignment horizontal="center"/>
    </xf>
    <xf numFmtId="2" fontId="0" fillId="0" borderId="0" xfId="0" applyNumberFormat="1" applyAlignment="1" applyProtection="1">
      <alignment horizontal="center"/>
    </xf>
    <xf numFmtId="0" fontId="47" fillId="0" borderId="0" xfId="0" applyFont="1" applyAlignment="1" applyProtection="1">
      <alignment horizontal="left" vertical="center" wrapText="1"/>
    </xf>
    <xf numFmtId="169" fontId="0" fillId="0" borderId="0" xfId="0" applyNumberFormat="1" applyProtection="1"/>
    <xf numFmtId="0" fontId="0" fillId="0" borderId="0" xfId="0" applyFill="1" applyAlignment="1" applyProtection="1">
      <alignment horizontal="center"/>
    </xf>
    <xf numFmtId="2" fontId="0" fillId="0" borderId="0" xfId="0" applyNumberFormat="1" applyFill="1" applyAlignment="1" applyProtection="1">
      <alignment horizontal="center"/>
    </xf>
    <xf numFmtId="0" fontId="0" fillId="0" borderId="0" xfId="0" applyFill="1" applyProtection="1"/>
    <xf numFmtId="0" fontId="59" fillId="0" borderId="0" xfId="0" applyFont="1" applyFill="1" applyAlignment="1" applyProtection="1">
      <alignment horizontal="center"/>
    </xf>
    <xf numFmtId="2" fontId="47" fillId="0" borderId="0" xfId="0" applyNumberFormat="1" applyFont="1" applyFill="1" applyAlignment="1" applyProtection="1">
      <alignment horizontal="center"/>
    </xf>
    <xf numFmtId="2" fontId="47" fillId="0" borderId="0" xfId="0" applyNumberFormat="1" applyFont="1" applyAlignment="1" applyProtection="1">
      <alignment horizontal="center"/>
    </xf>
    <xf numFmtId="170" fontId="47" fillId="0" borderId="0" xfId="0" applyNumberFormat="1" applyFont="1" applyAlignment="1" applyProtection="1">
      <alignment horizontal="center"/>
    </xf>
    <xf numFmtId="0" fontId="59" fillId="0" borderId="0" xfId="0" applyFont="1" applyAlignment="1" applyProtection="1">
      <alignment horizontal="center"/>
    </xf>
    <xf numFmtId="4" fontId="24" fillId="0" borderId="0" xfId="0" applyNumberFormat="1" applyFont="1" applyBorder="1" applyAlignment="1" applyProtection="1">
      <alignment horizontal="right" vertical="center"/>
    </xf>
    <xf numFmtId="0" fontId="61" fillId="0" borderId="0" xfId="0" applyFont="1" applyFill="1" applyAlignment="1" applyProtection="1">
      <alignment vertical="center" wrapText="1"/>
    </xf>
    <xf numFmtId="0" fontId="52" fillId="0" borderId="0" xfId="0" applyFont="1" applyFill="1" applyBorder="1" applyProtection="1"/>
    <xf numFmtId="164" fontId="41" fillId="0" borderId="0" xfId="5" applyFont="1" applyFill="1" applyBorder="1" applyAlignment="1" applyProtection="1">
      <alignment horizontal="center"/>
    </xf>
    <xf numFmtId="164" fontId="27" fillId="0" borderId="0" xfId="5" applyFont="1" applyFill="1" applyBorder="1" applyAlignment="1" applyProtection="1">
      <alignment horizontal="center"/>
    </xf>
    <xf numFmtId="44" fontId="3" fillId="0" borderId="0" xfId="9" applyFont="1" applyFill="1" applyBorder="1" applyAlignment="1" applyProtection="1">
      <alignment horizontal="center" wrapText="1"/>
    </xf>
    <xf numFmtId="0" fontId="25" fillId="5" borderId="0" xfId="0" applyFont="1" applyFill="1" applyBorder="1" applyAlignment="1" applyProtection="1">
      <alignment vertical="center"/>
    </xf>
    <xf numFmtId="164" fontId="26" fillId="0" borderId="0" xfId="5" applyFont="1" applyFill="1" applyBorder="1" applyAlignment="1" applyProtection="1">
      <alignment horizontal="center"/>
    </xf>
    <xf numFmtId="164" fontId="3" fillId="0" borderId="0" xfId="5" applyFont="1" applyFill="1" applyBorder="1" applyAlignment="1" applyProtection="1">
      <alignment horizontal="center" wrapText="1"/>
    </xf>
    <xf numFmtId="164" fontId="26" fillId="5" borderId="0" xfId="5" applyFont="1" applyFill="1" applyBorder="1" applyAlignment="1" applyProtection="1">
      <alignment horizontal="center"/>
    </xf>
    <xf numFmtId="164" fontId="3" fillId="5" borderId="0" xfId="5" applyFont="1" applyFill="1" applyBorder="1" applyAlignment="1" applyProtection="1">
      <alignment horizontal="center" wrapText="1"/>
    </xf>
    <xf numFmtId="0" fontId="47" fillId="0" borderId="0" xfId="0" applyFont="1" applyAlignment="1" applyProtection="1">
      <alignment vertical="top"/>
    </xf>
    <xf numFmtId="0" fontId="17" fillId="0" borderId="0" xfId="0" applyFont="1" applyAlignment="1" applyProtection="1">
      <alignment horizontal="justify" vertical="top" wrapText="1"/>
    </xf>
    <xf numFmtId="0" fontId="17" fillId="0" borderId="13" xfId="0" applyFont="1" applyBorder="1" applyAlignment="1" applyProtection="1">
      <alignment horizontal="justify" vertical="top" wrapText="1"/>
    </xf>
    <xf numFmtId="0" fontId="72" fillId="7" borderId="14" xfId="0" applyFont="1" applyFill="1" applyBorder="1" applyAlignment="1" applyProtection="1">
      <alignment vertical="top" wrapText="1"/>
    </xf>
    <xf numFmtId="0" fontId="72" fillId="7" borderId="0" xfId="0" applyFont="1" applyFill="1" applyAlignment="1" applyProtection="1">
      <alignment vertical="top" wrapText="1"/>
    </xf>
    <xf numFmtId="0" fontId="72" fillId="0" borderId="13" xfId="0" applyFont="1" applyBorder="1" applyAlignment="1" applyProtection="1">
      <alignment horizontal="left" vertical="top" wrapText="1"/>
    </xf>
    <xf numFmtId="0" fontId="72" fillId="0" borderId="0" xfId="0" applyFont="1" applyAlignment="1" applyProtection="1">
      <alignment horizontal="left" vertical="top" wrapText="1"/>
    </xf>
    <xf numFmtId="0" fontId="65" fillId="5" borderId="15" xfId="0" applyFont="1" applyFill="1" applyBorder="1" applyAlignment="1" applyProtection="1">
      <alignment horizontal="center" vertical="top" wrapText="1"/>
    </xf>
    <xf numFmtId="0" fontId="47" fillId="0" borderId="17" xfId="0" applyFont="1" applyBorder="1" applyAlignment="1" applyProtection="1">
      <alignment vertical="top"/>
    </xf>
    <xf numFmtId="0" fontId="70" fillId="0" borderId="0" xfId="0" applyFont="1" applyAlignment="1" applyProtection="1">
      <alignment horizontal="justify" vertical="top" wrapText="1"/>
    </xf>
    <xf numFmtId="0" fontId="47" fillId="0" borderId="17" xfId="0" applyFont="1" applyBorder="1" applyAlignment="1" applyProtection="1">
      <alignment horizontal="justify" vertical="top"/>
    </xf>
    <xf numFmtId="0" fontId="47" fillId="0" borderId="0" xfId="0" applyFont="1" applyAlignment="1" applyProtection="1">
      <alignment horizontal="center" vertical="top"/>
    </xf>
    <xf numFmtId="0" fontId="47" fillId="6" borderId="10" xfId="0" applyFont="1" applyFill="1" applyBorder="1" applyAlignment="1" applyProtection="1">
      <alignment horizontal="left" vertical="top"/>
    </xf>
    <xf numFmtId="0" fontId="65" fillId="5" borderId="14" xfId="0" applyFont="1" applyFill="1" applyBorder="1" applyAlignment="1" applyProtection="1">
      <alignment horizontal="center" vertical="top" wrapText="1"/>
    </xf>
    <xf numFmtId="0" fontId="70" fillId="0" borderId="0" xfId="0" applyFont="1" applyAlignment="1" applyProtection="1">
      <alignment horizontal="center" vertical="top" wrapText="1"/>
    </xf>
    <xf numFmtId="0" fontId="47" fillId="0" borderId="14" xfId="0" applyFont="1" applyBorder="1" applyAlignment="1" applyProtection="1">
      <alignment vertical="top"/>
    </xf>
    <xf numFmtId="0" fontId="47" fillId="0" borderId="14" xfId="0" applyFont="1" applyBorder="1" applyAlignment="1" applyProtection="1">
      <alignment horizontal="justify" vertical="top" wrapText="1"/>
    </xf>
    <xf numFmtId="0" fontId="70" fillId="5" borderId="54" xfId="0" applyFont="1" applyFill="1" applyBorder="1" applyAlignment="1" applyProtection="1">
      <alignment horizontal="justify" vertical="top" wrapText="1"/>
    </xf>
    <xf numFmtId="0" fontId="47" fillId="0" borderId="51" xfId="0" applyFont="1" applyBorder="1" applyAlignment="1" applyProtection="1">
      <alignment horizontal="center" vertical="top" wrapText="1"/>
    </xf>
    <xf numFmtId="0" fontId="65" fillId="5" borderId="54" xfId="0" applyFont="1" applyFill="1" applyBorder="1" applyAlignment="1" applyProtection="1">
      <alignment horizontal="center" vertical="top" wrapText="1"/>
    </xf>
    <xf numFmtId="0" fontId="47" fillId="6" borderId="51" xfId="0" applyFont="1" applyFill="1" applyBorder="1" applyAlignment="1" applyProtection="1">
      <alignment vertical="top"/>
    </xf>
    <xf numFmtId="44" fontId="47" fillId="0" borderId="0" xfId="0" applyNumberFormat="1" applyFont="1" applyAlignment="1" applyProtection="1">
      <alignment vertical="top"/>
    </xf>
    <xf numFmtId="0" fontId="47" fillId="0" borderId="14" xfId="0" applyFont="1" applyBorder="1" applyAlignment="1" applyProtection="1">
      <alignment horizontal="center" vertical="top"/>
    </xf>
    <xf numFmtId="0" fontId="47" fillId="0" borderId="0" xfId="0" applyFont="1" applyAlignment="1" applyProtection="1">
      <alignment horizontal="justify" vertical="top" wrapText="1"/>
    </xf>
    <xf numFmtId="0" fontId="47" fillId="0" borderId="0" xfId="0" applyFont="1" applyAlignment="1" applyProtection="1">
      <alignment horizontal="right" vertical="center"/>
    </xf>
    <xf numFmtId="0" fontId="47" fillId="0" borderId="14" xfId="0" applyFont="1" applyBorder="1" applyAlignment="1" applyProtection="1">
      <alignment horizontal="left" vertical="top" wrapText="1"/>
    </xf>
    <xf numFmtId="44" fontId="47" fillId="6" borderId="51" xfId="0" applyNumberFormat="1" applyFont="1" applyFill="1" applyBorder="1" applyAlignment="1" applyProtection="1">
      <alignment vertical="top"/>
    </xf>
    <xf numFmtId="0" fontId="47" fillId="0" borderId="16" xfId="0" applyFont="1" applyBorder="1" applyAlignment="1" applyProtection="1">
      <alignment horizontal="center" vertical="top"/>
    </xf>
    <xf numFmtId="0" fontId="70" fillId="0" borderId="53" xfId="0" applyFont="1" applyBorder="1" applyAlignment="1" applyProtection="1">
      <alignment horizontal="center" vertical="center" wrapText="1"/>
    </xf>
    <xf numFmtId="0" fontId="65" fillId="5" borderId="10" xfId="0" applyFont="1" applyFill="1" applyBorder="1" applyAlignment="1" applyProtection="1">
      <alignment horizontal="center" vertical="top" wrapText="1"/>
    </xf>
    <xf numFmtId="0" fontId="70" fillId="5" borderId="54" xfId="0" applyFont="1" applyFill="1" applyBorder="1" applyAlignment="1" applyProtection="1">
      <alignment horizontal="center" vertical="top" wrapText="1"/>
    </xf>
    <xf numFmtId="44" fontId="47" fillId="0" borderId="51" xfId="0" applyNumberFormat="1" applyFont="1" applyBorder="1" applyAlignment="1" applyProtection="1">
      <alignment vertical="top"/>
    </xf>
    <xf numFmtId="49" fontId="70" fillId="11" borderId="51" xfId="0" applyNumberFormat="1" applyFont="1" applyFill="1" applyBorder="1" applyAlignment="1" applyProtection="1">
      <alignment horizontal="justify" vertical="top" wrapText="1"/>
    </xf>
    <xf numFmtId="0" fontId="70" fillId="0" borderId="14" xfId="0" applyFont="1" applyBorder="1" applyAlignment="1" applyProtection="1">
      <alignment horizontal="center" vertical="center" wrapText="1"/>
    </xf>
    <xf numFmtId="0" fontId="47" fillId="0" borderId="16" xfId="0" applyFont="1" applyBorder="1" applyAlignment="1" applyProtection="1">
      <alignment vertical="top"/>
    </xf>
    <xf numFmtId="0" fontId="47" fillId="0" borderId="16" xfId="0" applyFont="1" applyBorder="1" applyAlignment="1" applyProtection="1">
      <alignment horizontal="justify" vertical="top" wrapText="1"/>
    </xf>
    <xf numFmtId="0" fontId="65" fillId="5" borderId="10" xfId="0" applyFont="1" applyFill="1" applyBorder="1" applyAlignment="1" applyProtection="1">
      <alignment horizontal="justify" vertical="top" wrapText="1"/>
    </xf>
    <xf numFmtId="0" fontId="47" fillId="0" borderId="0" xfId="0" applyFont="1" applyBorder="1" applyAlignment="1" applyProtection="1">
      <alignment vertical="top"/>
    </xf>
    <xf numFmtId="0" fontId="47" fillId="0" borderId="0" xfId="0" applyFont="1" applyBorder="1" applyAlignment="1" applyProtection="1">
      <alignment horizontal="justify" vertical="top" wrapText="1"/>
    </xf>
    <xf numFmtId="0" fontId="47" fillId="5" borderId="17" xfId="0" applyFont="1" applyFill="1" applyBorder="1" applyAlignment="1" applyProtection="1">
      <alignment vertical="top"/>
    </xf>
    <xf numFmtId="0" fontId="47" fillId="5" borderId="9" xfId="0" applyFont="1" applyFill="1" applyBorder="1" applyAlignment="1" applyProtection="1">
      <alignment vertical="top"/>
    </xf>
    <xf numFmtId="0" fontId="47" fillId="0" borderId="11" xfId="0" applyFont="1" applyBorder="1" applyAlignment="1" applyProtection="1">
      <alignment vertical="top"/>
    </xf>
    <xf numFmtId="0" fontId="70" fillId="0" borderId="14" xfId="0" applyFont="1" applyBorder="1" applyAlignment="1" applyProtection="1">
      <alignment vertical="top" wrapText="1"/>
    </xf>
    <xf numFmtId="44" fontId="70" fillId="6" borderId="51" xfId="0" applyNumberFormat="1" applyFont="1" applyFill="1" applyBorder="1" applyAlignment="1" applyProtection="1">
      <alignment vertical="top"/>
    </xf>
    <xf numFmtId="0" fontId="70" fillId="0" borderId="0" xfId="0" applyFont="1" applyAlignment="1" applyProtection="1">
      <alignment horizontal="left" vertical="top" wrapText="1"/>
    </xf>
    <xf numFmtId="0" fontId="43" fillId="0" borderId="0" xfId="0" applyFont="1" applyAlignment="1" applyProtection="1">
      <alignment horizontal="right" vertical="center"/>
    </xf>
    <xf numFmtId="0" fontId="70" fillId="0" borderId="0" xfId="0" applyFont="1" applyAlignment="1" applyProtection="1">
      <alignment vertical="top"/>
    </xf>
    <xf numFmtId="0" fontId="70" fillId="0" borderId="0" xfId="0" applyFont="1" applyAlignment="1" applyProtection="1">
      <alignment vertical="top" wrapText="1"/>
    </xf>
    <xf numFmtId="0" fontId="47" fillId="0" borderId="48" xfId="0" applyFont="1" applyBorder="1" applyAlignment="1" applyProtection="1">
      <alignment vertical="top"/>
    </xf>
    <xf numFmtId="0" fontId="70" fillId="0" borderId="16" xfId="0" applyFont="1" applyBorder="1" applyAlignment="1" applyProtection="1">
      <alignment horizontal="left" vertical="top" wrapText="1"/>
    </xf>
    <xf numFmtId="0" fontId="70" fillId="0" borderId="49" xfId="0" applyFont="1" applyBorder="1" applyAlignment="1" applyProtection="1">
      <alignment horizontal="left" vertical="top" wrapText="1"/>
    </xf>
    <xf numFmtId="0" fontId="47" fillId="0" borderId="13" xfId="0" applyFont="1" applyBorder="1" applyAlignment="1" applyProtection="1">
      <alignment vertical="top"/>
    </xf>
    <xf numFmtId="0" fontId="47" fillId="0" borderId="10" xfId="0" applyFont="1" applyBorder="1" applyAlignment="1" applyProtection="1">
      <alignment vertical="top"/>
    </xf>
    <xf numFmtId="0" fontId="70" fillId="0" borderId="0" xfId="0" applyFont="1" applyAlignment="1" applyProtection="1">
      <alignment horizontal="left" vertical="top"/>
    </xf>
    <xf numFmtId="0" fontId="65" fillId="5" borderId="54" xfId="0" applyFont="1" applyFill="1" applyBorder="1" applyAlignment="1" applyProtection="1">
      <alignment horizontal="justify" vertical="top" wrapText="1"/>
    </xf>
    <xf numFmtId="44" fontId="47" fillId="6" borderId="10" xfId="0" applyNumberFormat="1" applyFont="1" applyFill="1" applyBorder="1" applyAlignment="1" applyProtection="1">
      <alignment vertical="top"/>
    </xf>
    <xf numFmtId="0" fontId="47" fillId="0" borderId="50" xfId="0" applyFont="1" applyBorder="1" applyAlignment="1" applyProtection="1">
      <alignment vertical="top"/>
    </xf>
    <xf numFmtId="0" fontId="70" fillId="0" borderId="11" xfId="0" applyFont="1" applyBorder="1" applyAlignment="1" applyProtection="1">
      <alignment vertical="top"/>
    </xf>
    <xf numFmtId="44" fontId="47" fillId="0" borderId="11" xfId="0" applyNumberFormat="1" applyFont="1" applyBorder="1" applyAlignment="1" applyProtection="1">
      <alignment vertical="top"/>
    </xf>
    <xf numFmtId="0" fontId="70" fillId="0" borderId="11" xfId="0" applyFont="1" applyBorder="1" applyAlignment="1" applyProtection="1">
      <alignment horizontal="left" vertical="top" wrapText="1"/>
    </xf>
    <xf numFmtId="0" fontId="70" fillId="0" borderId="22" xfId="0" applyFont="1" applyBorder="1" applyAlignment="1" applyProtection="1">
      <alignment horizontal="left" vertical="top" wrapText="1"/>
    </xf>
    <xf numFmtId="0" fontId="29" fillId="0" borderId="0" xfId="0" applyFont="1" applyBorder="1" applyAlignment="1" applyProtection="1">
      <alignment horizontal="right" vertical="center"/>
      <protection hidden="1"/>
    </xf>
    <xf numFmtId="49" fontId="16" fillId="0" borderId="0" xfId="0" applyNumberFormat="1" applyFont="1" applyFill="1" applyBorder="1" applyAlignment="1" applyProtection="1">
      <alignment horizontal="center" vertical="center"/>
      <protection hidden="1"/>
    </xf>
    <xf numFmtId="164" fontId="14" fillId="0" borderId="0" xfId="5" applyNumberFormat="1" applyFont="1" applyFill="1" applyBorder="1" applyAlignment="1" applyProtection="1">
      <alignment horizontal="right" vertical="center" wrapText="1"/>
      <protection hidden="1"/>
    </xf>
    <xf numFmtId="0" fontId="51" fillId="0" borderId="0" xfId="0" applyFont="1" applyBorder="1" applyAlignment="1" applyProtection="1">
      <alignment horizontal="right" vertical="center"/>
      <protection hidden="1"/>
    </xf>
    <xf numFmtId="0" fontId="0" fillId="0" borderId="0" xfId="0" applyAlignment="1" applyProtection="1">
      <alignment vertical="center"/>
      <protection hidden="1"/>
    </xf>
    <xf numFmtId="44" fontId="51" fillId="0" borderId="0" xfId="0" applyNumberFormat="1" applyFont="1" applyAlignment="1" applyProtection="1">
      <protection hidden="1"/>
    </xf>
    <xf numFmtId="0" fontId="68" fillId="0" borderId="2" xfId="0" applyFont="1" applyBorder="1" applyAlignment="1" applyProtection="1">
      <alignment vertical="center"/>
      <protection hidden="1"/>
    </xf>
    <xf numFmtId="0" fontId="13" fillId="0" borderId="2" xfId="0" applyFont="1" applyBorder="1" applyAlignment="1" applyProtection="1">
      <alignment vertical="center"/>
      <protection hidden="1"/>
    </xf>
    <xf numFmtId="0" fontId="13" fillId="0" borderId="3" xfId="0" applyFont="1" applyBorder="1" applyAlignment="1" applyProtection="1">
      <alignment vertical="center"/>
      <protection hidden="1"/>
    </xf>
    <xf numFmtId="0" fontId="28" fillId="0" borderId="0" xfId="0" applyFont="1" applyBorder="1" applyAlignment="1" applyProtection="1">
      <alignment vertical="center"/>
      <protection hidden="1"/>
    </xf>
    <xf numFmtId="0" fontId="62" fillId="0" borderId="0" xfId="0" applyFont="1" applyBorder="1" applyAlignment="1" applyProtection="1">
      <alignment vertical="center"/>
      <protection hidden="1"/>
    </xf>
    <xf numFmtId="0" fontId="13" fillId="0" borderId="4" xfId="0" applyFont="1" applyBorder="1" applyAlignment="1" applyProtection="1">
      <alignment vertical="center"/>
      <protection hidden="1"/>
    </xf>
    <xf numFmtId="0" fontId="68" fillId="0" borderId="0" xfId="0" applyFont="1" applyBorder="1" applyAlignment="1" applyProtection="1">
      <alignment vertical="center"/>
      <protection hidden="1"/>
    </xf>
    <xf numFmtId="0" fontId="68" fillId="0" borderId="0" xfId="0" applyFont="1" applyFill="1" applyBorder="1" applyAlignment="1" applyProtection="1">
      <alignment vertical="center"/>
      <protection hidden="1"/>
    </xf>
    <xf numFmtId="0" fontId="13" fillId="0" borderId="4" xfId="0" applyFont="1" applyFill="1" applyBorder="1" applyAlignment="1" applyProtection="1">
      <alignment vertical="center"/>
      <protection hidden="1"/>
    </xf>
    <xf numFmtId="0" fontId="32" fillId="0" borderId="4" xfId="0" applyFont="1" applyBorder="1" applyAlignment="1" applyProtection="1">
      <alignment vertical="center"/>
      <protection hidden="1"/>
    </xf>
    <xf numFmtId="0" fontId="52" fillId="0" borderId="0" xfId="0" applyFont="1" applyAlignment="1" applyProtection="1">
      <alignment vertical="top"/>
      <protection hidden="1"/>
    </xf>
    <xf numFmtId="0" fontId="93" fillId="0" borderId="0" xfId="0" applyFont="1" applyAlignment="1" applyProtection="1">
      <alignment vertical="center"/>
      <protection hidden="1"/>
    </xf>
    <xf numFmtId="0" fontId="52" fillId="0" borderId="0" xfId="0" applyFont="1" applyAlignment="1" applyProtection="1">
      <protection hidden="1"/>
    </xf>
    <xf numFmtId="0" fontId="94" fillId="0" borderId="0" xfId="0" applyFont="1" applyAlignment="1" applyProtection="1">
      <alignment wrapText="1"/>
      <protection hidden="1"/>
    </xf>
    <xf numFmtId="171" fontId="52" fillId="0" borderId="0" xfId="0" applyNumberFormat="1" applyFont="1" applyAlignment="1" applyProtection="1">
      <alignment vertical="top"/>
      <protection hidden="1"/>
    </xf>
    <xf numFmtId="44" fontId="52" fillId="0" borderId="0" xfId="0" applyNumberFormat="1" applyFont="1" applyAlignment="1" applyProtection="1">
      <alignment vertical="top"/>
      <protection hidden="1"/>
    </xf>
    <xf numFmtId="0" fontId="95" fillId="0" borderId="0" xfId="0" applyFont="1" applyAlignment="1" applyProtection="1">
      <alignment vertical="top" wrapText="1"/>
      <protection hidden="1"/>
    </xf>
    <xf numFmtId="169" fontId="52" fillId="0" borderId="0" xfId="0" applyNumberFormat="1" applyFont="1" applyAlignment="1" applyProtection="1">
      <alignment vertical="top"/>
      <protection hidden="1"/>
    </xf>
    <xf numFmtId="44" fontId="65" fillId="0" borderId="0" xfId="0" applyNumberFormat="1" applyFont="1" applyAlignment="1" applyProtection="1">
      <alignment horizontal="left" vertical="top" wrapText="1"/>
      <protection hidden="1"/>
    </xf>
    <xf numFmtId="0" fontId="52" fillId="0" borderId="0" xfId="0" applyFont="1" applyAlignment="1" applyProtection="1">
      <alignment vertical="top"/>
    </xf>
    <xf numFmtId="0" fontId="78" fillId="7" borderId="11" xfId="0" applyFont="1" applyFill="1" applyBorder="1" applyAlignment="1" applyProtection="1">
      <alignment wrapText="1" readingOrder="1"/>
      <protection locked="0"/>
    </xf>
    <xf numFmtId="0" fontId="78" fillId="7" borderId="22" xfId="0" applyFont="1" applyFill="1" applyBorder="1" applyAlignment="1" applyProtection="1">
      <alignment wrapText="1" readingOrder="1"/>
      <protection locked="0"/>
    </xf>
    <xf numFmtId="0" fontId="0" fillId="9" borderId="12" xfId="0" applyFill="1" applyBorder="1" applyAlignment="1" applyProtection="1">
      <alignment horizontal="center" vertical="center" wrapText="1"/>
      <protection locked="0"/>
    </xf>
    <xf numFmtId="0" fontId="0" fillId="9" borderId="15" xfId="0" applyFill="1" applyBorder="1" applyAlignment="1" applyProtection="1">
      <alignment horizontal="center" vertical="center" wrapText="1"/>
      <protection locked="0"/>
    </xf>
    <xf numFmtId="0" fontId="13" fillId="13" borderId="26" xfId="2" applyFont="1" applyFill="1" applyBorder="1" applyAlignment="1" applyProtection="1">
      <alignment horizontal="left" vertical="center"/>
      <protection locked="0"/>
    </xf>
    <xf numFmtId="0" fontId="13" fillId="13" borderId="27" xfId="2" applyFont="1" applyFill="1" applyBorder="1" applyAlignment="1" applyProtection="1">
      <alignment horizontal="left" vertical="center"/>
      <protection locked="0"/>
    </xf>
    <xf numFmtId="0" fontId="39" fillId="3" borderId="24" xfId="0" applyFont="1" applyFill="1" applyBorder="1" applyProtection="1">
      <protection locked="0"/>
    </xf>
    <xf numFmtId="0" fontId="39" fillId="3" borderId="25" xfId="0" applyFont="1" applyFill="1" applyBorder="1" applyProtection="1">
      <protection locked="0"/>
    </xf>
    <xf numFmtId="0" fontId="13" fillId="13" borderId="28" xfId="2" applyFont="1" applyFill="1" applyBorder="1" applyAlignment="1" applyProtection="1">
      <alignment horizontal="left" vertical="center"/>
      <protection locked="0"/>
    </xf>
    <xf numFmtId="0" fontId="13" fillId="13" borderId="29" xfId="2" applyFont="1" applyFill="1" applyBorder="1" applyAlignment="1" applyProtection="1">
      <alignment horizontal="left" vertical="center"/>
      <protection locked="0"/>
    </xf>
    <xf numFmtId="0" fontId="13" fillId="13" borderId="30" xfId="2" applyFont="1" applyFill="1" applyBorder="1" applyAlignment="1" applyProtection="1">
      <alignment horizontal="left" vertical="center"/>
      <protection locked="0"/>
    </xf>
    <xf numFmtId="0" fontId="13" fillId="13" borderId="25" xfId="2" applyFont="1" applyFill="1" applyBorder="1" applyAlignment="1" applyProtection="1">
      <alignment horizontal="left" vertical="center"/>
      <protection locked="0"/>
    </xf>
    <xf numFmtId="0" fontId="79" fillId="12" borderId="14" xfId="0" applyFont="1" applyFill="1" applyBorder="1" applyProtection="1">
      <protection locked="0"/>
    </xf>
    <xf numFmtId="0" fontId="79" fillId="12" borderId="15" xfId="0" applyFont="1" applyFill="1" applyBorder="1" applyProtection="1">
      <protection locked="0"/>
    </xf>
    <xf numFmtId="0" fontId="85" fillId="0" borderId="0" xfId="0" applyFont="1" applyAlignment="1" applyProtection="1">
      <alignment horizontal="left" vertical="center" wrapText="1"/>
    </xf>
    <xf numFmtId="0" fontId="78" fillId="0" borderId="16" xfId="0" applyFont="1" applyBorder="1" applyAlignment="1" applyProtection="1">
      <alignment horizontal="left" vertical="top" wrapText="1"/>
    </xf>
    <xf numFmtId="0" fontId="78" fillId="0" borderId="0" xfId="0" applyFont="1" applyBorder="1" applyAlignment="1" applyProtection="1">
      <alignment horizontal="left" vertical="top" wrapText="1"/>
    </xf>
    <xf numFmtId="0" fontId="92" fillId="0" borderId="0" xfId="0" quotePrefix="1" applyFont="1" applyAlignment="1" applyProtection="1">
      <alignment horizontal="left"/>
    </xf>
    <xf numFmtId="0" fontId="84" fillId="0" borderId="0" xfId="0" quotePrefix="1" applyFont="1" applyAlignment="1" applyProtection="1">
      <alignment horizontal="left"/>
    </xf>
    <xf numFmtId="165" fontId="3" fillId="0" borderId="32" xfId="0" applyNumberFormat="1" applyFont="1" applyBorder="1" applyAlignment="1" applyProtection="1">
      <alignment horizontal="center" vertical="center"/>
      <protection locked="0"/>
    </xf>
    <xf numFmtId="165" fontId="3" fillId="0" borderId="14" xfId="0" applyNumberFormat="1" applyFont="1" applyBorder="1" applyAlignment="1" applyProtection="1">
      <alignment horizontal="center" vertical="center"/>
      <protection locked="0"/>
    </xf>
    <xf numFmtId="165" fontId="3" fillId="0" borderId="15" xfId="0" applyNumberFormat="1" applyFont="1" applyBorder="1" applyAlignment="1" applyProtection="1">
      <alignment horizontal="center" vertical="center"/>
      <protection locked="0"/>
    </xf>
    <xf numFmtId="0" fontId="22" fillId="0" borderId="0" xfId="0" applyFont="1" applyBorder="1" applyAlignment="1" applyProtection="1">
      <alignment horizontal="center"/>
    </xf>
    <xf numFmtId="0" fontId="3" fillId="0" borderId="12" xfId="0" applyFont="1" applyBorder="1" applyAlignment="1" applyProtection="1">
      <alignment horizontal="left" vertical="center"/>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69" fontId="3" fillId="6" borderId="12" xfId="9" applyNumberFormat="1" applyFont="1" applyFill="1" applyBorder="1" applyAlignment="1" applyProtection="1">
      <alignment horizontal="center" vertical="center"/>
    </xf>
    <xf numFmtId="169" fontId="3" fillId="6" borderId="14" xfId="9" applyNumberFormat="1" applyFont="1" applyFill="1" applyBorder="1" applyAlignment="1" applyProtection="1">
      <alignment horizontal="center" vertical="center"/>
    </xf>
    <xf numFmtId="169" fontId="3" fillId="6" borderId="15" xfId="9" applyNumberFormat="1" applyFont="1" applyFill="1" applyBorder="1" applyAlignment="1" applyProtection="1">
      <alignment horizontal="center" vertical="center"/>
    </xf>
    <xf numFmtId="2" fontId="15" fillId="6" borderId="12" xfId="0" applyNumberFormat="1" applyFont="1" applyFill="1" applyBorder="1" applyAlignment="1" applyProtection="1">
      <alignment horizontal="center" vertical="center" wrapText="1"/>
    </xf>
    <xf numFmtId="2" fontId="15" fillId="6" borderId="14" xfId="0" applyNumberFormat="1" applyFont="1" applyFill="1" applyBorder="1" applyAlignment="1" applyProtection="1">
      <alignment horizontal="center" vertical="center" wrapText="1"/>
    </xf>
    <xf numFmtId="2" fontId="15" fillId="6" borderId="15" xfId="0" applyNumberFormat="1" applyFont="1" applyFill="1" applyBorder="1" applyAlignment="1" applyProtection="1">
      <alignment horizontal="center" vertical="center" wrapText="1"/>
    </xf>
    <xf numFmtId="0" fontId="20" fillId="0" borderId="33" xfId="0" applyFont="1" applyBorder="1" applyAlignment="1" applyProtection="1">
      <alignment horizontal="center" vertical="center"/>
    </xf>
    <xf numFmtId="0" fontId="20" fillId="0" borderId="34" xfId="0" applyFont="1" applyBorder="1" applyAlignment="1" applyProtection="1">
      <alignment horizontal="center" vertical="center"/>
    </xf>
    <xf numFmtId="0" fontId="20" fillId="0" borderId="35" xfId="0" applyFont="1" applyBorder="1" applyAlignment="1" applyProtection="1">
      <alignment horizontal="center" vertical="center"/>
    </xf>
    <xf numFmtId="0" fontId="15" fillId="0" borderId="12" xfId="0" applyFont="1" applyBorder="1" applyAlignment="1" applyProtection="1">
      <alignment horizontal="center" vertical="center"/>
      <protection locked="0"/>
    </xf>
    <xf numFmtId="0" fontId="15" fillId="0" borderId="14" xfId="0" applyFont="1" applyBorder="1" applyAlignment="1" applyProtection="1">
      <alignment horizontal="center" vertical="center"/>
      <protection locked="0"/>
    </xf>
    <xf numFmtId="0" fontId="15" fillId="0" borderId="31" xfId="0" applyFont="1" applyBorder="1" applyAlignment="1" applyProtection="1">
      <alignment horizontal="center" vertical="center"/>
      <protection locked="0"/>
    </xf>
    <xf numFmtId="0" fontId="3" fillId="0" borderId="0" xfId="0" applyFont="1" applyFill="1" applyBorder="1" applyAlignment="1" applyProtection="1">
      <alignment horizontal="center" vertical="center"/>
    </xf>
    <xf numFmtId="166" fontId="15" fillId="0" borderId="32" xfId="0" applyNumberFormat="1" applyFont="1" applyBorder="1" applyAlignment="1" applyProtection="1">
      <alignment horizontal="center" vertical="center"/>
      <protection locked="0"/>
    </xf>
    <xf numFmtId="166" fontId="15" fillId="0" borderId="15" xfId="0" applyNumberFormat="1" applyFont="1" applyBorder="1" applyAlignment="1" applyProtection="1">
      <alignment horizontal="center" vertical="center"/>
      <protection locked="0"/>
    </xf>
    <xf numFmtId="0" fontId="3" fillId="0" borderId="31" xfId="0" applyFont="1" applyBorder="1" applyAlignment="1" applyProtection="1">
      <alignment horizontal="left" vertical="center"/>
      <protection locked="0"/>
    </xf>
    <xf numFmtId="0" fontId="3" fillId="0" borderId="32" xfId="0" applyFont="1" applyBorder="1" applyAlignment="1" applyProtection="1">
      <alignment horizontal="center" vertical="center"/>
      <protection locked="0"/>
    </xf>
    <xf numFmtId="0" fontId="0" fillId="0" borderId="15" xfId="0" applyBorder="1" applyProtection="1">
      <protection locked="0"/>
    </xf>
    <xf numFmtId="0" fontId="15" fillId="0" borderId="0" xfId="0" applyFont="1" applyAlignment="1" applyProtection="1">
      <alignment horizontal="center" vertical="center"/>
    </xf>
    <xf numFmtId="49" fontId="3" fillId="0" borderId="12" xfId="0" applyNumberFormat="1" applyFont="1" applyBorder="1" applyAlignment="1" applyProtection="1">
      <alignment horizontal="center" vertical="center"/>
      <protection locked="0"/>
    </xf>
    <xf numFmtId="49" fontId="3" fillId="0" borderId="15" xfId="0" applyNumberFormat="1" applyFont="1" applyBorder="1" applyAlignment="1" applyProtection="1">
      <alignment horizontal="center" vertical="center"/>
      <protection locked="0"/>
    </xf>
    <xf numFmtId="14" fontId="3" fillId="0" borderId="12" xfId="0" applyNumberFormat="1" applyFont="1" applyBorder="1" applyAlignment="1" applyProtection="1">
      <alignment horizontal="left" vertical="center"/>
      <protection locked="0"/>
    </xf>
    <xf numFmtId="14" fontId="3" fillId="0" borderId="14" xfId="0" applyNumberFormat="1" applyFont="1" applyBorder="1" applyAlignment="1" applyProtection="1">
      <alignment horizontal="left" vertical="center"/>
      <protection locked="0"/>
    </xf>
    <xf numFmtId="14" fontId="3" fillId="0" borderId="15" xfId="0" applyNumberFormat="1" applyFont="1" applyBorder="1" applyAlignment="1" applyProtection="1">
      <alignment horizontal="left" vertical="center"/>
      <protection locked="0"/>
    </xf>
    <xf numFmtId="14" fontId="3" fillId="0" borderId="12" xfId="0" applyNumberFormat="1" applyFont="1" applyFill="1" applyBorder="1" applyAlignment="1" applyProtection="1">
      <alignment horizontal="left" vertical="center"/>
      <protection locked="0"/>
    </xf>
    <xf numFmtId="14" fontId="3" fillId="0" borderId="14" xfId="0" applyNumberFormat="1" applyFont="1" applyFill="1" applyBorder="1" applyAlignment="1" applyProtection="1">
      <alignment horizontal="left" vertical="center"/>
      <protection locked="0"/>
    </xf>
    <xf numFmtId="14" fontId="3" fillId="0" borderId="15" xfId="0" applyNumberFormat="1" applyFont="1" applyFill="1" applyBorder="1" applyAlignment="1" applyProtection="1">
      <alignment horizontal="left" vertical="center"/>
      <protection locked="0"/>
    </xf>
    <xf numFmtId="49" fontId="3" fillId="0" borderId="14" xfId="0" applyNumberFormat="1" applyFont="1" applyBorder="1" applyAlignment="1" applyProtection="1">
      <alignment horizontal="center" vertical="center"/>
      <protection locked="0"/>
    </xf>
    <xf numFmtId="0" fontId="28" fillId="0" borderId="0" xfId="0" applyNumberFormat="1" applyFont="1" applyFill="1" applyBorder="1" applyAlignment="1" applyProtection="1">
      <alignment horizontal="left" vertical="center"/>
      <protection locked="0"/>
    </xf>
    <xf numFmtId="0" fontId="28" fillId="0" borderId="11" xfId="0" applyNumberFormat="1" applyFont="1" applyFill="1" applyBorder="1" applyAlignment="1" applyProtection="1">
      <alignment horizontal="left" vertical="center"/>
      <protection locked="0"/>
    </xf>
    <xf numFmtId="0" fontId="48" fillId="0" borderId="0" xfId="0" applyFont="1" applyBorder="1" applyAlignment="1" applyProtection="1">
      <alignment horizontal="left" vertical="top" wrapText="1"/>
      <protection locked="0"/>
    </xf>
    <xf numFmtId="0" fontId="10" fillId="0" borderId="1" xfId="0" applyFont="1" applyBorder="1" applyAlignment="1" applyProtection="1">
      <alignment horizontal="center" vertical="center" wrapText="1"/>
    </xf>
    <xf numFmtId="0" fontId="10" fillId="0" borderId="2" xfId="0" applyFont="1" applyBorder="1" applyAlignment="1" applyProtection="1">
      <alignment horizontal="center" vertical="center" wrapText="1"/>
    </xf>
    <xf numFmtId="44" fontId="75" fillId="0" borderId="0" xfId="0" applyNumberFormat="1" applyFont="1" applyAlignment="1" applyProtection="1">
      <alignment horizontal="center"/>
      <protection hidden="1"/>
    </xf>
    <xf numFmtId="169" fontId="75" fillId="0" borderId="0" xfId="0" applyNumberFormat="1" applyFont="1" applyAlignment="1" applyProtection="1">
      <alignment horizontal="center"/>
      <protection hidden="1"/>
    </xf>
    <xf numFmtId="0" fontId="25" fillId="5" borderId="0" xfId="0" applyFont="1" applyFill="1" applyBorder="1" applyAlignment="1" applyProtection="1">
      <alignment horizontal="left" vertical="center"/>
    </xf>
    <xf numFmtId="0" fontId="31" fillId="0" borderId="2" xfId="0" applyFont="1" applyBorder="1" applyAlignment="1" applyProtection="1">
      <alignment horizontal="center" vertical="center"/>
    </xf>
    <xf numFmtId="0" fontId="9" fillId="0" borderId="5" xfId="0" applyFont="1" applyBorder="1" applyAlignment="1" applyProtection="1">
      <alignment horizontal="center" vertical="center" wrapText="1"/>
    </xf>
    <xf numFmtId="0" fontId="9" fillId="0" borderId="0" xfId="0" applyFont="1" applyBorder="1" applyAlignment="1" applyProtection="1">
      <alignment horizontal="center" vertical="center" wrapText="1"/>
    </xf>
    <xf numFmtId="2" fontId="52" fillId="0" borderId="0" xfId="0" applyNumberFormat="1" applyFont="1" applyBorder="1" applyAlignment="1" applyProtection="1">
      <alignment horizontal="center"/>
    </xf>
    <xf numFmtId="44" fontId="75" fillId="0" borderId="0" xfId="0" quotePrefix="1" applyNumberFormat="1" applyFont="1" applyAlignment="1" applyProtection="1">
      <alignment horizontal="left" wrapText="1"/>
      <protection hidden="1"/>
    </xf>
    <xf numFmtId="0" fontId="3" fillId="0" borderId="12" xfId="0" applyFont="1" applyBorder="1" applyAlignment="1" applyProtection="1">
      <alignment horizontal="center" vertical="center" wrapText="1"/>
      <protection locked="0"/>
    </xf>
    <xf numFmtId="0" fontId="0" fillId="0" borderId="14" xfId="0" applyBorder="1" applyProtection="1">
      <protection locked="0"/>
    </xf>
    <xf numFmtId="0" fontId="0" fillId="0" borderId="0" xfId="0" applyAlignment="1" applyProtection="1">
      <alignment horizontal="center" vertical="center"/>
    </xf>
    <xf numFmtId="44" fontId="3" fillId="12" borderId="12" xfId="9" applyFont="1" applyFill="1" applyBorder="1" applyAlignment="1" applyProtection="1">
      <alignment horizontal="center" wrapText="1"/>
    </xf>
    <xf numFmtId="44" fontId="3" fillId="12" borderId="14" xfId="9" applyFont="1" applyFill="1" applyBorder="1" applyAlignment="1" applyProtection="1">
      <alignment horizontal="center" wrapText="1"/>
    </xf>
    <xf numFmtId="44" fontId="3" fillId="12" borderId="15" xfId="9" applyFont="1" applyFill="1" applyBorder="1" applyAlignment="1" applyProtection="1">
      <alignment horizontal="center" wrapText="1"/>
    </xf>
    <xf numFmtId="164" fontId="45" fillId="0" borderId="0" xfId="5" applyFont="1" applyAlignment="1" applyProtection="1">
      <alignment horizontal="center" vertical="center"/>
    </xf>
    <xf numFmtId="0" fontId="23" fillId="0" borderId="20" xfId="0" applyFont="1" applyBorder="1" applyAlignment="1" applyProtection="1">
      <alignment horizontal="justify" vertical="top" wrapText="1"/>
    </xf>
    <xf numFmtId="169" fontId="14" fillId="4" borderId="12" xfId="5" applyNumberFormat="1" applyFont="1" applyFill="1" applyBorder="1" applyAlignment="1" applyProtection="1">
      <alignment horizontal="right" vertical="center" wrapText="1"/>
    </xf>
    <xf numFmtId="169" fontId="14" fillId="4" borderId="14" xfId="5" applyNumberFormat="1" applyFont="1" applyFill="1" applyBorder="1" applyAlignment="1" applyProtection="1">
      <alignment horizontal="right" vertical="center" wrapText="1"/>
    </xf>
    <xf numFmtId="169" fontId="14" fillId="4" borderId="15" xfId="5" applyNumberFormat="1" applyFont="1" applyFill="1" applyBorder="1" applyAlignment="1" applyProtection="1">
      <alignment horizontal="right" vertical="center" wrapText="1"/>
    </xf>
    <xf numFmtId="0" fontId="20" fillId="0" borderId="0" xfId="0" applyFont="1" applyBorder="1" applyAlignment="1" applyProtection="1">
      <alignment horizontal="center" vertical="center"/>
    </xf>
    <xf numFmtId="164" fontId="43" fillId="0" borderId="14" xfId="5" applyFont="1" applyFill="1" applyBorder="1" applyAlignment="1" applyProtection="1">
      <alignment horizontal="center"/>
    </xf>
    <xf numFmtId="0" fontId="0" fillId="6" borderId="14" xfId="0" applyFill="1" applyBorder="1" applyProtection="1"/>
    <xf numFmtId="0" fontId="0" fillId="6" borderId="15" xfId="0" applyFill="1" applyBorder="1" applyProtection="1"/>
    <xf numFmtId="0" fontId="3" fillId="0" borderId="14" xfId="0" applyFont="1" applyBorder="1" applyAlignment="1" applyProtection="1">
      <alignment horizontal="center" vertical="center" wrapText="1"/>
      <protection locked="0"/>
    </xf>
    <xf numFmtId="0" fontId="3" fillId="0" borderId="15" xfId="0" applyFont="1" applyBorder="1" applyAlignment="1" applyProtection="1">
      <alignment horizontal="center" vertical="center" wrapText="1"/>
      <protection locked="0"/>
    </xf>
    <xf numFmtId="0" fontId="0" fillId="0" borderId="0" xfId="0" applyBorder="1" applyProtection="1"/>
    <xf numFmtId="0" fontId="3" fillId="0" borderId="12" xfId="0" applyFont="1" applyFill="1" applyBorder="1" applyAlignment="1" applyProtection="1">
      <alignment horizontal="left" vertical="center"/>
      <protection locked="0"/>
    </xf>
    <xf numFmtId="0" fontId="3" fillId="0" borderId="14" xfId="0" applyFont="1" applyFill="1" applyBorder="1" applyAlignment="1" applyProtection="1">
      <alignment horizontal="left" vertical="center"/>
      <protection locked="0"/>
    </xf>
    <xf numFmtId="0" fontId="3" fillId="0" borderId="15" xfId="0" applyFont="1" applyFill="1" applyBorder="1" applyAlignment="1" applyProtection="1">
      <alignment horizontal="left" vertical="center"/>
      <protection locked="0"/>
    </xf>
    <xf numFmtId="2" fontId="62" fillId="0" borderId="0" xfId="0" applyNumberFormat="1" applyFont="1" applyBorder="1" applyAlignment="1" applyProtection="1">
      <alignment horizontal="center" vertical="center"/>
    </xf>
    <xf numFmtId="0" fontId="3" fillId="0" borderId="12"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0" borderId="31" xfId="0" applyFont="1" applyBorder="1" applyAlignment="1" applyProtection="1">
      <alignment horizontal="center" vertical="center"/>
      <protection locked="0"/>
    </xf>
    <xf numFmtId="1" fontId="3" fillId="0" borderId="32" xfId="0" applyNumberFormat="1" applyFont="1" applyBorder="1" applyAlignment="1" applyProtection="1">
      <alignment horizontal="center" vertical="center"/>
      <protection locked="0"/>
    </xf>
    <xf numFmtId="1" fontId="3" fillId="0" borderId="14" xfId="0" applyNumberFormat="1" applyFont="1" applyBorder="1" applyAlignment="1" applyProtection="1">
      <alignment horizontal="center" vertical="center"/>
      <protection locked="0"/>
    </xf>
    <xf numFmtId="1" fontId="3" fillId="0" borderId="31" xfId="0" applyNumberFormat="1" applyFont="1" applyBorder="1" applyAlignment="1" applyProtection="1">
      <alignment horizontal="center" vertical="center"/>
      <protection locked="0"/>
    </xf>
    <xf numFmtId="0" fontId="47" fillId="0" borderId="12" xfId="0" applyFont="1" applyBorder="1" applyAlignment="1" applyProtection="1">
      <alignment horizontal="left" vertical="top"/>
      <protection locked="0"/>
    </xf>
    <xf numFmtId="0" fontId="47" fillId="0" borderId="15" xfId="0" applyFont="1" applyBorder="1" applyAlignment="1" applyProtection="1">
      <alignment horizontal="left" vertical="top"/>
      <protection locked="0"/>
    </xf>
    <xf numFmtId="0" fontId="70" fillId="0" borderId="12" xfId="0" applyFont="1" applyBorder="1" applyAlignment="1" applyProtection="1">
      <alignment horizontal="left" vertical="top" wrapText="1"/>
    </xf>
    <xf numFmtId="0" fontId="70" fillId="0" borderId="15" xfId="0" applyFont="1" applyBorder="1" applyAlignment="1" applyProtection="1">
      <alignment horizontal="left" vertical="top" wrapText="1"/>
    </xf>
    <xf numFmtId="0" fontId="17" fillId="0" borderId="48" xfId="0" applyFont="1" applyBorder="1" applyAlignment="1" applyProtection="1">
      <alignment horizontal="left" vertical="top" wrapText="1"/>
    </xf>
    <xf numFmtId="0" fontId="17" fillId="0" borderId="16" xfId="0" applyFont="1" applyBorder="1" applyAlignment="1" applyProtection="1">
      <alignment horizontal="left" vertical="top" wrapText="1"/>
    </xf>
    <xf numFmtId="0" fontId="17" fillId="0" borderId="49" xfId="0" applyFont="1" applyBorder="1" applyAlignment="1" applyProtection="1">
      <alignment horizontal="left" vertical="top" wrapText="1"/>
    </xf>
    <xf numFmtId="0" fontId="17" fillId="0" borderId="50" xfId="0" applyFont="1" applyBorder="1" applyAlignment="1" applyProtection="1">
      <alignment horizontal="left" vertical="top" wrapText="1"/>
    </xf>
    <xf numFmtId="0" fontId="17" fillId="0" borderId="11" xfId="0" applyFont="1" applyBorder="1" applyAlignment="1" applyProtection="1">
      <alignment horizontal="left" vertical="top" wrapText="1"/>
    </xf>
    <xf numFmtId="0" fontId="17" fillId="0" borderId="22" xfId="0" applyFont="1" applyBorder="1" applyAlignment="1" applyProtection="1">
      <alignment horizontal="left" vertical="top" wrapText="1"/>
    </xf>
    <xf numFmtId="0" fontId="72" fillId="0" borderId="48" xfId="0" applyFont="1" applyBorder="1" applyAlignment="1" applyProtection="1">
      <alignment horizontal="left" vertical="top" wrapText="1"/>
    </xf>
    <xf numFmtId="0" fontId="72" fillId="0" borderId="16" xfId="0" applyFont="1" applyBorder="1" applyAlignment="1" applyProtection="1">
      <alignment horizontal="left" vertical="top" wrapText="1"/>
    </xf>
    <xf numFmtId="0" fontId="72" fillId="0" borderId="49" xfId="0" applyFont="1" applyBorder="1" applyAlignment="1" applyProtection="1">
      <alignment horizontal="left" vertical="top" wrapText="1"/>
    </xf>
    <xf numFmtId="0" fontId="72" fillId="0" borderId="50" xfId="0" applyFont="1" applyBorder="1" applyAlignment="1" applyProtection="1">
      <alignment horizontal="left" vertical="top" wrapText="1"/>
    </xf>
    <xf numFmtId="0" fontId="72" fillId="0" borderId="11" xfId="0" applyFont="1" applyBorder="1" applyAlignment="1" applyProtection="1">
      <alignment horizontal="left" vertical="top" wrapText="1"/>
    </xf>
    <xf numFmtId="0" fontId="72" fillId="0" borderId="22" xfId="0" applyFont="1" applyBorder="1" applyAlignment="1" applyProtection="1">
      <alignment horizontal="left" vertical="top" wrapText="1"/>
    </xf>
    <xf numFmtId="0" fontId="72" fillId="0" borderId="12" xfId="0" applyFont="1" applyBorder="1" applyAlignment="1" applyProtection="1">
      <alignment horizontal="left" vertical="top" wrapText="1"/>
    </xf>
    <xf numFmtId="0" fontId="72" fillId="0" borderId="14" xfId="0" applyFont="1" applyBorder="1" applyAlignment="1" applyProtection="1">
      <alignment horizontal="left" vertical="top" wrapText="1"/>
    </xf>
    <xf numFmtId="0" fontId="72" fillId="0" borderId="15" xfId="0" applyFont="1" applyBorder="1" applyAlignment="1" applyProtection="1">
      <alignment horizontal="left" vertical="top" wrapText="1"/>
    </xf>
    <xf numFmtId="0" fontId="70" fillId="0" borderId="12" xfId="0" applyFont="1" applyBorder="1" applyAlignment="1" applyProtection="1">
      <alignment horizontal="justify" vertical="top"/>
    </xf>
    <xf numFmtId="0" fontId="70" fillId="0" borderId="14" xfId="0" applyFont="1" applyBorder="1" applyAlignment="1" applyProtection="1">
      <alignment horizontal="justify" vertical="top"/>
    </xf>
    <xf numFmtId="0" fontId="70" fillId="0" borderId="15" xfId="0" applyFont="1" applyBorder="1" applyAlignment="1" applyProtection="1">
      <alignment horizontal="justify" vertical="top"/>
    </xf>
    <xf numFmtId="0" fontId="73" fillId="0" borderId="12" xfId="0" applyFont="1" applyBorder="1" applyAlignment="1" applyProtection="1">
      <alignment horizontal="left" vertical="top"/>
    </xf>
    <xf numFmtId="0" fontId="73" fillId="0" borderId="15" xfId="0" applyFont="1" applyBorder="1" applyAlignment="1" applyProtection="1">
      <alignment horizontal="left" vertical="top"/>
    </xf>
    <xf numFmtId="0" fontId="70" fillId="0" borderId="10" xfId="0" applyFont="1" applyBorder="1" applyAlignment="1" applyProtection="1">
      <alignment horizontal="justify" vertical="top" wrapText="1"/>
    </xf>
    <xf numFmtId="0" fontId="70" fillId="0" borderId="52" xfId="0" applyFont="1" applyBorder="1" applyAlignment="1" applyProtection="1">
      <alignment horizontal="center" vertical="top" wrapText="1"/>
    </xf>
    <xf numFmtId="0" fontId="70" fillId="0" borderId="14" xfId="0" applyFont="1" applyBorder="1" applyAlignment="1" applyProtection="1">
      <alignment horizontal="center" vertical="top" wrapText="1"/>
    </xf>
    <xf numFmtId="0" fontId="70" fillId="0" borderId="53" xfId="0" applyFont="1" applyBorder="1" applyAlignment="1" applyProtection="1">
      <alignment horizontal="center" vertical="top" wrapText="1"/>
    </xf>
    <xf numFmtId="0" fontId="65" fillId="0" borderId="0" xfId="0" applyFont="1" applyAlignment="1" applyProtection="1">
      <alignment horizontal="center" vertical="top" wrapText="1" shrinkToFit="1"/>
      <protection hidden="1"/>
    </xf>
    <xf numFmtId="0" fontId="70" fillId="6" borderId="52" xfId="0" applyFont="1" applyFill="1" applyBorder="1" applyAlignment="1" applyProtection="1">
      <alignment horizontal="left" vertical="top" wrapText="1"/>
    </xf>
    <xf numFmtId="0" fontId="70" fillId="6" borderId="53" xfId="0" applyFont="1" applyFill="1" applyBorder="1" applyAlignment="1" applyProtection="1">
      <alignment horizontal="left" vertical="top" wrapText="1"/>
    </xf>
    <xf numFmtId="0" fontId="70" fillId="6" borderId="52" xfId="0" applyFont="1" applyFill="1" applyBorder="1" applyAlignment="1" applyProtection="1">
      <alignment horizontal="center" vertical="top" wrapText="1"/>
    </xf>
    <xf numFmtId="0" fontId="70" fillId="6" borderId="53" xfId="0" applyFont="1" applyFill="1" applyBorder="1" applyAlignment="1" applyProtection="1">
      <alignment horizontal="center" vertical="top" wrapText="1"/>
    </xf>
    <xf numFmtId="0" fontId="70" fillId="0" borderId="14" xfId="0" applyFont="1" applyBorder="1" applyAlignment="1" applyProtection="1">
      <alignment horizontal="left" vertical="top" wrapText="1"/>
    </xf>
    <xf numFmtId="0" fontId="70" fillId="0" borderId="53" xfId="0" applyFont="1" applyBorder="1" applyAlignment="1" applyProtection="1">
      <alignment horizontal="left" vertical="top" wrapText="1"/>
    </xf>
    <xf numFmtId="0" fontId="70" fillId="0" borderId="12" xfId="0" applyFont="1" applyBorder="1" applyAlignment="1" applyProtection="1">
      <alignment horizontal="center" vertical="top" wrapText="1"/>
    </xf>
    <xf numFmtId="0" fontId="70" fillId="0" borderId="48" xfId="0" applyFont="1" applyBorder="1" applyAlignment="1" applyProtection="1">
      <alignment horizontal="left" vertical="top" wrapText="1"/>
      <protection locked="0"/>
    </xf>
    <xf numFmtId="0" fontId="70" fillId="0" borderId="16" xfId="0" applyFont="1" applyBorder="1" applyAlignment="1" applyProtection="1">
      <alignment horizontal="left" vertical="top" wrapText="1"/>
      <protection locked="0"/>
    </xf>
    <xf numFmtId="0" fontId="70" fillId="0" borderId="49" xfId="0" applyFont="1" applyBorder="1" applyAlignment="1" applyProtection="1">
      <alignment horizontal="left" vertical="top" wrapText="1"/>
      <protection locked="0"/>
    </xf>
    <xf numFmtId="0" fontId="70" fillId="0" borderId="13" xfId="0" applyFont="1" applyBorder="1" applyAlignment="1" applyProtection="1">
      <alignment horizontal="left" vertical="top" wrapText="1"/>
      <protection locked="0"/>
    </xf>
    <xf numFmtId="0" fontId="70" fillId="0" borderId="0" xfId="0" applyFont="1" applyAlignment="1" applyProtection="1">
      <alignment horizontal="left" vertical="top" wrapText="1"/>
      <protection locked="0"/>
    </xf>
    <xf numFmtId="0" fontId="70" fillId="0" borderId="23" xfId="0" applyFont="1" applyBorder="1" applyAlignment="1" applyProtection="1">
      <alignment horizontal="left" vertical="top" wrapText="1"/>
      <protection locked="0"/>
    </xf>
    <xf numFmtId="0" fontId="70" fillId="0" borderId="50" xfId="0" applyFont="1" applyBorder="1" applyAlignment="1" applyProtection="1">
      <alignment horizontal="left" vertical="top" wrapText="1"/>
      <protection locked="0"/>
    </xf>
    <xf numFmtId="0" fontId="70" fillId="0" borderId="11" xfId="0" applyFont="1" applyBorder="1" applyAlignment="1" applyProtection="1">
      <alignment horizontal="left" vertical="top" wrapText="1"/>
      <protection locked="0"/>
    </xf>
    <xf numFmtId="0" fontId="70" fillId="0" borderId="22" xfId="0" applyFont="1" applyBorder="1" applyAlignment="1" applyProtection="1">
      <alignment horizontal="left" vertical="top" wrapText="1"/>
      <protection locked="0"/>
    </xf>
    <xf numFmtId="0" fontId="70" fillId="0" borderId="48" xfId="0" applyFont="1" applyBorder="1" applyAlignment="1" applyProtection="1">
      <alignment horizontal="left" vertical="top" wrapText="1"/>
    </xf>
    <xf numFmtId="0" fontId="70" fillId="0" borderId="16" xfId="0" applyFont="1" applyBorder="1" applyAlignment="1" applyProtection="1">
      <alignment horizontal="left" vertical="top" wrapText="1"/>
    </xf>
    <xf numFmtId="0" fontId="70" fillId="0" borderId="55" xfId="0" applyFont="1" applyBorder="1" applyAlignment="1" applyProtection="1">
      <alignment horizontal="left" vertical="top" wrapText="1"/>
    </xf>
    <xf numFmtId="0" fontId="70" fillId="0" borderId="13" xfId="0" applyFont="1" applyBorder="1" applyAlignment="1" applyProtection="1">
      <alignment horizontal="left" vertical="top" wrapText="1"/>
    </xf>
    <xf numFmtId="0" fontId="70" fillId="0" borderId="0" xfId="0" applyFont="1" applyAlignment="1" applyProtection="1">
      <alignment horizontal="left" vertical="top" wrapText="1"/>
    </xf>
    <xf numFmtId="0" fontId="70" fillId="0" borderId="56" xfId="0" applyFont="1" applyBorder="1" applyAlignment="1" applyProtection="1">
      <alignment horizontal="left" vertical="top" wrapText="1"/>
    </xf>
    <xf numFmtId="0" fontId="70" fillId="0" borderId="50" xfId="0" applyFont="1" applyBorder="1" applyAlignment="1" applyProtection="1">
      <alignment horizontal="left" vertical="top" wrapText="1"/>
    </xf>
    <xf numFmtId="0" fontId="70" fillId="0" borderId="11" xfId="0" applyFont="1" applyBorder="1" applyAlignment="1" applyProtection="1">
      <alignment horizontal="left" vertical="top" wrapText="1"/>
    </xf>
    <xf numFmtId="0" fontId="70" fillId="0" borderId="57" xfId="0" applyFont="1" applyBorder="1" applyAlignment="1" applyProtection="1">
      <alignment horizontal="left" vertical="top" wrapText="1"/>
    </xf>
    <xf numFmtId="0" fontId="65" fillId="5" borderId="16" xfId="0" applyFont="1" applyFill="1" applyBorder="1" applyAlignment="1" applyProtection="1">
      <alignment horizontal="center" vertical="center" wrapText="1"/>
    </xf>
    <xf numFmtId="0" fontId="65" fillId="5" borderId="0" xfId="0" applyFont="1" applyFill="1" applyAlignment="1" applyProtection="1">
      <alignment horizontal="center" vertical="center" wrapText="1"/>
    </xf>
    <xf numFmtId="0" fontId="65" fillId="5" borderId="11" xfId="0" applyFont="1" applyFill="1" applyBorder="1" applyAlignment="1" applyProtection="1">
      <alignment horizontal="center" vertical="center" wrapText="1"/>
    </xf>
    <xf numFmtId="0" fontId="47" fillId="6" borderId="55" xfId="0" applyFont="1" applyFill="1" applyBorder="1" applyAlignment="1" applyProtection="1">
      <alignment horizontal="right" vertical="center"/>
    </xf>
    <xf numFmtId="0" fontId="47" fillId="6" borderId="56" xfId="0" applyFont="1" applyFill="1" applyBorder="1" applyAlignment="1" applyProtection="1">
      <alignment horizontal="right" vertical="center"/>
    </xf>
    <xf numFmtId="0" fontId="47" fillId="6" borderId="57" xfId="0" applyFont="1" applyFill="1" applyBorder="1" applyAlignment="1" applyProtection="1">
      <alignment horizontal="right" vertical="center"/>
    </xf>
    <xf numFmtId="0" fontId="65" fillId="5" borderId="0" xfId="0" applyFont="1" applyFill="1" applyBorder="1" applyAlignment="1" applyProtection="1">
      <alignment horizontal="center" vertical="center" wrapText="1"/>
    </xf>
    <xf numFmtId="0" fontId="47" fillId="0" borderId="55" xfId="0" applyFont="1" applyBorder="1" applyAlignment="1" applyProtection="1">
      <alignment horizontal="right" vertical="center"/>
      <protection locked="0"/>
    </xf>
    <xf numFmtId="0" fontId="47" fillId="0" borderId="56" xfId="0" applyFont="1" applyBorder="1" applyAlignment="1" applyProtection="1">
      <alignment horizontal="right" vertical="center"/>
      <protection locked="0"/>
    </xf>
    <xf numFmtId="0" fontId="47" fillId="0" borderId="57" xfId="0" applyFont="1" applyBorder="1" applyAlignment="1" applyProtection="1">
      <alignment horizontal="right" vertical="center"/>
      <protection locked="0"/>
    </xf>
    <xf numFmtId="0" fontId="70" fillId="0" borderId="48" xfId="0" applyFont="1" applyBorder="1" applyAlignment="1" applyProtection="1">
      <alignment horizontal="center" vertical="top" wrapText="1"/>
    </xf>
    <xf numFmtId="0" fontId="70" fillId="0" borderId="49" xfId="0" applyFont="1" applyBorder="1" applyAlignment="1" applyProtection="1">
      <alignment horizontal="center" vertical="top" wrapText="1"/>
    </xf>
    <xf numFmtId="0" fontId="70" fillId="0" borderId="13" xfId="0" applyFont="1" applyBorder="1" applyAlignment="1" applyProtection="1">
      <alignment horizontal="center" vertical="top" wrapText="1"/>
    </xf>
    <xf numFmtId="0" fontId="70" fillId="0" borderId="23" xfId="0" applyFont="1" applyBorder="1" applyAlignment="1" applyProtection="1">
      <alignment horizontal="center" vertical="top" wrapText="1"/>
    </xf>
    <xf numFmtId="0" fontId="70" fillId="0" borderId="50" xfId="0" applyFont="1" applyBorder="1" applyAlignment="1" applyProtection="1">
      <alignment horizontal="center" vertical="top" wrapText="1"/>
    </xf>
    <xf numFmtId="0" fontId="70" fillId="0" borderId="22" xfId="0" applyFont="1" applyBorder="1" applyAlignment="1" applyProtection="1">
      <alignment horizontal="center" vertical="top" wrapText="1"/>
    </xf>
    <xf numFmtId="44" fontId="47" fillId="6" borderId="58" xfId="0" applyNumberFormat="1" applyFont="1" applyFill="1" applyBorder="1" applyAlignment="1" applyProtection="1">
      <alignment horizontal="center" vertical="top"/>
    </xf>
    <xf numFmtId="44" fontId="47" fillId="6" borderId="60" xfId="0" applyNumberFormat="1" applyFont="1" applyFill="1" applyBorder="1" applyAlignment="1" applyProtection="1">
      <alignment horizontal="center" vertical="top"/>
    </xf>
    <xf numFmtId="44" fontId="47" fillId="6" borderId="59" xfId="0" applyNumberFormat="1" applyFont="1" applyFill="1" applyBorder="1" applyAlignment="1" applyProtection="1">
      <alignment horizontal="center" vertical="top"/>
    </xf>
  </cellXfs>
  <cellStyles count="10">
    <cellStyle name="Euro" xfId="1" xr:uid="{00000000-0005-0000-0000-000000000000}"/>
    <cellStyle name="Excel Built-in Normal" xfId="2" xr:uid="{00000000-0005-0000-0000-000001000000}"/>
    <cellStyle name="Millares 2" xfId="3" xr:uid="{00000000-0005-0000-0000-000002000000}"/>
    <cellStyle name="Millares 2 2" xfId="4" xr:uid="{00000000-0005-0000-0000-000003000000}"/>
    <cellStyle name="Millares 2 2 2" xfId="5" xr:uid="{00000000-0005-0000-0000-000004000000}"/>
    <cellStyle name="Moneda" xfId="9" builtinId="4"/>
    <cellStyle name="Normal" xfId="0" builtinId="0"/>
    <cellStyle name="Normal 2" xfId="6" xr:uid="{00000000-0005-0000-0000-000007000000}"/>
    <cellStyle name="Porcentual 2" xfId="7" xr:uid="{00000000-0005-0000-0000-000008000000}"/>
    <cellStyle name="Porcentual 2 2" xfId="8" xr:uid="{00000000-0005-0000-0000-000009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xdr:colOff>
      <xdr:row>1</xdr:row>
      <xdr:rowOff>0</xdr:rowOff>
    </xdr:from>
    <xdr:to>
      <xdr:col>2</xdr:col>
      <xdr:colOff>628651</xdr:colOff>
      <xdr:row>5</xdr:row>
      <xdr:rowOff>460147</xdr:rowOff>
    </xdr:to>
    <xdr:pic>
      <xdr:nvPicPr>
        <xdr:cNvPr id="5" name="Imagen 4" descr="C:\Users\u105399\AppData\Local\Temp\Domino Web Access\logoSOIB.png">
          <a:extLst>
            <a:ext uri="{FF2B5EF4-FFF2-40B4-BE49-F238E27FC236}">
              <a16:creationId xmlns:a16="http://schemas.microsoft.com/office/drawing/2014/main" id="{F029A15C-DAA4-444A-A753-399E7BEF98B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57178" y="190500"/>
          <a:ext cx="1333498" cy="1184047"/>
        </a:xfrm>
        <a:prstGeom prst="rect">
          <a:avLst/>
        </a:prstGeom>
        <a:noFill/>
        <a:ln w="9525">
          <a:noFill/>
          <a:miter lim="800000"/>
          <a:headEnd/>
          <a:tailEnd/>
        </a:ln>
      </xdr:spPr>
    </xdr:pic>
    <xdr:clientData/>
  </xdr:twoCellAnchor>
  <xdr:twoCellAnchor editAs="oneCell">
    <xdr:from>
      <xdr:col>6</xdr:col>
      <xdr:colOff>476251</xdr:colOff>
      <xdr:row>1</xdr:row>
      <xdr:rowOff>0</xdr:rowOff>
    </xdr:from>
    <xdr:to>
      <xdr:col>10</xdr:col>
      <xdr:colOff>0</xdr:colOff>
      <xdr:row>5</xdr:row>
      <xdr:rowOff>209587</xdr:rowOff>
    </xdr:to>
    <xdr:pic>
      <xdr:nvPicPr>
        <xdr:cNvPr id="4" name="Imagen 3">
          <a:extLst>
            <a:ext uri="{FF2B5EF4-FFF2-40B4-BE49-F238E27FC236}">
              <a16:creationId xmlns:a16="http://schemas.microsoft.com/office/drawing/2014/main" id="{0AEE5D72-DFCF-481E-B0F8-0308DE89D963}"/>
            </a:ext>
          </a:extLst>
        </xdr:cNvPr>
        <xdr:cNvPicPr>
          <a:picLocks noChangeAspect="1"/>
        </xdr:cNvPicPr>
      </xdr:nvPicPr>
      <xdr:blipFill>
        <a:blip xmlns:r="http://schemas.openxmlformats.org/officeDocument/2006/relationships" r:embed="rId2"/>
        <a:stretch>
          <a:fillRect/>
        </a:stretch>
      </xdr:blipFill>
      <xdr:spPr bwMode="auto">
        <a:xfrm>
          <a:off x="6810376" y="190500"/>
          <a:ext cx="3543300" cy="93348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xdr:colOff>
      <xdr:row>1</xdr:row>
      <xdr:rowOff>0</xdr:rowOff>
    </xdr:from>
    <xdr:to>
      <xdr:col>1</xdr:col>
      <xdr:colOff>1244729</xdr:colOff>
      <xdr:row>5</xdr:row>
      <xdr:rowOff>428626</xdr:rowOff>
    </xdr:to>
    <xdr:pic>
      <xdr:nvPicPr>
        <xdr:cNvPr id="5" name="Imagen 4" descr="C:\Users\u105399\AppData\Local\Temp\Domino Web Access\logoSOIB.png">
          <a:extLst>
            <a:ext uri="{FF2B5EF4-FFF2-40B4-BE49-F238E27FC236}">
              <a16:creationId xmlns:a16="http://schemas.microsoft.com/office/drawing/2014/main" id="{C57CCA53-14E6-4233-B210-71F4263C825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04801" y="190500"/>
          <a:ext cx="1244728" cy="1152526"/>
        </a:xfrm>
        <a:prstGeom prst="rect">
          <a:avLst/>
        </a:prstGeom>
        <a:noFill/>
        <a:ln w="9525">
          <a:noFill/>
          <a:miter lim="800000"/>
          <a:headEnd/>
          <a:tailEnd/>
        </a:ln>
      </xdr:spPr>
    </xdr:pic>
    <xdr:clientData/>
  </xdr:twoCellAnchor>
  <xdr:twoCellAnchor editAs="oneCell">
    <xdr:from>
      <xdr:col>3</xdr:col>
      <xdr:colOff>523875</xdr:colOff>
      <xdr:row>1</xdr:row>
      <xdr:rowOff>0</xdr:rowOff>
    </xdr:from>
    <xdr:to>
      <xdr:col>7</xdr:col>
      <xdr:colOff>0</xdr:colOff>
      <xdr:row>5</xdr:row>
      <xdr:rowOff>209587</xdr:rowOff>
    </xdr:to>
    <xdr:pic>
      <xdr:nvPicPr>
        <xdr:cNvPr id="6" name="Imagen 5">
          <a:extLst>
            <a:ext uri="{FF2B5EF4-FFF2-40B4-BE49-F238E27FC236}">
              <a16:creationId xmlns:a16="http://schemas.microsoft.com/office/drawing/2014/main" id="{D0856F5E-91A5-4B1B-96CB-4C61C3542451}"/>
            </a:ext>
          </a:extLst>
        </xdr:cNvPr>
        <xdr:cNvPicPr>
          <a:picLocks noChangeAspect="1"/>
        </xdr:cNvPicPr>
      </xdr:nvPicPr>
      <xdr:blipFill>
        <a:blip xmlns:r="http://schemas.openxmlformats.org/officeDocument/2006/relationships" r:embed="rId2"/>
        <a:stretch>
          <a:fillRect/>
        </a:stretch>
      </xdr:blipFill>
      <xdr:spPr bwMode="auto">
        <a:xfrm>
          <a:off x="6143625" y="190500"/>
          <a:ext cx="3543300" cy="93348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xdr:row>
      <xdr:rowOff>-1</xdr:rowOff>
    </xdr:from>
    <xdr:to>
      <xdr:col>5</xdr:col>
      <xdr:colOff>197787</xdr:colOff>
      <xdr:row>3</xdr:row>
      <xdr:rowOff>190500</xdr:rowOff>
    </xdr:to>
    <xdr:pic>
      <xdr:nvPicPr>
        <xdr:cNvPr id="8" name="Imagen 7" descr="C:\Users\u105399\AppData\Local\Temp\Domino Web Access\logoSOIB.png">
          <a:extLst>
            <a:ext uri="{FF2B5EF4-FFF2-40B4-BE49-F238E27FC236}">
              <a16:creationId xmlns:a16="http://schemas.microsoft.com/office/drawing/2014/main" id="{4DEEA8DC-8597-4CEF-A0E9-99D683B9F115}"/>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54727" y="242454"/>
          <a:ext cx="1808378" cy="1679864"/>
        </a:xfrm>
        <a:prstGeom prst="rect">
          <a:avLst/>
        </a:prstGeom>
        <a:noFill/>
        <a:ln w="9525">
          <a:noFill/>
          <a:miter lim="800000"/>
          <a:headEnd/>
          <a:tailEnd/>
        </a:ln>
      </xdr:spPr>
    </xdr:pic>
    <xdr:clientData/>
  </xdr:twoCellAnchor>
  <xdr:twoCellAnchor editAs="oneCell">
    <xdr:from>
      <xdr:col>27</xdr:col>
      <xdr:colOff>231322</xdr:colOff>
      <xdr:row>0</xdr:row>
      <xdr:rowOff>231323</xdr:rowOff>
    </xdr:from>
    <xdr:to>
      <xdr:col>39</xdr:col>
      <xdr:colOff>394608</xdr:colOff>
      <xdr:row>2</xdr:row>
      <xdr:rowOff>946773</xdr:rowOff>
    </xdr:to>
    <xdr:pic>
      <xdr:nvPicPr>
        <xdr:cNvPr id="4" name="Imagen 3">
          <a:extLst>
            <a:ext uri="{FF2B5EF4-FFF2-40B4-BE49-F238E27FC236}">
              <a16:creationId xmlns:a16="http://schemas.microsoft.com/office/drawing/2014/main" id="{D6A03D8D-9CC5-4CF1-8216-0AA5C7354267}"/>
            </a:ext>
          </a:extLst>
        </xdr:cNvPr>
        <xdr:cNvPicPr>
          <a:picLocks noChangeAspect="1"/>
        </xdr:cNvPicPr>
      </xdr:nvPicPr>
      <xdr:blipFill>
        <a:blip xmlns:r="http://schemas.openxmlformats.org/officeDocument/2006/relationships" r:embed="rId2"/>
        <a:stretch>
          <a:fillRect/>
        </a:stretch>
      </xdr:blipFill>
      <xdr:spPr bwMode="auto">
        <a:xfrm>
          <a:off x="12205608" y="231323"/>
          <a:ext cx="4884964" cy="12869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196664</xdr:colOff>
      <xdr:row>0</xdr:row>
      <xdr:rowOff>138953</xdr:rowOff>
    </xdr:from>
    <xdr:to>
      <xdr:col>3</xdr:col>
      <xdr:colOff>304240</xdr:colOff>
      <xdr:row>3</xdr:row>
      <xdr:rowOff>649941</xdr:rowOff>
    </xdr:to>
    <xdr:pic>
      <xdr:nvPicPr>
        <xdr:cNvPr id="2" name="Imagen 1" descr="C:\Users\u105399\AppData\Local\Temp\Domino Web Access\logoSOIB.png">
          <a:extLst>
            <a:ext uri="{FF2B5EF4-FFF2-40B4-BE49-F238E27FC236}">
              <a16:creationId xmlns:a16="http://schemas.microsoft.com/office/drawing/2014/main" id="{C9BAFAB8-08CA-4E55-92A2-CF06035252D8}"/>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43193" y="138953"/>
          <a:ext cx="1250576" cy="1127312"/>
        </a:xfrm>
        <a:prstGeom prst="rect">
          <a:avLst/>
        </a:prstGeom>
        <a:noFill/>
        <a:ln w="9525">
          <a:noFill/>
          <a:miter lim="800000"/>
          <a:headEnd/>
          <a:tailEnd/>
        </a:ln>
      </xdr:spPr>
    </xdr:pic>
    <xdr:clientData/>
  </xdr:twoCellAnchor>
  <xdr:twoCellAnchor editAs="oneCell">
    <xdr:from>
      <xdr:col>10</xdr:col>
      <xdr:colOff>89648</xdr:colOff>
      <xdr:row>0</xdr:row>
      <xdr:rowOff>179294</xdr:rowOff>
    </xdr:from>
    <xdr:to>
      <xdr:col>18</xdr:col>
      <xdr:colOff>0</xdr:colOff>
      <xdr:row>3</xdr:row>
      <xdr:rowOff>560815</xdr:rowOff>
    </xdr:to>
    <xdr:pic>
      <xdr:nvPicPr>
        <xdr:cNvPr id="4" name="Imagen 3">
          <a:extLst>
            <a:ext uri="{FF2B5EF4-FFF2-40B4-BE49-F238E27FC236}">
              <a16:creationId xmlns:a16="http://schemas.microsoft.com/office/drawing/2014/main" id="{F76142B3-9EC3-4AED-A4CF-A1F9F9D30B5C}"/>
            </a:ext>
          </a:extLst>
        </xdr:cNvPr>
        <xdr:cNvPicPr>
          <a:picLocks noChangeAspect="1"/>
        </xdr:cNvPicPr>
      </xdr:nvPicPr>
      <xdr:blipFill>
        <a:blip xmlns:r="http://schemas.openxmlformats.org/officeDocument/2006/relationships" r:embed="rId2"/>
        <a:stretch>
          <a:fillRect/>
        </a:stretch>
      </xdr:blipFill>
      <xdr:spPr bwMode="auto">
        <a:xfrm>
          <a:off x="5502089" y="179294"/>
          <a:ext cx="3787587" cy="99784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3</xdr:col>
      <xdr:colOff>0</xdr:colOff>
      <xdr:row>1</xdr:row>
      <xdr:rowOff>0</xdr:rowOff>
    </xdr:from>
    <xdr:to>
      <xdr:col>9</xdr:col>
      <xdr:colOff>81220</xdr:colOff>
      <xdr:row>5</xdr:row>
      <xdr:rowOff>142875</xdr:rowOff>
    </xdr:to>
    <xdr:pic>
      <xdr:nvPicPr>
        <xdr:cNvPr id="2" name="Imagen 1" descr="C:\Users\u105399\AppData\Local\Temp\Domino Web Access\logoSOIB.png">
          <a:extLst>
            <a:ext uri="{FF2B5EF4-FFF2-40B4-BE49-F238E27FC236}">
              <a16:creationId xmlns:a16="http://schemas.microsoft.com/office/drawing/2014/main" id="{7283091B-706A-4D34-8858-5E189C415C5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66750" y="295275"/>
          <a:ext cx="1186120" cy="1000125"/>
        </a:xfrm>
        <a:prstGeom prst="rect">
          <a:avLst/>
        </a:prstGeom>
        <a:noFill/>
        <a:ln w="9525">
          <a:noFill/>
          <a:miter lim="800000"/>
          <a:headEnd/>
          <a:tailEnd/>
        </a:ln>
      </xdr:spPr>
    </xdr:pic>
    <xdr:clientData/>
  </xdr:twoCellAnchor>
  <xdr:twoCellAnchor editAs="oneCell">
    <xdr:from>
      <xdr:col>33</xdr:col>
      <xdr:colOff>57151</xdr:colOff>
      <xdr:row>1</xdr:row>
      <xdr:rowOff>9526</xdr:rowOff>
    </xdr:from>
    <xdr:to>
      <xdr:col>53</xdr:col>
      <xdr:colOff>95250</xdr:colOff>
      <xdr:row>5</xdr:row>
      <xdr:rowOff>109832</xdr:rowOff>
    </xdr:to>
    <xdr:pic>
      <xdr:nvPicPr>
        <xdr:cNvPr id="3" name="Imagen 2">
          <a:extLst>
            <a:ext uri="{FF2B5EF4-FFF2-40B4-BE49-F238E27FC236}">
              <a16:creationId xmlns:a16="http://schemas.microsoft.com/office/drawing/2014/main" id="{1618D53D-B735-4461-87CC-AA5715A7D496}"/>
            </a:ext>
          </a:extLst>
        </xdr:cNvPr>
        <xdr:cNvPicPr>
          <a:picLocks noChangeAspect="1"/>
        </xdr:cNvPicPr>
      </xdr:nvPicPr>
      <xdr:blipFill>
        <a:blip xmlns:r="http://schemas.openxmlformats.org/officeDocument/2006/relationships" r:embed="rId2"/>
        <a:stretch>
          <a:fillRect/>
        </a:stretch>
      </xdr:blipFill>
      <xdr:spPr bwMode="auto">
        <a:xfrm>
          <a:off x="6762751" y="304801"/>
          <a:ext cx="3562349" cy="93850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2">
    <pageSetUpPr fitToPage="1"/>
  </sheetPr>
  <dimension ref="A1:P75"/>
  <sheetViews>
    <sheetView tabSelected="1" zoomScaleNormal="100" workbookViewId="0"/>
  </sheetViews>
  <sheetFormatPr baseColWidth="10" defaultRowHeight="14.25"/>
  <cols>
    <col min="1" max="1" width="3.85546875" style="256" customWidth="1"/>
    <col min="2" max="2" width="10.5703125" style="48" customWidth="1"/>
    <col min="3" max="3" width="10.85546875" style="256" customWidth="1"/>
    <col min="4" max="4" width="13.42578125" style="256" customWidth="1"/>
    <col min="5" max="5" width="43.42578125" style="256" customWidth="1"/>
    <col min="6" max="6" width="12.85546875" style="256" customWidth="1"/>
    <col min="7" max="7" width="16.42578125" style="256" customWidth="1"/>
    <col min="8" max="8" width="14.85546875" style="256" customWidth="1"/>
    <col min="9" max="9" width="15.85546875" style="256" customWidth="1"/>
    <col min="10" max="10" width="13.140625" style="256" customWidth="1"/>
    <col min="11" max="11" width="15" style="256" hidden="1" customWidth="1"/>
    <col min="12" max="12" width="38.5703125" style="256" hidden="1" customWidth="1"/>
    <col min="13" max="13" width="4.85546875" style="256" customWidth="1"/>
    <col min="14" max="14" width="13.42578125" style="256" bestFit="1" customWidth="1"/>
    <col min="15" max="15" width="48.5703125" style="256" customWidth="1"/>
    <col min="16" max="16" width="18" style="256" customWidth="1"/>
    <col min="17" max="16384" width="11.42578125" style="256"/>
  </cols>
  <sheetData>
    <row r="1" spans="1:16" ht="15">
      <c r="A1" s="103"/>
      <c r="B1" s="338"/>
      <c r="C1" s="339"/>
      <c r="D1" s="103"/>
      <c r="G1" s="103"/>
      <c r="H1" s="103"/>
      <c r="I1" s="103"/>
      <c r="J1" s="103"/>
      <c r="K1" s="103"/>
      <c r="L1" s="103"/>
      <c r="M1" s="103"/>
      <c r="N1" s="103"/>
    </row>
    <row r="2" spans="1:16">
      <c r="A2" s="103"/>
      <c r="B2" s="340"/>
      <c r="C2" s="103"/>
      <c r="D2" s="103"/>
      <c r="G2" s="103"/>
      <c r="H2" s="103"/>
      <c r="I2" s="103"/>
      <c r="J2" s="103"/>
      <c r="K2" s="103"/>
      <c r="L2" s="103"/>
      <c r="M2" s="103"/>
      <c r="N2" s="103"/>
    </row>
    <row r="3" spans="1:16">
      <c r="A3" s="103"/>
      <c r="B3" s="340"/>
      <c r="C3" s="103"/>
      <c r="D3" s="103"/>
      <c r="G3" s="103"/>
      <c r="H3" s="103"/>
      <c r="I3" s="103"/>
      <c r="J3" s="103"/>
      <c r="K3" s="103"/>
      <c r="L3" s="103"/>
      <c r="M3" s="103"/>
      <c r="N3" s="103"/>
    </row>
    <row r="4" spans="1:16">
      <c r="A4" s="103"/>
      <c r="B4" s="340"/>
      <c r="C4" s="103"/>
      <c r="D4" s="103"/>
      <c r="G4" s="103"/>
      <c r="H4" s="103"/>
      <c r="I4" s="103"/>
      <c r="J4" s="103"/>
      <c r="K4" s="103"/>
      <c r="L4" s="103"/>
      <c r="M4" s="103"/>
      <c r="N4" s="103"/>
    </row>
    <row r="5" spans="1:16">
      <c r="A5" s="103"/>
      <c r="B5" s="340"/>
      <c r="C5" s="103"/>
      <c r="D5" s="103"/>
      <c r="G5" s="103"/>
      <c r="H5" s="103"/>
      <c r="I5" s="103"/>
      <c r="J5" s="103"/>
      <c r="K5" s="103"/>
      <c r="L5" s="103"/>
      <c r="M5" s="103"/>
      <c r="N5" s="103"/>
    </row>
    <row r="6" spans="1:16" ht="78.75" customHeight="1">
      <c r="G6" s="103"/>
      <c r="H6" s="103"/>
      <c r="I6" s="103"/>
      <c r="J6" s="103"/>
      <c r="K6" s="103"/>
      <c r="L6" s="103"/>
      <c r="M6" s="103"/>
      <c r="N6" s="103"/>
    </row>
    <row r="7" spans="1:16">
      <c r="B7" s="48" t="s">
        <v>44</v>
      </c>
    </row>
    <row r="8" spans="1:16">
      <c r="B8" s="48" t="s">
        <v>45</v>
      </c>
    </row>
    <row r="9" spans="1:16">
      <c r="B9" s="48" t="s">
        <v>46</v>
      </c>
    </row>
    <row r="10" spans="1:16">
      <c r="B10" s="48" t="s">
        <v>47</v>
      </c>
      <c r="D10" s="50"/>
      <c r="E10" s="100"/>
      <c r="F10" s="256" t="s">
        <v>48</v>
      </c>
      <c r="H10" s="50"/>
      <c r="J10" s="50"/>
      <c r="K10" s="50"/>
      <c r="L10" s="50"/>
    </row>
    <row r="11" spans="1:16">
      <c r="D11" s="50"/>
      <c r="F11" s="50"/>
      <c r="G11" s="50"/>
      <c r="H11" s="50"/>
      <c r="I11" s="50"/>
      <c r="J11" s="50"/>
      <c r="K11" s="50"/>
      <c r="L11" s="50"/>
    </row>
    <row r="12" spans="1:16" ht="15.75">
      <c r="B12" s="51" t="s">
        <v>225</v>
      </c>
      <c r="C12" s="52"/>
      <c r="D12" s="53"/>
      <c r="E12" s="53"/>
      <c r="F12" s="53"/>
      <c r="G12" s="53"/>
      <c r="H12" s="53"/>
      <c r="I12" s="53"/>
      <c r="J12" s="53"/>
      <c r="K12" s="53"/>
      <c r="L12" s="53"/>
    </row>
    <row r="13" spans="1:16">
      <c r="B13" s="54"/>
      <c r="C13" s="55"/>
    </row>
    <row r="14" spans="1:16" ht="15">
      <c r="B14" s="54" t="s">
        <v>49</v>
      </c>
      <c r="C14" s="55"/>
      <c r="O14" s="341"/>
      <c r="P14" s="341"/>
    </row>
    <row r="15" spans="1:16" ht="15">
      <c r="O15" s="341"/>
      <c r="P15" s="341"/>
    </row>
    <row r="16" spans="1:16" ht="15">
      <c r="B16" s="54" t="s">
        <v>190</v>
      </c>
      <c r="O16" s="341"/>
      <c r="P16" s="341"/>
    </row>
    <row r="17" spans="2:16" ht="15">
      <c r="O17" s="341"/>
      <c r="P17" s="341"/>
    </row>
    <row r="18" spans="2:16" ht="15">
      <c r="B18" s="162" t="s">
        <v>169</v>
      </c>
      <c r="C18" s="163"/>
      <c r="D18" s="164"/>
      <c r="E18" s="164"/>
      <c r="F18" s="164"/>
      <c r="G18" s="164"/>
      <c r="H18" s="164"/>
      <c r="I18" s="164"/>
      <c r="J18" s="164"/>
      <c r="K18" s="164"/>
      <c r="L18" s="342"/>
      <c r="M18" s="341"/>
      <c r="N18" s="341"/>
      <c r="O18" s="341"/>
      <c r="P18" s="341"/>
    </row>
    <row r="19" spans="2:16" ht="15">
      <c r="O19" s="341"/>
      <c r="P19" s="341"/>
    </row>
    <row r="20" spans="2:16" ht="65.25" customHeight="1">
      <c r="B20" s="343" t="s">
        <v>57</v>
      </c>
      <c r="C20" s="344" t="s">
        <v>51</v>
      </c>
      <c r="D20" s="345" t="s">
        <v>58</v>
      </c>
      <c r="E20" s="344" t="s">
        <v>50</v>
      </c>
      <c r="F20" s="344" t="s">
        <v>6</v>
      </c>
      <c r="G20" s="344" t="s">
        <v>52</v>
      </c>
      <c r="H20" s="345" t="s">
        <v>53</v>
      </c>
      <c r="I20" s="345" t="s">
        <v>54</v>
      </c>
      <c r="J20" s="345" t="s">
        <v>161</v>
      </c>
      <c r="K20" s="483" t="s">
        <v>56</v>
      </c>
      <c r="L20" s="484"/>
      <c r="O20" s="341"/>
      <c r="P20" s="341"/>
    </row>
    <row r="21" spans="2:16" s="277" customFormat="1" ht="29.25" customHeight="1">
      <c r="B21" s="275" t="s">
        <v>74</v>
      </c>
      <c r="C21" s="276"/>
      <c r="D21" s="276"/>
      <c r="E21" s="276"/>
      <c r="F21" s="276"/>
      <c r="G21" s="276"/>
      <c r="H21" s="276"/>
      <c r="I21" s="354">
        <f>ROUND(SUM(I22:I40),2)</f>
        <v>0</v>
      </c>
      <c r="J21" s="355">
        <f>ROUND(SUM(J22:J40),2)</f>
        <v>0</v>
      </c>
      <c r="K21" s="481"/>
      <c r="L21" s="482"/>
      <c r="O21" s="341"/>
      <c r="P21" s="341"/>
    </row>
    <row r="22" spans="2:16" ht="15">
      <c r="B22" s="56"/>
      <c r="C22" s="57"/>
      <c r="D22" s="56"/>
      <c r="E22" s="58"/>
      <c r="F22" s="58"/>
      <c r="G22" s="59"/>
      <c r="H22" s="96"/>
      <c r="I22" s="98"/>
      <c r="J22" s="346"/>
      <c r="K22" s="485"/>
      <c r="L22" s="486"/>
      <c r="O22" s="341"/>
      <c r="P22" s="341"/>
    </row>
    <row r="23" spans="2:16" ht="15">
      <c r="B23" s="56"/>
      <c r="C23" s="57"/>
      <c r="D23" s="56"/>
      <c r="E23" s="58"/>
      <c r="F23" s="58"/>
      <c r="G23" s="59"/>
      <c r="H23" s="96"/>
      <c r="I23" s="98"/>
      <c r="J23" s="346"/>
      <c r="K23" s="257"/>
      <c r="L23" s="258"/>
      <c r="O23" s="341"/>
      <c r="P23" s="341"/>
    </row>
    <row r="24" spans="2:16" ht="15">
      <c r="B24" s="56"/>
      <c r="C24" s="57"/>
      <c r="D24" s="56"/>
      <c r="E24" s="58"/>
      <c r="F24" s="58"/>
      <c r="G24" s="59"/>
      <c r="H24" s="96"/>
      <c r="I24" s="98"/>
      <c r="J24" s="346"/>
      <c r="K24" s="257"/>
      <c r="L24" s="258"/>
      <c r="O24" s="341"/>
      <c r="P24" s="341"/>
    </row>
    <row r="25" spans="2:16">
      <c r="B25" s="56"/>
      <c r="C25" s="57"/>
      <c r="D25" s="56"/>
      <c r="E25" s="58"/>
      <c r="F25" s="58"/>
      <c r="G25" s="59"/>
      <c r="H25" s="96"/>
      <c r="I25" s="98"/>
      <c r="J25" s="346"/>
      <c r="K25" s="257"/>
      <c r="L25" s="258"/>
    </row>
    <row r="26" spans="2:16">
      <c r="B26" s="56"/>
      <c r="C26" s="57"/>
      <c r="D26" s="56"/>
      <c r="E26" s="58"/>
      <c r="F26" s="58"/>
      <c r="G26" s="59"/>
      <c r="H26" s="96"/>
      <c r="I26" s="98"/>
      <c r="J26" s="346"/>
      <c r="K26" s="257"/>
      <c r="L26" s="258"/>
    </row>
    <row r="27" spans="2:16">
      <c r="B27" s="56"/>
      <c r="C27" s="57"/>
      <c r="D27" s="56"/>
      <c r="E27" s="58"/>
      <c r="F27" s="58"/>
      <c r="G27" s="59"/>
      <c r="H27" s="96"/>
      <c r="I27" s="98"/>
      <c r="J27" s="346"/>
      <c r="K27" s="257"/>
      <c r="L27" s="258"/>
    </row>
    <row r="28" spans="2:16">
      <c r="B28" s="56"/>
      <c r="C28" s="57"/>
      <c r="D28" s="56"/>
      <c r="E28" s="58"/>
      <c r="F28" s="58"/>
      <c r="G28" s="59"/>
      <c r="H28" s="96"/>
      <c r="I28" s="98"/>
      <c r="J28" s="346"/>
      <c r="K28" s="257"/>
      <c r="L28" s="258"/>
    </row>
    <row r="29" spans="2:16">
      <c r="B29" s="56"/>
      <c r="C29" s="57"/>
      <c r="D29" s="56"/>
      <c r="E29" s="58"/>
      <c r="F29" s="58"/>
      <c r="G29" s="59"/>
      <c r="H29" s="96"/>
      <c r="I29" s="98"/>
      <c r="J29" s="346"/>
      <c r="K29" s="257"/>
      <c r="L29" s="258"/>
    </row>
    <row r="30" spans="2:16">
      <c r="B30" s="56"/>
      <c r="C30" s="57"/>
      <c r="D30" s="56"/>
      <c r="E30" s="58"/>
      <c r="F30" s="58"/>
      <c r="G30" s="59"/>
      <c r="H30" s="96"/>
      <c r="I30" s="98"/>
      <c r="J30" s="346"/>
      <c r="K30" s="257"/>
      <c r="L30" s="258"/>
    </row>
    <row r="31" spans="2:16">
      <c r="B31" s="56"/>
      <c r="C31" s="57"/>
      <c r="D31" s="56"/>
      <c r="E31" s="58"/>
      <c r="F31" s="58"/>
      <c r="G31" s="59"/>
      <c r="H31" s="96"/>
      <c r="I31" s="98"/>
      <c r="J31" s="346"/>
      <c r="K31" s="257"/>
      <c r="L31" s="258"/>
    </row>
    <row r="32" spans="2:16">
      <c r="B32" s="56"/>
      <c r="C32" s="57"/>
      <c r="D32" s="56"/>
      <c r="E32" s="58"/>
      <c r="F32" s="58"/>
      <c r="G32" s="59"/>
      <c r="H32" s="96"/>
      <c r="I32" s="98"/>
      <c r="J32" s="346"/>
      <c r="K32" s="257"/>
      <c r="L32" s="258"/>
    </row>
    <row r="33" spans="1:12">
      <c r="B33" s="56"/>
      <c r="C33" s="57"/>
      <c r="D33" s="56"/>
      <c r="E33" s="58"/>
      <c r="F33" s="58"/>
      <c r="G33" s="59"/>
      <c r="H33" s="96"/>
      <c r="I33" s="98"/>
      <c r="J33" s="346"/>
      <c r="K33" s="257"/>
      <c r="L33" s="258"/>
    </row>
    <row r="34" spans="1:12">
      <c r="B34" s="56"/>
      <c r="C34" s="57"/>
      <c r="D34" s="56"/>
      <c r="E34" s="58"/>
      <c r="F34" s="58"/>
      <c r="G34" s="59"/>
      <c r="H34" s="96"/>
      <c r="I34" s="98"/>
      <c r="J34" s="346"/>
      <c r="K34" s="257"/>
      <c r="L34" s="258"/>
    </row>
    <row r="35" spans="1:12">
      <c r="B35" s="56"/>
      <c r="C35" s="57"/>
      <c r="D35" s="56"/>
      <c r="E35" s="58"/>
      <c r="F35" s="58"/>
      <c r="G35" s="59"/>
      <c r="H35" s="96"/>
      <c r="I35" s="98"/>
      <c r="J35" s="346"/>
      <c r="K35" s="257"/>
      <c r="L35" s="258"/>
    </row>
    <row r="36" spans="1:12">
      <c r="B36" s="56"/>
      <c r="C36" s="57"/>
      <c r="D36" s="56"/>
      <c r="E36" s="58"/>
      <c r="F36" s="58"/>
      <c r="G36" s="59"/>
      <c r="H36" s="96"/>
      <c r="I36" s="98"/>
      <c r="J36" s="346"/>
      <c r="K36" s="257"/>
      <c r="L36" s="258"/>
    </row>
    <row r="37" spans="1:12">
      <c r="B37" s="56"/>
      <c r="C37" s="57"/>
      <c r="D37" s="56"/>
      <c r="E37" s="58"/>
      <c r="F37" s="58"/>
      <c r="G37" s="59"/>
      <c r="H37" s="96"/>
      <c r="I37" s="98"/>
      <c r="J37" s="346"/>
      <c r="K37" s="257"/>
      <c r="L37" s="258"/>
    </row>
    <row r="38" spans="1:12">
      <c r="B38" s="56"/>
      <c r="C38" s="57"/>
      <c r="D38" s="56"/>
      <c r="E38" s="58"/>
      <c r="F38" s="58"/>
      <c r="G38" s="59"/>
      <c r="H38" s="96"/>
      <c r="I38" s="98"/>
      <c r="J38" s="346"/>
      <c r="K38" s="257"/>
      <c r="L38" s="258"/>
    </row>
    <row r="39" spans="1:12">
      <c r="B39" s="56"/>
      <c r="C39" s="57"/>
      <c r="D39" s="56"/>
      <c r="E39" s="58"/>
      <c r="F39" s="58"/>
      <c r="G39" s="59"/>
      <c r="H39" s="96"/>
      <c r="I39" s="98"/>
      <c r="J39" s="346"/>
      <c r="K39" s="257"/>
      <c r="L39" s="258"/>
    </row>
    <row r="40" spans="1:12">
      <c r="B40" s="56"/>
      <c r="C40" s="57"/>
      <c r="D40" s="56"/>
      <c r="E40" s="58"/>
      <c r="F40" s="58"/>
      <c r="G40" s="59"/>
      <c r="H40" s="96"/>
      <c r="I40" s="99"/>
      <c r="J40" s="346"/>
      <c r="K40" s="491"/>
      <c r="L40" s="492"/>
    </row>
    <row r="41" spans="1:12" ht="29.25" customHeight="1">
      <c r="A41" s="277"/>
      <c r="B41" s="275" t="s">
        <v>78</v>
      </c>
      <c r="C41" s="276"/>
      <c r="D41" s="276"/>
      <c r="E41" s="276"/>
      <c r="F41" s="276"/>
      <c r="G41" s="276"/>
      <c r="H41" s="276"/>
      <c r="I41" s="354">
        <f>ROUND(SUM(I42:I50),2)</f>
        <v>0</v>
      </c>
      <c r="J41" s="355">
        <f>ROUND(SUM(J42:J50),2)</f>
        <v>0</v>
      </c>
      <c r="K41" s="481"/>
      <c r="L41" s="482"/>
    </row>
    <row r="42" spans="1:12">
      <c r="B42" s="56"/>
      <c r="C42" s="57"/>
      <c r="D42" s="56"/>
      <c r="E42" s="58"/>
      <c r="F42" s="58"/>
      <c r="G42" s="58"/>
      <c r="H42" s="98"/>
      <c r="I42" s="97"/>
      <c r="J42" s="346"/>
      <c r="K42" s="485"/>
      <c r="L42" s="486"/>
    </row>
    <row r="43" spans="1:12">
      <c r="B43" s="56"/>
      <c r="C43" s="57"/>
      <c r="D43" s="56"/>
      <c r="E43" s="58"/>
      <c r="F43" s="58"/>
      <c r="G43" s="58"/>
      <c r="H43" s="98"/>
      <c r="I43" s="98"/>
      <c r="J43" s="346"/>
      <c r="K43" s="257"/>
      <c r="L43" s="258"/>
    </row>
    <row r="44" spans="1:12">
      <c r="B44" s="56"/>
      <c r="C44" s="57"/>
      <c r="D44" s="56"/>
      <c r="E44" s="58"/>
      <c r="F44" s="58"/>
      <c r="G44" s="58"/>
      <c r="H44" s="98"/>
      <c r="I44" s="98"/>
      <c r="J44" s="346"/>
      <c r="K44" s="257"/>
      <c r="L44" s="258"/>
    </row>
    <row r="45" spans="1:12">
      <c r="B45" s="56"/>
      <c r="C45" s="57"/>
      <c r="D45" s="56"/>
      <c r="E45" s="58"/>
      <c r="F45" s="58"/>
      <c r="G45" s="58"/>
      <c r="H45" s="98"/>
      <c r="I45" s="98"/>
      <c r="J45" s="346"/>
      <c r="K45" s="257"/>
      <c r="L45" s="258"/>
    </row>
    <row r="46" spans="1:12">
      <c r="B46" s="56"/>
      <c r="C46" s="57"/>
      <c r="D46" s="56"/>
      <c r="E46" s="58"/>
      <c r="F46" s="58"/>
      <c r="G46" s="58"/>
      <c r="H46" s="98"/>
      <c r="I46" s="98"/>
      <c r="J46" s="346"/>
      <c r="K46" s="257"/>
      <c r="L46" s="258"/>
    </row>
    <row r="47" spans="1:12">
      <c r="B47" s="56"/>
      <c r="C47" s="57"/>
      <c r="D47" s="56"/>
      <c r="E47" s="58"/>
      <c r="F47" s="58"/>
      <c r="G47" s="58"/>
      <c r="H47" s="98"/>
      <c r="I47" s="98"/>
      <c r="J47" s="346"/>
      <c r="K47" s="257"/>
      <c r="L47" s="258"/>
    </row>
    <row r="48" spans="1:12">
      <c r="B48" s="56"/>
      <c r="C48" s="57"/>
      <c r="D48" s="56"/>
      <c r="E48" s="58"/>
      <c r="F48" s="58"/>
      <c r="G48" s="58"/>
      <c r="H48" s="98"/>
      <c r="I48" s="98"/>
      <c r="J48" s="346"/>
      <c r="K48" s="489"/>
      <c r="L48" s="490"/>
    </row>
    <row r="49" spans="2:16">
      <c r="B49" s="56"/>
      <c r="C49" s="57"/>
      <c r="D49" s="56"/>
      <c r="E49" s="58"/>
      <c r="F49" s="58"/>
      <c r="G49" s="58"/>
      <c r="H49" s="98"/>
      <c r="I49" s="98"/>
      <c r="J49" s="346"/>
      <c r="K49" s="259"/>
      <c r="L49" s="260"/>
    </row>
    <row r="50" spans="2:16" s="103" customFormat="1">
      <c r="B50" s="104"/>
      <c r="C50" s="105"/>
      <c r="D50" s="104"/>
      <c r="E50" s="106"/>
      <c r="F50" s="106"/>
      <c r="G50" s="106"/>
      <c r="H50" s="274"/>
      <c r="I50" s="107"/>
      <c r="J50" s="346"/>
      <c r="K50" s="491"/>
      <c r="L50" s="492"/>
    </row>
    <row r="51" spans="2:16">
      <c r="B51" s="60" t="s">
        <v>170</v>
      </c>
      <c r="C51" s="61"/>
      <c r="D51" s="61"/>
      <c r="E51" s="61"/>
      <c r="F51" s="61"/>
      <c r="G51" s="61"/>
      <c r="H51" s="61"/>
      <c r="I51" s="296">
        <f>+I21+I41</f>
        <v>0</v>
      </c>
      <c r="J51" s="347">
        <f>+J21+J41</f>
        <v>0</v>
      </c>
      <c r="K51" s="487"/>
      <c r="L51" s="488"/>
    </row>
    <row r="52" spans="2:16" s="341" customFormat="1" ht="15"/>
    <row r="53" spans="2:16" ht="15">
      <c r="B53" s="162" t="s">
        <v>171</v>
      </c>
      <c r="C53" s="163"/>
      <c r="D53" s="164"/>
      <c r="E53" s="164"/>
      <c r="F53" s="164"/>
      <c r="G53" s="164"/>
      <c r="H53" s="164"/>
      <c r="I53" s="164"/>
      <c r="J53" s="164"/>
      <c r="K53" s="164"/>
      <c r="L53" s="164"/>
      <c r="M53" s="341"/>
      <c r="N53" s="341"/>
      <c r="O53" s="341"/>
      <c r="P53" s="341"/>
    </row>
    <row r="54" spans="2:16" s="103" customFormat="1">
      <c r="B54" s="165"/>
      <c r="C54" s="166"/>
      <c r="M54" s="167"/>
      <c r="N54" s="167"/>
      <c r="O54" s="167"/>
      <c r="P54" s="167"/>
    </row>
    <row r="55" spans="2:16" ht="45">
      <c r="B55" s="343" t="s">
        <v>57</v>
      </c>
      <c r="C55" s="344" t="s">
        <v>51</v>
      </c>
      <c r="D55" s="345" t="s">
        <v>58</v>
      </c>
      <c r="E55" s="348" t="s">
        <v>50</v>
      </c>
      <c r="F55" s="344" t="s">
        <v>6</v>
      </c>
      <c r="G55" s="344" t="s">
        <v>52</v>
      </c>
      <c r="H55" s="345" t="s">
        <v>53</v>
      </c>
      <c r="I55" s="345" t="s">
        <v>54</v>
      </c>
      <c r="J55" s="345" t="s">
        <v>55</v>
      </c>
      <c r="K55" s="483" t="s">
        <v>56</v>
      </c>
      <c r="L55" s="484"/>
    </row>
    <row r="56" spans="2:16">
      <c r="B56" s="278" t="s">
        <v>75</v>
      </c>
      <c r="C56" s="279"/>
      <c r="D56" s="280"/>
      <c r="E56" s="281"/>
      <c r="F56" s="282"/>
      <c r="G56" s="283"/>
      <c r="H56" s="284"/>
      <c r="I56" s="354">
        <f>ROUND(SUM(I57:I60),2)</f>
        <v>0</v>
      </c>
      <c r="J56" s="355">
        <f>ROUND(SUM(J57:J60),2)</f>
        <v>0</v>
      </c>
      <c r="K56" s="493"/>
      <c r="L56" s="494"/>
    </row>
    <row r="57" spans="2:16">
      <c r="B57" s="56"/>
      <c r="C57" s="57"/>
      <c r="D57" s="56"/>
      <c r="E57" s="265"/>
      <c r="F57" s="58"/>
      <c r="G57" s="59"/>
      <c r="H57" s="96"/>
      <c r="I57" s="98"/>
      <c r="J57" s="261"/>
      <c r="K57" s="489"/>
      <c r="L57" s="490"/>
    </row>
    <row r="58" spans="2:16">
      <c r="B58" s="56"/>
      <c r="C58" s="57"/>
      <c r="D58" s="56"/>
      <c r="E58" s="266"/>
      <c r="F58" s="58"/>
      <c r="G58" s="59"/>
      <c r="H58" s="96"/>
      <c r="I58" s="98"/>
      <c r="J58" s="261"/>
      <c r="K58" s="489"/>
      <c r="L58" s="490"/>
    </row>
    <row r="59" spans="2:16">
      <c r="B59" s="56"/>
      <c r="C59" s="57"/>
      <c r="D59" s="56"/>
      <c r="E59" s="266"/>
      <c r="F59" s="58"/>
      <c r="G59" s="59"/>
      <c r="H59" s="96"/>
      <c r="I59" s="98"/>
      <c r="J59" s="261"/>
      <c r="K59" s="259"/>
      <c r="L59" s="260"/>
    </row>
    <row r="60" spans="2:16" ht="15">
      <c r="B60" s="56"/>
      <c r="C60" s="57"/>
      <c r="D60" s="56"/>
      <c r="E60" s="267"/>
      <c r="F60" s="58"/>
      <c r="G60" s="59"/>
      <c r="H60" s="96"/>
      <c r="I60" s="98"/>
      <c r="J60" s="261"/>
      <c r="K60" s="259"/>
      <c r="L60" s="260"/>
      <c r="O60" s="341"/>
      <c r="P60" s="341"/>
    </row>
    <row r="61" spans="2:16" ht="15">
      <c r="B61" s="60" t="s">
        <v>172</v>
      </c>
      <c r="C61" s="61"/>
      <c r="D61" s="61"/>
      <c r="E61" s="254"/>
      <c r="F61" s="61"/>
      <c r="G61" s="61"/>
      <c r="H61" s="61"/>
      <c r="I61" s="349">
        <f>+I56</f>
        <v>0</v>
      </c>
      <c r="J61" s="347">
        <f>+J56</f>
        <v>0</v>
      </c>
      <c r="K61" s="487"/>
      <c r="L61" s="488"/>
      <c r="O61" s="341"/>
      <c r="P61" s="341"/>
    </row>
    <row r="62" spans="2:16" ht="15">
      <c r="O62" s="341"/>
      <c r="P62" s="341"/>
    </row>
    <row r="63" spans="2:16" s="341" customFormat="1" ht="15">
      <c r="B63" s="162" t="s">
        <v>201</v>
      </c>
      <c r="C63" s="163"/>
      <c r="D63" s="164"/>
      <c r="E63" s="164"/>
      <c r="F63" s="164"/>
      <c r="G63" s="164"/>
      <c r="H63" s="164"/>
      <c r="I63" s="164"/>
      <c r="J63" s="164"/>
    </row>
    <row r="64" spans="2:16" s="341" customFormat="1" ht="15">
      <c r="B64" s="165"/>
      <c r="C64" s="166"/>
      <c r="D64" s="103"/>
      <c r="E64" s="103"/>
      <c r="F64" s="103"/>
      <c r="G64" s="103"/>
      <c r="H64" s="103"/>
      <c r="I64" s="103"/>
      <c r="J64" s="103"/>
      <c r="K64" s="350"/>
      <c r="L64" s="350"/>
    </row>
    <row r="65" spans="2:16" s="341" customFormat="1" ht="45">
      <c r="B65" s="343" t="s">
        <v>57</v>
      </c>
      <c r="C65" s="344" t="s">
        <v>51</v>
      </c>
      <c r="D65" s="345" t="s">
        <v>58</v>
      </c>
      <c r="E65" s="348" t="s">
        <v>50</v>
      </c>
      <c r="F65" s="344" t="s">
        <v>6</v>
      </c>
      <c r="G65" s="344" t="s">
        <v>52</v>
      </c>
      <c r="H65" s="345" t="s">
        <v>53</v>
      </c>
      <c r="I65" s="345" t="s">
        <v>54</v>
      </c>
      <c r="J65" s="345" t="s">
        <v>55</v>
      </c>
    </row>
    <row r="66" spans="2:16" s="341" customFormat="1" ht="15">
      <c r="B66" s="60" t="s">
        <v>202</v>
      </c>
      <c r="C66" s="279"/>
      <c r="D66" s="280"/>
      <c r="E66" s="281"/>
      <c r="F66" s="282"/>
      <c r="G66" s="283"/>
      <c r="H66" s="284"/>
      <c r="I66" s="354">
        <f>ROUND(SUM(I67:I70),2)</f>
        <v>0</v>
      </c>
      <c r="J66" s="355">
        <f>ROUND(SUM(J67:J70),2)</f>
        <v>0</v>
      </c>
    </row>
    <row r="67" spans="2:16" s="341" customFormat="1" ht="15">
      <c r="B67" s="56"/>
      <c r="C67" s="57"/>
      <c r="D67" s="56"/>
      <c r="E67" s="265"/>
      <c r="F67" s="58"/>
      <c r="G67" s="59"/>
      <c r="H67" s="96"/>
      <c r="I67" s="98"/>
      <c r="J67" s="261"/>
    </row>
    <row r="68" spans="2:16" s="341" customFormat="1" ht="15">
      <c r="B68" s="56"/>
      <c r="C68" s="57"/>
      <c r="D68" s="56"/>
      <c r="E68" s="266"/>
      <c r="F68" s="58"/>
      <c r="G68" s="59"/>
      <c r="H68" s="96"/>
      <c r="I68" s="98"/>
      <c r="J68" s="261"/>
    </row>
    <row r="69" spans="2:16" s="341" customFormat="1" ht="15">
      <c r="B69" s="56"/>
      <c r="C69" s="57"/>
      <c r="D69" s="56"/>
      <c r="E69" s="266"/>
      <c r="F69" s="58"/>
      <c r="G69" s="59"/>
      <c r="H69" s="96"/>
      <c r="I69" s="98"/>
      <c r="J69" s="261"/>
    </row>
    <row r="70" spans="2:16" s="341" customFormat="1" ht="15">
      <c r="B70" s="56"/>
      <c r="C70" s="57"/>
      <c r="D70" s="56"/>
      <c r="E70" s="267"/>
      <c r="F70" s="58"/>
      <c r="G70" s="59"/>
      <c r="H70" s="96"/>
      <c r="I70" s="98"/>
      <c r="J70" s="261"/>
    </row>
    <row r="71" spans="2:16" s="341" customFormat="1" ht="15">
      <c r="B71" s="60" t="s">
        <v>212</v>
      </c>
      <c r="C71" s="61"/>
      <c r="D71" s="61"/>
      <c r="E71" s="254"/>
      <c r="F71" s="61"/>
      <c r="G71" s="61"/>
      <c r="H71" s="61"/>
      <c r="I71" s="349">
        <f>+I66</f>
        <v>0</v>
      </c>
      <c r="J71" s="347">
        <f>+J66</f>
        <v>0</v>
      </c>
    </row>
    <row r="72" spans="2:16" s="341" customFormat="1" ht="15"/>
    <row r="73" spans="2:16" s="341" customFormat="1" ht="15"/>
    <row r="75" spans="2:16">
      <c r="B75" s="62"/>
      <c r="C75" s="63"/>
      <c r="D75" s="63"/>
      <c r="E75" s="63"/>
      <c r="F75" s="63"/>
      <c r="G75" s="63"/>
      <c r="H75" s="101"/>
      <c r="I75" s="101"/>
      <c r="J75" s="101"/>
      <c r="K75" s="101"/>
      <c r="L75" s="101"/>
      <c r="M75" s="101"/>
      <c r="N75" s="101"/>
      <c r="O75" s="49"/>
      <c r="P75" s="49"/>
    </row>
  </sheetData>
  <sheetProtection formatCells="0" formatColumns="0" formatRows="0" insertColumns="0" insertRows="0" insertHyperlinks="0" deleteColumns="0" deleteRows="0" selectLockedCells="1" sort="0" autoFilter="0" pivotTables="0"/>
  <mergeCells count="14">
    <mergeCell ref="K21:L21"/>
    <mergeCell ref="K20:L20"/>
    <mergeCell ref="K22:L22"/>
    <mergeCell ref="K61:L61"/>
    <mergeCell ref="K42:L42"/>
    <mergeCell ref="K48:L48"/>
    <mergeCell ref="K41:L41"/>
    <mergeCell ref="K51:L51"/>
    <mergeCell ref="K50:L50"/>
    <mergeCell ref="K55:L55"/>
    <mergeCell ref="K56:L56"/>
    <mergeCell ref="K57:L57"/>
    <mergeCell ref="K58:L58"/>
    <mergeCell ref="K40:L40"/>
  </mergeCells>
  <phoneticPr fontId="0" type="noConversion"/>
  <pageMargins left="0.70866141732283472" right="0.70866141732283472" top="0.74803149606299213" bottom="0.74803149606299213" header="0.31496062992125984" footer="0.31496062992125984"/>
  <pageSetup paperSize="9" scale="54" fitToHeight="0"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66"/>
  <sheetViews>
    <sheetView zoomScaleNormal="100" workbookViewId="0">
      <selection activeCell="E31" sqref="E31"/>
    </sheetView>
  </sheetViews>
  <sheetFormatPr baseColWidth="10" defaultRowHeight="14.25"/>
  <cols>
    <col min="1" max="1" width="4.5703125" style="289" customWidth="1"/>
    <col min="2" max="2" width="58.42578125" style="289" customWidth="1"/>
    <col min="3" max="3" width="21.28515625" style="289" customWidth="1"/>
    <col min="4" max="4" width="12.85546875" style="289" customWidth="1"/>
    <col min="5" max="5" width="11.42578125" style="289" customWidth="1"/>
    <col min="6" max="6" width="14.28515625" style="289" customWidth="1"/>
    <col min="7" max="7" width="22.42578125" style="289" customWidth="1"/>
    <col min="8" max="8" width="5.42578125" style="289" customWidth="1"/>
    <col min="9" max="13" width="11.42578125" style="289"/>
    <col min="14" max="14" width="12.140625" style="289" bestFit="1" customWidth="1"/>
    <col min="15" max="16384" width="11.42578125" style="289"/>
  </cols>
  <sheetData>
    <row r="1" spans="1:13" s="269" customFormat="1" ht="15">
      <c r="A1" s="271"/>
      <c r="B1" s="327"/>
      <c r="C1" s="321"/>
      <c r="D1" s="322"/>
      <c r="E1" s="322"/>
      <c r="F1" s="321"/>
      <c r="G1" s="321"/>
      <c r="H1" s="321"/>
      <c r="I1" s="270"/>
      <c r="J1" s="270"/>
      <c r="K1" s="270"/>
      <c r="L1" s="270"/>
      <c r="M1" s="270"/>
    </row>
    <row r="2" spans="1:13" s="269" customFormat="1">
      <c r="A2" s="272"/>
      <c r="B2" s="321"/>
      <c r="C2" s="321"/>
      <c r="D2" s="322"/>
      <c r="E2" s="322"/>
      <c r="F2" s="321"/>
      <c r="G2" s="321"/>
      <c r="H2" s="321"/>
      <c r="I2" s="270"/>
      <c r="J2" s="270"/>
      <c r="K2" s="270"/>
      <c r="L2" s="270"/>
      <c r="M2" s="270"/>
    </row>
    <row r="3" spans="1:13" s="269" customFormat="1">
      <c r="A3" s="272"/>
      <c r="B3" s="321"/>
      <c r="C3" s="321"/>
      <c r="D3" s="322"/>
      <c r="E3" s="322"/>
      <c r="F3" s="321"/>
      <c r="G3" s="321"/>
      <c r="H3" s="321"/>
      <c r="I3" s="270"/>
      <c r="J3" s="270"/>
      <c r="K3" s="270"/>
      <c r="L3" s="270"/>
      <c r="M3" s="270"/>
    </row>
    <row r="4" spans="1:13" s="269" customFormat="1">
      <c r="A4" s="272"/>
      <c r="B4" s="321"/>
      <c r="C4" s="321"/>
      <c r="D4" s="322"/>
      <c r="E4" s="322"/>
      <c r="F4" s="321"/>
      <c r="G4" s="321"/>
      <c r="H4" s="321"/>
      <c r="I4" s="270"/>
      <c r="J4" s="270"/>
      <c r="K4" s="270"/>
      <c r="L4" s="270"/>
      <c r="M4" s="270"/>
    </row>
    <row r="5" spans="1:13" s="269" customFormat="1">
      <c r="A5" s="272"/>
      <c r="B5" s="321"/>
      <c r="C5" s="321"/>
      <c r="D5" s="322"/>
      <c r="E5" s="322"/>
      <c r="F5" s="321"/>
      <c r="G5" s="321"/>
      <c r="H5" s="321"/>
      <c r="I5" s="270"/>
      <c r="J5" s="270"/>
      <c r="K5" s="270"/>
      <c r="L5" s="270"/>
      <c r="M5" s="270"/>
    </row>
    <row r="6" spans="1:13" s="269" customFormat="1" ht="78.75" customHeight="1">
      <c r="A6" s="273"/>
      <c r="B6" s="322"/>
      <c r="C6" s="322"/>
      <c r="D6" s="322"/>
      <c r="E6" s="322"/>
      <c r="F6" s="321"/>
      <c r="G6" s="321"/>
      <c r="H6" s="321"/>
      <c r="I6" s="270"/>
      <c r="J6" s="270"/>
      <c r="K6" s="270"/>
      <c r="L6" s="270"/>
      <c r="M6" s="270"/>
    </row>
    <row r="7" spans="1:13" s="269" customFormat="1" ht="16.5" customHeight="1">
      <c r="B7" s="356" t="s">
        <v>44</v>
      </c>
      <c r="C7" s="323" t="str">
        <f>IF(+'Relació classificada despeses'!E7=0,"",+'Relació classificada despeses'!E7)</f>
        <v/>
      </c>
      <c r="D7" s="323"/>
      <c r="E7" s="323"/>
      <c r="F7" s="323"/>
      <c r="G7" s="323"/>
      <c r="H7" s="321"/>
      <c r="I7" s="270"/>
      <c r="J7" s="270"/>
      <c r="K7" s="270"/>
      <c r="L7" s="270"/>
      <c r="M7" s="270"/>
    </row>
    <row r="8" spans="1:13" s="269" customFormat="1" ht="16.5" customHeight="1">
      <c r="B8" s="356" t="s">
        <v>45</v>
      </c>
      <c r="C8" s="323" t="str">
        <f>IF(+'Relació classificada despeses'!E8=0,"",+'Relació classificada despeses'!E8)</f>
        <v/>
      </c>
      <c r="D8" s="323"/>
      <c r="E8" s="323"/>
      <c r="F8" s="323"/>
      <c r="G8" s="323"/>
      <c r="H8" s="321"/>
      <c r="I8" s="270"/>
      <c r="J8" s="270"/>
      <c r="K8" s="270"/>
      <c r="L8" s="270"/>
      <c r="M8" s="270"/>
    </row>
    <row r="9" spans="1:13" s="269" customFormat="1" ht="16.5" customHeight="1">
      <c r="B9" s="356" t="s">
        <v>46</v>
      </c>
      <c r="C9" s="323" t="str">
        <f>IF(+'Relació classificada despeses'!E9=0,"",+'Relació classificada despeses'!E9)</f>
        <v/>
      </c>
      <c r="D9" s="323"/>
      <c r="E9" s="323"/>
      <c r="F9" s="323"/>
      <c r="G9" s="323"/>
      <c r="H9" s="321"/>
      <c r="I9" s="270"/>
      <c r="J9" s="270"/>
      <c r="K9" s="270"/>
      <c r="L9" s="270"/>
      <c r="M9" s="270"/>
    </row>
    <row r="10" spans="1:13" s="269" customFormat="1" ht="16.5" customHeight="1">
      <c r="A10" s="273"/>
      <c r="B10" s="322"/>
      <c r="C10" s="322"/>
      <c r="D10" s="322"/>
      <c r="E10" s="322"/>
      <c r="F10" s="321"/>
      <c r="G10" s="321"/>
      <c r="H10" s="321"/>
      <c r="I10" s="270"/>
      <c r="J10" s="270"/>
      <c r="K10" s="270"/>
      <c r="L10" s="270"/>
      <c r="M10" s="270"/>
    </row>
    <row r="11" spans="1:13" s="269" customFormat="1" ht="15.75">
      <c r="B11" s="328" t="s">
        <v>180</v>
      </c>
      <c r="C11" s="322"/>
      <c r="D11" s="322"/>
      <c r="E11" s="322"/>
      <c r="F11" s="322"/>
      <c r="G11" s="322"/>
      <c r="H11" s="322"/>
    </row>
    <row r="12" spans="1:13" s="269" customFormat="1">
      <c r="A12" s="273"/>
      <c r="B12" s="322"/>
      <c r="C12" s="322"/>
      <c r="D12" s="322"/>
      <c r="E12" s="322"/>
      <c r="F12" s="322"/>
      <c r="G12" s="322"/>
      <c r="H12" s="322"/>
    </row>
    <row r="13" spans="1:13" s="269" customFormat="1" ht="15">
      <c r="A13" s="273"/>
      <c r="B13" s="329" t="s">
        <v>179</v>
      </c>
      <c r="C13" s="322"/>
      <c r="D13" s="322"/>
      <c r="E13" s="322"/>
      <c r="F13" s="322"/>
      <c r="G13" s="322"/>
      <c r="H13" s="322"/>
    </row>
    <row r="14" spans="1:13" s="269" customFormat="1">
      <c r="A14" s="273"/>
      <c r="B14" s="330"/>
      <c r="C14" s="324"/>
      <c r="D14" s="325"/>
      <c r="E14" s="322"/>
      <c r="F14" s="322"/>
      <c r="G14" s="324"/>
      <c r="H14" s="322"/>
      <c r="I14" s="285"/>
      <c r="J14" s="285"/>
      <c r="K14" s="285"/>
    </row>
    <row r="15" spans="1:13" s="269" customFormat="1">
      <c r="A15" s="273"/>
      <c r="B15" s="498" t="s">
        <v>214</v>
      </c>
      <c r="C15" s="498"/>
      <c r="D15" s="498"/>
      <c r="E15" s="498"/>
      <c r="F15" s="498"/>
      <c r="G15" s="498"/>
      <c r="H15" s="498"/>
      <c r="I15" s="285"/>
      <c r="J15" s="285"/>
      <c r="K15" s="285"/>
    </row>
    <row r="16" spans="1:13" s="269" customFormat="1" ht="15.75">
      <c r="A16" s="286"/>
      <c r="B16" s="498" t="s">
        <v>181</v>
      </c>
      <c r="C16" s="498"/>
      <c r="D16" s="498"/>
      <c r="E16" s="498"/>
      <c r="F16" s="498"/>
      <c r="G16" s="498"/>
      <c r="H16" s="498"/>
      <c r="I16" s="287"/>
      <c r="J16" s="287"/>
      <c r="K16" s="287"/>
    </row>
    <row r="17" spans="1:15" s="269" customFormat="1">
      <c r="A17" s="288"/>
      <c r="B17" s="498" t="s">
        <v>182</v>
      </c>
      <c r="C17" s="498"/>
      <c r="D17" s="498"/>
      <c r="E17" s="498"/>
      <c r="F17" s="498"/>
      <c r="G17" s="498"/>
      <c r="H17" s="498"/>
    </row>
    <row r="18" spans="1:15" s="269" customFormat="1">
      <c r="A18" s="288"/>
      <c r="B18" s="498" t="s">
        <v>183</v>
      </c>
      <c r="C18" s="498"/>
      <c r="D18" s="498"/>
      <c r="E18" s="498"/>
      <c r="F18" s="498"/>
      <c r="G18" s="498"/>
      <c r="H18" s="498"/>
    </row>
    <row r="19" spans="1:15" s="269" customFormat="1">
      <c r="A19" s="288"/>
      <c r="B19" s="498" t="s">
        <v>215</v>
      </c>
      <c r="C19" s="498"/>
      <c r="D19" s="498"/>
      <c r="E19" s="498"/>
      <c r="F19" s="498"/>
      <c r="G19" s="498"/>
      <c r="H19" s="498"/>
    </row>
    <row r="20" spans="1:15" s="269" customFormat="1">
      <c r="A20" s="273"/>
      <c r="B20" s="498" t="s">
        <v>224</v>
      </c>
      <c r="C20" s="498"/>
      <c r="D20" s="498"/>
      <c r="E20" s="498"/>
      <c r="F20" s="498"/>
      <c r="G20" s="498"/>
      <c r="H20" s="367"/>
    </row>
    <row r="21" spans="1:15" s="269" customFormat="1">
      <c r="A21" s="273"/>
      <c r="B21" s="498" t="s">
        <v>184</v>
      </c>
      <c r="C21" s="498"/>
      <c r="D21" s="498"/>
      <c r="E21" s="498"/>
      <c r="F21" s="498"/>
      <c r="G21" s="498"/>
      <c r="H21" s="498"/>
    </row>
    <row r="22" spans="1:15" s="269" customFormat="1" ht="15.75">
      <c r="A22" s="286"/>
      <c r="B22" s="499"/>
      <c r="C22" s="499"/>
      <c r="D22" s="499"/>
      <c r="E22" s="499"/>
      <c r="F22" s="499"/>
      <c r="G22" s="499"/>
      <c r="H22" s="499"/>
    </row>
    <row r="23" spans="1:15" ht="15">
      <c r="B23" s="331"/>
      <c r="C23" s="326"/>
      <c r="D23" s="326"/>
      <c r="E23" s="326"/>
      <c r="F23" s="326"/>
      <c r="G23" s="326"/>
      <c r="H23" s="326"/>
      <c r="J23" s="220"/>
      <c r="K23" s="220"/>
      <c r="L23" s="220"/>
      <c r="M23" s="220"/>
      <c r="N23" s="220"/>
      <c r="O23" s="220"/>
    </row>
    <row r="24" spans="1:15" ht="42.75">
      <c r="B24" s="334" t="s">
        <v>166</v>
      </c>
      <c r="C24" s="334" t="s">
        <v>162</v>
      </c>
      <c r="D24" s="334" t="s">
        <v>163</v>
      </c>
      <c r="E24" s="334" t="s">
        <v>168</v>
      </c>
      <c r="F24" s="334" t="s">
        <v>164</v>
      </c>
      <c r="G24" s="334" t="s">
        <v>165</v>
      </c>
      <c r="H24" s="326"/>
      <c r="J24" s="220"/>
      <c r="K24" s="220"/>
      <c r="L24" s="220"/>
      <c r="M24" s="220"/>
      <c r="N24" s="220"/>
      <c r="O24" s="220"/>
    </row>
    <row r="25" spans="1:15" ht="15">
      <c r="B25" s="58"/>
      <c r="C25" s="291"/>
      <c r="D25" s="351"/>
      <c r="E25" s="292" t="str">
        <f>IF(OR(C25="",D25=""),"",+C25/D25)</f>
        <v/>
      </c>
      <c r="F25" s="293" t="str">
        <f t="shared" ref="F25:F35" si="0">IF(E25="","",IF(E25&lt;38.22,"SÍ","NO"))</f>
        <v/>
      </c>
      <c r="G25" s="294" t="str">
        <f>IF(F25="","",IF(F25="NO",C25,C25-(D25*(38.22-E25)*0.15)))</f>
        <v/>
      </c>
      <c r="H25" s="326"/>
      <c r="J25" s="220"/>
      <c r="K25" s="220"/>
      <c r="L25" s="220"/>
      <c r="M25" s="220"/>
      <c r="N25" s="220"/>
      <c r="O25" s="220"/>
    </row>
    <row r="26" spans="1:15" ht="15">
      <c r="B26" s="58"/>
      <c r="C26" s="291"/>
      <c r="D26" s="351"/>
      <c r="E26" s="292" t="str">
        <f t="shared" ref="E26:E38" si="1">IF(OR(C26="",D26=""),"",+C26/D26)</f>
        <v/>
      </c>
      <c r="F26" s="293" t="str">
        <f t="shared" si="0"/>
        <v/>
      </c>
      <c r="G26" s="294" t="str">
        <f t="shared" ref="G26:G38" si="2">IF(F26="","",IF(F26="NO",C26,C26-(D26*(38.22-E26)*0.15)))</f>
        <v/>
      </c>
      <c r="H26" s="326"/>
      <c r="J26" s="220"/>
      <c r="K26" s="220"/>
      <c r="L26" s="220"/>
      <c r="M26" s="220"/>
      <c r="N26" s="220"/>
      <c r="O26" s="220"/>
    </row>
    <row r="27" spans="1:15" ht="15">
      <c r="B27" s="290"/>
      <c r="C27" s="291"/>
      <c r="D27" s="351"/>
      <c r="E27" s="292" t="str">
        <f t="shared" si="1"/>
        <v/>
      </c>
      <c r="F27" s="293" t="str">
        <f t="shared" si="0"/>
        <v/>
      </c>
      <c r="G27" s="294" t="str">
        <f t="shared" si="2"/>
        <v/>
      </c>
      <c r="H27" s="326"/>
      <c r="J27" s="220"/>
      <c r="K27" s="220"/>
      <c r="L27" s="220"/>
      <c r="M27" s="220"/>
      <c r="N27" s="220"/>
      <c r="O27" s="220"/>
    </row>
    <row r="28" spans="1:15" ht="15">
      <c r="B28" s="290"/>
      <c r="C28" s="291"/>
      <c r="D28" s="351"/>
      <c r="E28" s="292" t="str">
        <f t="shared" si="1"/>
        <v/>
      </c>
      <c r="F28" s="293" t="str">
        <f t="shared" si="0"/>
        <v/>
      </c>
      <c r="G28" s="294" t="str">
        <f t="shared" si="2"/>
        <v/>
      </c>
      <c r="H28" s="326"/>
      <c r="J28" s="220"/>
      <c r="K28" s="220"/>
      <c r="L28" s="220"/>
      <c r="M28" s="220"/>
      <c r="N28" s="220"/>
      <c r="O28" s="220"/>
    </row>
    <row r="29" spans="1:15" ht="15">
      <c r="B29" s="290"/>
      <c r="C29" s="291"/>
      <c r="D29" s="351"/>
      <c r="E29" s="292" t="str">
        <f t="shared" si="1"/>
        <v/>
      </c>
      <c r="F29" s="293" t="str">
        <f t="shared" si="0"/>
        <v/>
      </c>
      <c r="G29" s="294" t="str">
        <f t="shared" si="2"/>
        <v/>
      </c>
      <c r="H29" s="326"/>
      <c r="J29" s="220"/>
      <c r="K29" s="220"/>
      <c r="L29" s="220"/>
      <c r="M29" s="220"/>
      <c r="N29" s="220"/>
      <c r="O29" s="220"/>
    </row>
    <row r="30" spans="1:15" ht="15">
      <c r="B30" s="290"/>
      <c r="C30" s="291"/>
      <c r="D30" s="351"/>
      <c r="E30" s="292" t="str">
        <f t="shared" si="1"/>
        <v/>
      </c>
      <c r="F30" s="293" t="str">
        <f t="shared" si="0"/>
        <v/>
      </c>
      <c r="G30" s="294" t="str">
        <f t="shared" si="2"/>
        <v/>
      </c>
      <c r="H30" s="326"/>
      <c r="J30" s="220"/>
      <c r="K30" s="220"/>
      <c r="L30" s="220"/>
      <c r="M30" s="220"/>
      <c r="N30" s="220"/>
      <c r="O30" s="220"/>
    </row>
    <row r="31" spans="1:15" ht="15">
      <c r="B31" s="290"/>
      <c r="C31" s="291"/>
      <c r="D31" s="351"/>
      <c r="E31" s="292" t="str">
        <f t="shared" si="1"/>
        <v/>
      </c>
      <c r="F31" s="293" t="str">
        <f t="shared" si="0"/>
        <v/>
      </c>
      <c r="G31" s="294" t="str">
        <f t="shared" si="2"/>
        <v/>
      </c>
      <c r="H31" s="326"/>
      <c r="J31" s="220"/>
      <c r="K31" s="220"/>
      <c r="L31" s="220"/>
      <c r="M31" s="220"/>
      <c r="N31" s="220"/>
      <c r="O31" s="220"/>
    </row>
    <row r="32" spans="1:15" ht="15">
      <c r="B32" s="290"/>
      <c r="C32" s="291"/>
      <c r="D32" s="351"/>
      <c r="E32" s="292" t="str">
        <f t="shared" si="1"/>
        <v/>
      </c>
      <c r="F32" s="293" t="str">
        <f t="shared" si="0"/>
        <v/>
      </c>
      <c r="G32" s="294" t="str">
        <f t="shared" si="2"/>
        <v/>
      </c>
      <c r="H32" s="326"/>
      <c r="J32" s="220"/>
      <c r="K32" s="220"/>
      <c r="L32" s="220"/>
      <c r="M32" s="220"/>
      <c r="N32" s="220"/>
      <c r="O32" s="220"/>
    </row>
    <row r="33" spans="2:15" ht="15">
      <c r="B33" s="290"/>
      <c r="C33" s="291"/>
      <c r="D33" s="351"/>
      <c r="E33" s="292" t="str">
        <f t="shared" si="1"/>
        <v/>
      </c>
      <c r="F33" s="293"/>
      <c r="G33" s="294" t="str">
        <f t="shared" si="2"/>
        <v/>
      </c>
      <c r="H33" s="326"/>
      <c r="J33" s="220"/>
      <c r="K33" s="220"/>
      <c r="L33" s="220"/>
      <c r="M33" s="220"/>
      <c r="N33" s="220"/>
      <c r="O33" s="220"/>
    </row>
    <row r="34" spans="2:15" ht="15">
      <c r="B34" s="290"/>
      <c r="C34" s="291"/>
      <c r="D34" s="351"/>
      <c r="E34" s="292" t="str">
        <f t="shared" si="1"/>
        <v/>
      </c>
      <c r="F34" s="293"/>
      <c r="G34" s="294" t="str">
        <f t="shared" si="2"/>
        <v/>
      </c>
      <c r="H34" s="326"/>
      <c r="J34" s="220"/>
      <c r="K34" s="220"/>
      <c r="L34" s="220"/>
      <c r="M34" s="220"/>
      <c r="N34" s="220"/>
      <c r="O34" s="220"/>
    </row>
    <row r="35" spans="2:15" ht="15">
      <c r="B35" s="290"/>
      <c r="C35" s="291"/>
      <c r="D35" s="351"/>
      <c r="E35" s="292" t="str">
        <f t="shared" si="1"/>
        <v/>
      </c>
      <c r="F35" s="293" t="str">
        <f t="shared" si="0"/>
        <v/>
      </c>
      <c r="G35" s="294" t="str">
        <f t="shared" si="2"/>
        <v/>
      </c>
      <c r="H35" s="326"/>
      <c r="J35" s="220"/>
      <c r="K35" s="220"/>
      <c r="L35" s="220"/>
      <c r="M35" s="220"/>
      <c r="N35" s="220"/>
      <c r="O35" s="220"/>
    </row>
    <row r="36" spans="2:15" ht="15">
      <c r="B36" s="290"/>
      <c r="C36" s="291"/>
      <c r="D36" s="351"/>
      <c r="E36" s="292" t="str">
        <f t="shared" si="1"/>
        <v/>
      </c>
      <c r="F36" s="293"/>
      <c r="G36" s="294" t="str">
        <f t="shared" si="2"/>
        <v/>
      </c>
      <c r="H36" s="326"/>
      <c r="J36" s="220"/>
      <c r="K36" s="220"/>
      <c r="L36" s="220"/>
      <c r="M36" s="220"/>
      <c r="N36" s="220"/>
      <c r="O36" s="220"/>
    </row>
    <row r="37" spans="2:15" ht="15">
      <c r="B37" s="290"/>
      <c r="C37" s="291"/>
      <c r="D37" s="351"/>
      <c r="E37" s="292" t="str">
        <f t="shared" si="1"/>
        <v/>
      </c>
      <c r="F37" s="293" t="str">
        <f>IF(E37="","",IF(E37&lt;38.22,"SÍ","NO"))</f>
        <v/>
      </c>
      <c r="G37" s="294" t="str">
        <f t="shared" si="2"/>
        <v/>
      </c>
      <c r="H37" s="326"/>
      <c r="J37" s="220"/>
      <c r="K37" s="220"/>
      <c r="L37" s="220"/>
      <c r="M37" s="220"/>
      <c r="N37" s="220"/>
      <c r="O37" s="220"/>
    </row>
    <row r="38" spans="2:15" ht="15">
      <c r="B38" s="290"/>
      <c r="C38" s="291"/>
      <c r="D38" s="351"/>
      <c r="E38" s="292" t="str">
        <f t="shared" si="1"/>
        <v/>
      </c>
      <c r="F38" s="293" t="str">
        <f>IF(E38="","",IF(E38&lt;38.22,"SÍ","NO"))</f>
        <v/>
      </c>
      <c r="G38" s="294" t="str">
        <f t="shared" si="2"/>
        <v/>
      </c>
      <c r="H38" s="326"/>
      <c r="J38" s="220"/>
      <c r="K38" s="220"/>
      <c r="L38" s="220"/>
      <c r="M38" s="220"/>
      <c r="N38" s="220"/>
      <c r="O38" s="220"/>
    </row>
    <row r="39" spans="2:15" ht="44.25">
      <c r="B39" s="335" t="s">
        <v>185</v>
      </c>
      <c r="C39" s="336">
        <f>SUM(C25:C38)</f>
        <v>0</v>
      </c>
      <c r="D39" s="352"/>
      <c r="E39" s="300"/>
      <c r="F39" s="300"/>
      <c r="G39" s="336">
        <f>SUM(G25:G38)</f>
        <v>0</v>
      </c>
      <c r="H39" s="326"/>
      <c r="J39" s="220"/>
      <c r="K39" s="220"/>
      <c r="L39" s="220"/>
      <c r="M39" s="220"/>
      <c r="N39" s="220"/>
      <c r="O39" s="220"/>
    </row>
    <row r="40" spans="2:15" ht="21" customHeight="1">
      <c r="B40" s="332" t="str">
        <f>IF(C39='Relació classificada despeses'!I21,"","El TOTAL COST DOCENT ha de coincidir amb el total Imputat per Cost Docent de la Relació classificada de despeses")</f>
        <v/>
      </c>
      <c r="C40" s="326"/>
      <c r="D40" s="326"/>
      <c r="E40" s="326"/>
      <c r="F40" s="326"/>
      <c r="G40" s="326"/>
      <c r="H40" s="326"/>
      <c r="J40" s="220"/>
      <c r="K40" s="220"/>
      <c r="L40" s="220"/>
      <c r="M40" s="220"/>
      <c r="N40" s="220"/>
      <c r="O40" s="220"/>
    </row>
    <row r="41" spans="2:15" ht="15">
      <c r="B41" s="326"/>
      <c r="C41" s="326"/>
      <c r="D41" s="326"/>
      <c r="E41" s="326"/>
      <c r="F41" s="326"/>
      <c r="G41" s="326"/>
      <c r="H41" s="326"/>
      <c r="J41" s="220"/>
      <c r="K41" s="220"/>
      <c r="L41" s="220"/>
      <c r="M41" s="220"/>
      <c r="N41" s="220"/>
      <c r="O41" s="220"/>
    </row>
    <row r="42" spans="2:15" ht="42.75">
      <c r="B42" s="334" t="s">
        <v>167</v>
      </c>
      <c r="C42" s="334" t="s">
        <v>162</v>
      </c>
      <c r="D42" s="334" t="s">
        <v>163</v>
      </c>
      <c r="E42" s="334" t="s">
        <v>168</v>
      </c>
      <c r="F42" s="334" t="s">
        <v>164</v>
      </c>
      <c r="G42" s="334" t="s">
        <v>165</v>
      </c>
      <c r="H42" s="326"/>
      <c r="J42" s="220"/>
      <c r="K42" s="220"/>
      <c r="L42" s="220"/>
      <c r="M42" s="220"/>
      <c r="N42" s="220"/>
      <c r="O42" s="220"/>
    </row>
    <row r="43" spans="2:15" ht="15">
      <c r="B43" s="58" t="s">
        <v>221</v>
      </c>
      <c r="C43" s="291"/>
      <c r="D43" s="351"/>
      <c r="E43" s="292" t="str">
        <f t="shared" ref="E43:E47" si="3">IF(OR(C43="",D43=""),"",+C43/D43)</f>
        <v/>
      </c>
      <c r="F43" s="293" t="str">
        <f t="shared" ref="F43:F47" si="4">IF(E43="","",IF(E43&lt;38.22,"SÍ","NO"))</f>
        <v/>
      </c>
      <c r="G43" s="294" t="str">
        <f t="shared" ref="G43:G47" si="5">IF(F43="","",IF(F43="NO",C43,C43-(D43*(38.22-E43)*0.15)))</f>
        <v/>
      </c>
      <c r="H43" s="326"/>
      <c r="J43" s="220"/>
      <c r="K43" s="220"/>
      <c r="L43" s="220"/>
      <c r="M43" s="220"/>
      <c r="N43" s="220"/>
      <c r="O43" s="220"/>
    </row>
    <row r="44" spans="2:15" ht="15">
      <c r="B44" s="290"/>
      <c r="C44" s="291"/>
      <c r="D44" s="351"/>
      <c r="E44" s="292" t="str">
        <f t="shared" si="3"/>
        <v/>
      </c>
      <c r="F44" s="293" t="str">
        <f t="shared" si="4"/>
        <v/>
      </c>
      <c r="G44" s="294" t="str">
        <f t="shared" si="5"/>
        <v/>
      </c>
      <c r="H44" s="326"/>
      <c r="J44" s="220"/>
      <c r="K44" s="220"/>
      <c r="L44" s="220"/>
      <c r="M44" s="220"/>
      <c r="N44" s="220"/>
      <c r="O44" s="220"/>
    </row>
    <row r="45" spans="2:15" ht="15">
      <c r="B45" s="290"/>
      <c r="C45" s="291"/>
      <c r="D45" s="351"/>
      <c r="E45" s="292" t="str">
        <f t="shared" si="3"/>
        <v/>
      </c>
      <c r="F45" s="293" t="str">
        <f t="shared" si="4"/>
        <v/>
      </c>
      <c r="G45" s="294" t="str">
        <f t="shared" si="5"/>
        <v/>
      </c>
      <c r="H45" s="326"/>
      <c r="J45" s="220"/>
      <c r="K45" s="220"/>
      <c r="L45" s="220"/>
      <c r="M45" s="220"/>
      <c r="N45" s="220"/>
      <c r="O45" s="220"/>
    </row>
    <row r="46" spans="2:15" ht="15">
      <c r="B46" s="290"/>
      <c r="C46" s="291"/>
      <c r="D46" s="351"/>
      <c r="E46" s="292" t="str">
        <f t="shared" si="3"/>
        <v/>
      </c>
      <c r="F46" s="293" t="str">
        <f t="shared" si="4"/>
        <v/>
      </c>
      <c r="G46" s="294" t="str">
        <f t="shared" si="5"/>
        <v/>
      </c>
      <c r="H46" s="326"/>
      <c r="J46" s="220"/>
      <c r="K46" s="220"/>
      <c r="L46" s="220"/>
      <c r="M46" s="220"/>
      <c r="N46" s="220"/>
      <c r="O46" s="220"/>
    </row>
    <row r="47" spans="2:15" ht="15">
      <c r="B47" s="290"/>
      <c r="C47" s="291"/>
      <c r="D47" s="351"/>
      <c r="E47" s="292" t="str">
        <f t="shared" si="3"/>
        <v/>
      </c>
      <c r="F47" s="293" t="str">
        <f t="shared" si="4"/>
        <v/>
      </c>
      <c r="G47" s="294" t="str">
        <f t="shared" si="5"/>
        <v/>
      </c>
      <c r="H47" s="326"/>
      <c r="J47" s="220"/>
      <c r="K47" s="220"/>
      <c r="L47" s="220"/>
      <c r="M47" s="220"/>
      <c r="N47" s="220"/>
      <c r="O47" s="220"/>
    </row>
    <row r="48" spans="2:15" ht="29.25">
      <c r="B48" s="335" t="s">
        <v>186</v>
      </c>
      <c r="C48" s="336">
        <f>SUM(C43:C47)</f>
        <v>0</v>
      </c>
      <c r="D48" s="352"/>
      <c r="E48" s="300"/>
      <c r="F48" s="337" t="e">
        <f>OR(F25="SÍ",F26="SÍ",F27="SÍ",F28="SÍ",#REF!="SÍ",#REF!="SÍ",F29="SÍ",F30="SÍ",F31="SÍ",F32="SÍ",F35="SÍ",F36="SÍ",F37="SÍ",F38="SÍ",F43="SÍ",F45="SÍ",F46="SÍ",F47="SÍ")</f>
        <v>#REF!</v>
      </c>
      <c r="G48" s="336">
        <f>SUM(G43:G47)</f>
        <v>0</v>
      </c>
      <c r="H48" s="326"/>
      <c r="J48" s="220"/>
      <c r="K48" s="220"/>
      <c r="L48" s="220"/>
      <c r="M48" s="220"/>
      <c r="N48" s="220"/>
      <c r="O48" s="220"/>
    </row>
    <row r="49" spans="2:15" ht="21.75" customHeight="1">
      <c r="B49" s="332" t="str">
        <f>IF(C48='Relació classificada despeses'!I41,"","El TOTAL COST TUTOR ha de coincidir amb el total Imputat per Cost Tutor de la Relació classificada de despeses")</f>
        <v/>
      </c>
      <c r="C49" s="326"/>
      <c r="D49" s="326"/>
      <c r="E49" s="326"/>
      <c r="F49" s="326"/>
      <c r="G49" s="326"/>
      <c r="H49" s="326"/>
      <c r="J49" s="220"/>
      <c r="K49" s="220"/>
      <c r="L49" s="220"/>
      <c r="M49" s="220"/>
      <c r="N49" s="220"/>
      <c r="O49" s="220"/>
    </row>
    <row r="50" spans="2:15" ht="15" customHeight="1">
      <c r="B50" s="353"/>
      <c r="C50" s="353"/>
      <c r="D50" s="353"/>
      <c r="E50" s="353"/>
      <c r="F50" s="353"/>
      <c r="G50" s="353"/>
      <c r="H50" s="333"/>
      <c r="I50" s="297"/>
      <c r="J50" s="220"/>
      <c r="K50" s="220"/>
      <c r="L50" s="220"/>
      <c r="M50" s="220"/>
      <c r="N50" s="220"/>
      <c r="O50" s="220"/>
    </row>
    <row r="51" spans="2:15" ht="42.75">
      <c r="B51" s="334" t="s">
        <v>206</v>
      </c>
      <c r="C51" s="334" t="s">
        <v>162</v>
      </c>
      <c r="D51" s="334" t="s">
        <v>163</v>
      </c>
      <c r="E51" s="334" t="s">
        <v>168</v>
      </c>
      <c r="F51" s="334" t="s">
        <v>164</v>
      </c>
      <c r="G51" s="334" t="s">
        <v>165</v>
      </c>
      <c r="H51" s="326"/>
      <c r="J51" s="220"/>
      <c r="K51" s="220"/>
      <c r="L51" s="220"/>
      <c r="M51" s="220"/>
      <c r="N51" s="220"/>
      <c r="O51" s="220"/>
    </row>
    <row r="52" spans="2:15" ht="15">
      <c r="B52" s="290" t="s">
        <v>223</v>
      </c>
      <c r="C52" s="291"/>
      <c r="D52" s="351"/>
      <c r="E52" s="292" t="str">
        <f t="shared" ref="E52:E56" si="6">IF(OR(C52="",D52=""),"",+C52/D52)</f>
        <v/>
      </c>
      <c r="F52" s="293" t="str">
        <f t="shared" ref="F52:F56" si="7">IF(E52="","",IF(E52&lt;38.22,"SÍ","NO"))</f>
        <v/>
      </c>
      <c r="G52" s="294" t="str">
        <f t="shared" ref="G52:G56" si="8">IF(F52="","",IF(F52="NO",C52,C52-(D52*(38.22-E52)*0.15)))</f>
        <v/>
      </c>
      <c r="H52" s="326"/>
      <c r="J52" s="220"/>
      <c r="K52" s="220"/>
      <c r="L52" s="220"/>
      <c r="M52" s="220"/>
      <c r="N52" s="220"/>
      <c r="O52" s="220"/>
    </row>
    <row r="53" spans="2:15" ht="15">
      <c r="B53" s="290"/>
      <c r="C53" s="291"/>
      <c r="D53" s="351"/>
      <c r="E53" s="292" t="str">
        <f t="shared" si="6"/>
        <v/>
      </c>
      <c r="F53" s="293" t="str">
        <f t="shared" si="7"/>
        <v/>
      </c>
      <c r="G53" s="294" t="str">
        <f>IF(F53="","",IF(F53="NO",C53,C53-(D53*(38.22-E53)*0.15)))</f>
        <v/>
      </c>
      <c r="H53" s="326"/>
      <c r="J53" s="220"/>
      <c r="K53" s="220"/>
      <c r="L53" s="220"/>
      <c r="M53" s="220"/>
      <c r="N53" s="220"/>
      <c r="O53" s="220"/>
    </row>
    <row r="54" spans="2:15" ht="15">
      <c r="B54" s="290"/>
      <c r="C54" s="291"/>
      <c r="D54" s="351"/>
      <c r="E54" s="292" t="str">
        <f t="shared" si="6"/>
        <v/>
      </c>
      <c r="F54" s="293" t="str">
        <f t="shared" si="7"/>
        <v/>
      </c>
      <c r="G54" s="294" t="str">
        <f t="shared" si="8"/>
        <v/>
      </c>
      <c r="H54" s="326"/>
      <c r="J54" s="220"/>
      <c r="K54" s="220"/>
      <c r="L54" s="220"/>
      <c r="M54" s="220"/>
      <c r="N54" s="220"/>
      <c r="O54" s="220"/>
    </row>
    <row r="55" spans="2:15" ht="15">
      <c r="B55" s="290"/>
      <c r="C55" s="291"/>
      <c r="D55" s="351"/>
      <c r="E55" s="292" t="str">
        <f t="shared" si="6"/>
        <v/>
      </c>
      <c r="F55" s="293" t="str">
        <f t="shared" si="7"/>
        <v/>
      </c>
      <c r="G55" s="294" t="str">
        <f t="shared" si="8"/>
        <v/>
      </c>
      <c r="H55" s="326"/>
      <c r="J55" s="220"/>
      <c r="K55" s="220"/>
      <c r="L55" s="220"/>
      <c r="M55" s="220"/>
      <c r="N55" s="220"/>
      <c r="O55" s="220"/>
    </row>
    <row r="56" spans="2:15" ht="15">
      <c r="B56" s="290"/>
      <c r="C56" s="291"/>
      <c r="D56" s="351"/>
      <c r="E56" s="292" t="str">
        <f t="shared" si="6"/>
        <v/>
      </c>
      <c r="F56" s="293" t="str">
        <f t="shared" si="7"/>
        <v/>
      </c>
      <c r="G56" s="294" t="str">
        <f t="shared" si="8"/>
        <v/>
      </c>
      <c r="J56" s="220"/>
      <c r="K56" s="220"/>
      <c r="L56" s="220"/>
      <c r="M56" s="220"/>
      <c r="N56" s="220"/>
      <c r="O56" s="220"/>
    </row>
    <row r="57" spans="2:15" ht="58.5">
      <c r="B57" s="335" t="s">
        <v>222</v>
      </c>
      <c r="C57" s="336">
        <f>SUM(C52:C56)</f>
        <v>0</v>
      </c>
      <c r="D57" s="352"/>
      <c r="E57" s="300"/>
      <c r="F57" s="337" t="e">
        <f>OR(F34="SÍ",F35="SÍ",F36="SÍ",F37="SÍ",#REF!="SÍ",#REF!="SÍ",F38="SÍ",F39="SÍ",F40="SÍ",F41="SÍ",F44="SÍ",F45="SÍ",F46="SÍ",F47="SÍ",F52="SÍ",F54="SÍ",F55="SÍ",F56="SÍ")</f>
        <v>#REF!</v>
      </c>
      <c r="G57" s="336">
        <f>SUM(G52:G56)</f>
        <v>0</v>
      </c>
      <c r="J57" s="220"/>
      <c r="K57" s="220"/>
      <c r="L57" s="220"/>
      <c r="M57" s="220"/>
      <c r="N57" s="220"/>
      <c r="O57" s="220"/>
    </row>
    <row r="58" spans="2:15" ht="21.75" customHeight="1">
      <c r="B58" s="496" t="str">
        <f>IF(C57='Relació classificada despeses'!I66,"","El TOTAL COST PERSONAL ESPECIALITZAT EN COL·LECTIUS VULNERABLES ha de coincidir amb el total Imputat per Cost Tutor de la Relació classificada de despeses")</f>
        <v/>
      </c>
      <c r="C58" s="496"/>
      <c r="D58" s="496"/>
      <c r="E58" s="496"/>
      <c r="F58" s="496"/>
      <c r="G58" s="496"/>
      <c r="J58" s="220"/>
      <c r="K58" s="220"/>
      <c r="L58" s="220"/>
      <c r="M58" s="220"/>
      <c r="N58" s="220"/>
      <c r="O58" s="220"/>
    </row>
    <row r="59" spans="2:15" ht="15">
      <c r="B59" s="497"/>
      <c r="C59" s="497"/>
      <c r="D59" s="497"/>
      <c r="E59" s="497"/>
      <c r="F59" s="497"/>
      <c r="G59" s="497"/>
      <c r="J59" s="220"/>
      <c r="K59" s="220"/>
      <c r="L59" s="220"/>
      <c r="M59" s="220"/>
      <c r="N59" s="220"/>
      <c r="O59" s="220"/>
    </row>
    <row r="60" spans="2:15" ht="15">
      <c r="J60" s="220"/>
      <c r="K60" s="220"/>
      <c r="L60" s="220"/>
      <c r="M60" s="220"/>
      <c r="N60" s="220"/>
      <c r="O60" s="220"/>
    </row>
    <row r="61" spans="2:15" ht="14.25" customHeight="1">
      <c r="B61" s="495" t="s">
        <v>213</v>
      </c>
      <c r="C61" s="495"/>
      <c r="D61" s="495"/>
      <c r="E61" s="495"/>
      <c r="F61" s="495"/>
      <c r="G61" s="495"/>
      <c r="J61" s="220"/>
      <c r="K61" s="220"/>
      <c r="L61" s="220"/>
      <c r="M61" s="220"/>
      <c r="N61" s="220"/>
      <c r="O61" s="220"/>
    </row>
    <row r="62" spans="2:15" ht="15">
      <c r="B62" s="495"/>
      <c r="C62" s="495"/>
      <c r="D62" s="495"/>
      <c r="E62" s="495"/>
      <c r="F62" s="495"/>
      <c r="G62" s="495"/>
      <c r="J62" s="220"/>
      <c r="K62" s="220"/>
      <c r="L62" s="220"/>
      <c r="M62" s="220"/>
      <c r="N62" s="220"/>
      <c r="O62" s="220"/>
    </row>
    <row r="63" spans="2:15" ht="15">
      <c r="B63" s="495"/>
      <c r="C63" s="495"/>
      <c r="D63" s="495"/>
      <c r="E63" s="495"/>
      <c r="F63" s="495"/>
      <c r="G63" s="495"/>
      <c r="J63" s="220"/>
      <c r="K63" s="220"/>
      <c r="L63" s="220"/>
      <c r="M63" s="220"/>
      <c r="N63" s="220"/>
      <c r="O63" s="220"/>
    </row>
    <row r="64" spans="2:15" ht="15">
      <c r="B64" s="495"/>
      <c r="C64" s="495"/>
      <c r="D64" s="495"/>
      <c r="E64" s="495"/>
      <c r="F64" s="495"/>
      <c r="G64" s="495"/>
      <c r="J64" s="220"/>
      <c r="K64" s="220"/>
      <c r="L64" s="220"/>
      <c r="M64" s="220"/>
      <c r="N64" s="220"/>
      <c r="O64" s="220"/>
    </row>
    <row r="65" spans="2:15" ht="15">
      <c r="B65" s="495"/>
      <c r="C65" s="495"/>
      <c r="D65" s="495"/>
      <c r="E65" s="495"/>
      <c r="F65" s="495"/>
      <c r="G65" s="495"/>
      <c r="J65" s="220"/>
      <c r="K65" s="220"/>
      <c r="L65" s="220"/>
      <c r="M65" s="220"/>
      <c r="N65" s="220"/>
      <c r="O65" s="220"/>
    </row>
    <row r="66" spans="2:15" ht="15">
      <c r="J66" s="220"/>
      <c r="K66" s="220"/>
      <c r="L66" s="220"/>
      <c r="M66" s="220"/>
      <c r="N66" s="220"/>
      <c r="O66" s="220"/>
    </row>
  </sheetData>
  <sheetProtection algorithmName="SHA-512" hashValue="MXh1AaAnyf7uNaiUXTGx9DKbGlODrmsWJOkX9P+6jPjL+GHAelSlodMNyASpkCL9xs9nQwqB6cCxCv2gJXGL3A==" saltValue="wFck7GD3rnoNsPAOY2HDWA==" spinCount="100000" sheet="1" objects="1" scenarios="1"/>
  <mergeCells count="10">
    <mergeCell ref="B61:G65"/>
    <mergeCell ref="B58:G59"/>
    <mergeCell ref="B15:H15"/>
    <mergeCell ref="B16:H16"/>
    <mergeCell ref="B17:H17"/>
    <mergeCell ref="B18:H18"/>
    <mergeCell ref="B19:H19"/>
    <mergeCell ref="B22:H22"/>
    <mergeCell ref="B20:G20"/>
    <mergeCell ref="B21:H21"/>
  </mergeCells>
  <pageMargins left="0.7" right="0.7" top="0.75" bottom="0.75" header="0.3" footer="0.3"/>
  <pageSetup paperSize="9" scale="5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1">
    <pageSetUpPr fitToPage="1"/>
  </sheetPr>
  <dimension ref="A1:BC89"/>
  <sheetViews>
    <sheetView topLeftCell="A14" zoomScale="85" zoomScaleNormal="85" zoomScaleSheetLayoutView="70" zoomScalePageLayoutView="50" workbookViewId="0">
      <selection activeCell="X35" sqref="X35"/>
    </sheetView>
  </sheetViews>
  <sheetFormatPr baseColWidth="10" defaultRowHeight="15"/>
  <cols>
    <col min="1" max="1" width="21.7109375" style="220" customWidth="1"/>
    <col min="2" max="2" width="5.7109375" style="220" customWidth="1"/>
    <col min="3" max="3" width="7.28515625" style="220" customWidth="1"/>
    <col min="4" max="4" width="7.5703125" style="220" customWidth="1"/>
    <col min="5" max="5" width="3.7109375" style="220" customWidth="1"/>
    <col min="6" max="6" width="5.28515625" style="220" customWidth="1"/>
    <col min="7" max="8" width="5.7109375" style="220" customWidth="1"/>
    <col min="9" max="9" width="10.42578125" style="220" customWidth="1"/>
    <col min="10" max="11" width="5.7109375" style="220" customWidth="1"/>
    <col min="12" max="12" width="4.28515625" style="220" customWidth="1"/>
    <col min="13" max="13" width="3.85546875" style="220" customWidth="1"/>
    <col min="14" max="14" width="4.140625" style="220" customWidth="1"/>
    <col min="15" max="15" width="5.7109375" style="220" customWidth="1"/>
    <col min="16" max="16" width="6.5703125" style="220" customWidth="1"/>
    <col min="17" max="17" width="7.85546875" style="220" customWidth="1"/>
    <col min="18" max="18" width="4.5703125" style="220" customWidth="1"/>
    <col min="19" max="19" width="5.7109375" style="220" customWidth="1"/>
    <col min="20" max="20" width="7.5703125" style="220" customWidth="1"/>
    <col min="21" max="21" width="7.42578125" style="220" customWidth="1"/>
    <col min="22" max="22" width="5.7109375" style="220" customWidth="1"/>
    <col min="23" max="23" width="5.28515625" style="220" customWidth="1"/>
    <col min="24" max="24" width="8" style="220" customWidth="1"/>
    <col min="25" max="25" width="7.28515625" style="220" customWidth="1"/>
    <col min="26" max="26" width="5.7109375" style="220" customWidth="1"/>
    <col min="27" max="27" width="5.5703125" style="220" customWidth="1"/>
    <col min="28" max="28" width="6" style="220" customWidth="1"/>
    <col min="29" max="29" width="5.7109375" style="220" customWidth="1"/>
    <col min="30" max="30" width="5.42578125" style="220" customWidth="1"/>
    <col min="31" max="31" width="4.28515625" style="220" customWidth="1"/>
    <col min="32" max="32" width="5.7109375" style="220" customWidth="1"/>
    <col min="33" max="37" width="5.85546875" style="220" customWidth="1"/>
    <col min="38" max="38" width="5" style="220" customWidth="1"/>
    <col min="39" max="39" width="9" style="220" customWidth="1"/>
    <col min="40" max="40" width="11" style="220" customWidth="1"/>
    <col min="41" max="42" width="3.28515625" style="220" customWidth="1"/>
    <col min="43" max="43" width="11.42578125" style="220"/>
    <col min="44" max="44" width="14.28515625" style="220" bestFit="1" customWidth="1"/>
    <col min="45" max="47" width="15.85546875" style="220" bestFit="1" customWidth="1"/>
    <col min="48" max="48" width="16" style="220" bestFit="1" customWidth="1"/>
    <col min="49" max="53" width="11.5703125" style="220" bestFit="1" customWidth="1"/>
    <col min="54" max="16384" width="11.42578125" style="220"/>
  </cols>
  <sheetData>
    <row r="1" spans="1:42" s="1" customFormat="1" ht="20.100000000000001" customHeight="1">
      <c r="A1" s="125"/>
      <c r="B1" s="115"/>
      <c r="C1" s="115"/>
      <c r="D1" s="115"/>
      <c r="E1" s="115"/>
      <c r="F1" s="115"/>
      <c r="G1" s="115"/>
      <c r="H1" s="115"/>
      <c r="I1" s="115"/>
      <c r="J1" s="115"/>
      <c r="K1" s="115"/>
      <c r="L1" s="115"/>
      <c r="M1" s="115"/>
      <c r="N1" s="115"/>
      <c r="O1" s="115"/>
      <c r="P1" s="115"/>
      <c r="Q1" s="115"/>
      <c r="R1" s="115"/>
      <c r="S1" s="115"/>
      <c r="T1" s="115"/>
      <c r="U1" s="115"/>
      <c r="V1" s="115"/>
      <c r="W1" s="115"/>
      <c r="X1" s="115"/>
      <c r="Y1" s="115"/>
      <c r="Z1" s="115"/>
      <c r="AA1" s="115"/>
      <c r="AB1" s="115"/>
      <c r="AC1" s="115"/>
      <c r="AD1" s="115"/>
      <c r="AE1" s="115"/>
      <c r="AF1" s="115"/>
      <c r="AG1" s="115"/>
      <c r="AH1" s="115"/>
      <c r="AI1" s="115"/>
      <c r="AJ1" s="115"/>
      <c r="AK1" s="115"/>
      <c r="AL1" s="119"/>
      <c r="AM1" s="2"/>
      <c r="AP1" s="358" t="s">
        <v>3</v>
      </c>
    </row>
    <row r="2" spans="1:42" s="1" customFormat="1" ht="26.1" customHeight="1">
      <c r="A2" s="125"/>
      <c r="B2" s="232"/>
      <c r="C2" s="232"/>
      <c r="D2" s="232"/>
      <c r="E2" s="115"/>
      <c r="F2" s="115"/>
      <c r="G2" s="115"/>
      <c r="H2" s="115"/>
      <c r="I2" s="115"/>
      <c r="J2" s="115"/>
      <c r="K2" s="115"/>
      <c r="L2" s="115"/>
      <c r="M2" s="115"/>
      <c r="N2" s="115"/>
      <c r="O2" s="115"/>
      <c r="P2" s="115"/>
      <c r="Q2" s="115"/>
      <c r="R2" s="115"/>
      <c r="S2" s="115"/>
      <c r="T2" s="115"/>
      <c r="U2" s="115"/>
      <c r="V2" s="115"/>
      <c r="W2" s="115"/>
      <c r="X2" s="115"/>
      <c r="Y2" s="115"/>
      <c r="Z2" s="115"/>
      <c r="AA2" s="115"/>
      <c r="AB2" s="115"/>
      <c r="AC2" s="115"/>
      <c r="AD2" s="115"/>
      <c r="AE2" s="115"/>
      <c r="AF2" s="115"/>
      <c r="AG2" s="115"/>
      <c r="AH2" s="115"/>
      <c r="AI2" s="115"/>
      <c r="AJ2" s="115"/>
      <c r="AK2" s="115"/>
      <c r="AL2" s="118"/>
      <c r="AM2" s="2"/>
      <c r="AP2" s="358" t="s">
        <v>0</v>
      </c>
    </row>
    <row r="3" spans="1:42" s="1" customFormat="1" ht="91.5" customHeight="1">
      <c r="A3" s="125"/>
      <c r="B3" s="115"/>
      <c r="C3" s="115"/>
      <c r="D3" s="115"/>
      <c r="E3" s="126"/>
      <c r="F3" s="233"/>
      <c r="G3" s="233"/>
      <c r="H3" s="233"/>
      <c r="I3" s="233"/>
      <c r="J3" s="233"/>
      <c r="K3" s="233"/>
      <c r="L3" s="233"/>
      <c r="M3" s="233"/>
      <c r="N3" s="233"/>
      <c r="O3" s="233"/>
      <c r="P3" s="233"/>
      <c r="Q3" s="233"/>
      <c r="R3" s="233"/>
      <c r="S3" s="233"/>
      <c r="T3" s="233"/>
      <c r="U3" s="233"/>
      <c r="V3" s="233"/>
      <c r="W3" s="233"/>
      <c r="X3" s="233"/>
      <c r="Y3" s="233"/>
      <c r="Z3" s="233"/>
      <c r="AA3" s="233"/>
      <c r="AB3" s="233"/>
      <c r="AC3" s="233"/>
      <c r="AD3" s="233"/>
      <c r="AE3" s="233"/>
      <c r="AF3" s="233"/>
      <c r="AG3" s="233"/>
      <c r="AH3" s="220"/>
      <c r="AI3" s="115"/>
      <c r="AJ3" s="115"/>
      <c r="AK3" s="115"/>
      <c r="AL3" s="120"/>
      <c r="AM3" s="2"/>
      <c r="AN3" s="360"/>
      <c r="AP3" s="3"/>
    </row>
    <row r="4" spans="1:42" s="1" customFormat="1" ht="40.5" customHeight="1" thickBot="1">
      <c r="A4" s="125"/>
      <c r="B4" s="115"/>
      <c r="C4" s="115"/>
      <c r="D4" s="115"/>
      <c r="E4" s="126"/>
      <c r="F4" s="233"/>
      <c r="G4" s="233"/>
      <c r="H4" s="233"/>
      <c r="I4" s="233"/>
      <c r="J4" s="233"/>
      <c r="K4" s="233"/>
      <c r="L4" s="233"/>
      <c r="M4" s="233"/>
      <c r="N4" s="233"/>
      <c r="O4" s="233"/>
      <c r="P4" s="233"/>
      <c r="Q4" s="233"/>
      <c r="R4" s="233"/>
      <c r="S4" s="233"/>
      <c r="T4" s="233"/>
      <c r="U4" s="233"/>
      <c r="V4" s="233"/>
      <c r="W4" s="233"/>
      <c r="X4" s="233"/>
      <c r="Y4" s="233"/>
      <c r="Z4" s="233"/>
      <c r="AA4" s="233"/>
      <c r="AB4" s="233"/>
      <c r="AC4" s="233"/>
      <c r="AD4" s="233"/>
      <c r="AE4" s="233"/>
      <c r="AF4" s="233"/>
      <c r="AG4" s="233"/>
      <c r="AH4" s="233"/>
      <c r="AI4" s="115"/>
      <c r="AJ4" s="115"/>
      <c r="AK4" s="115"/>
      <c r="AL4" s="120"/>
      <c r="AM4" s="2"/>
      <c r="AN4" s="360"/>
      <c r="AP4" s="3"/>
    </row>
    <row r="5" spans="1:42" s="4" customFormat="1" ht="25.5" customHeight="1" thickTop="1" thickBot="1">
      <c r="A5" s="127"/>
      <c r="B5" s="123"/>
      <c r="C5" s="123"/>
      <c r="D5" s="122"/>
      <c r="E5" s="122"/>
      <c r="F5" s="122"/>
      <c r="G5" s="73"/>
      <c r="O5" s="513" t="s">
        <v>226</v>
      </c>
      <c r="P5" s="514"/>
      <c r="Q5" s="514"/>
      <c r="R5" s="514"/>
      <c r="S5" s="514"/>
      <c r="T5" s="514"/>
      <c r="U5" s="514"/>
      <c r="V5" s="514"/>
      <c r="W5" s="514"/>
      <c r="X5" s="514"/>
      <c r="Y5" s="514"/>
      <c r="Z5" s="514"/>
      <c r="AA5" s="514"/>
      <c r="AB5" s="514"/>
      <c r="AC5" s="515"/>
      <c r="AD5" s="121"/>
      <c r="AE5" s="121"/>
      <c r="AF5" s="121"/>
      <c r="AG5" s="122"/>
      <c r="AH5" s="123"/>
      <c r="AI5" s="120"/>
      <c r="AJ5" s="120"/>
      <c r="AK5" s="124"/>
      <c r="AL5" s="123"/>
      <c r="AM5" s="2"/>
    </row>
    <row r="6" spans="1:42" s="4" customFormat="1" ht="10.5" customHeight="1" thickTop="1">
      <c r="A6" s="127"/>
      <c r="B6" s="123"/>
      <c r="C6" s="123"/>
      <c r="D6" s="123"/>
      <c r="E6" s="123"/>
      <c r="F6" s="123"/>
      <c r="AL6" s="2"/>
      <c r="AM6" s="2"/>
      <c r="AN6" s="2"/>
    </row>
    <row r="7" spans="1:42" s="4" customFormat="1" ht="9.75" customHeight="1">
      <c r="A7" s="72"/>
    </row>
    <row r="8" spans="1:42" s="4" customFormat="1" ht="30.75" customHeight="1">
      <c r="A8" s="72"/>
      <c r="B8" s="525" t="s">
        <v>193</v>
      </c>
      <c r="C8" s="525"/>
      <c r="D8" s="525"/>
      <c r="E8" s="525"/>
      <c r="F8" s="525"/>
      <c r="G8" s="525"/>
      <c r="H8" s="525"/>
      <c r="I8" s="525"/>
      <c r="J8" s="525"/>
      <c r="K8" s="525"/>
      <c r="L8" s="525"/>
      <c r="M8" s="525"/>
      <c r="N8" s="525"/>
      <c r="O8" s="525"/>
      <c r="P8" s="525"/>
      <c r="Q8" s="525"/>
      <c r="R8" s="525"/>
      <c r="S8" s="525"/>
      <c r="T8" s="525"/>
      <c r="U8" s="525"/>
      <c r="V8" s="525"/>
      <c r="W8" s="525"/>
      <c r="X8" s="525"/>
      <c r="Y8" s="525"/>
      <c r="Z8" s="525"/>
      <c r="AA8" s="525"/>
      <c r="AB8" s="525"/>
      <c r="AC8" s="525"/>
      <c r="AD8" s="525"/>
      <c r="AE8" s="525"/>
      <c r="AF8" s="525"/>
      <c r="AG8" s="525"/>
      <c r="AH8" s="525"/>
      <c r="AI8" s="525"/>
      <c r="AJ8" s="525"/>
      <c r="AK8" s="525"/>
      <c r="AL8" s="525"/>
      <c r="AM8" s="525"/>
      <c r="AN8" s="525"/>
      <c r="AO8" s="525"/>
      <c r="AP8" s="525"/>
    </row>
    <row r="9" spans="1:42" s="4" customFormat="1" ht="30.75" customHeight="1">
      <c r="A9" s="229"/>
      <c r="B9" s="503" t="s">
        <v>178</v>
      </c>
      <c r="C9" s="503"/>
      <c r="D9" s="503"/>
      <c r="E9" s="503"/>
      <c r="F9" s="503"/>
      <c r="G9" s="503"/>
      <c r="H9" s="503"/>
      <c r="I9" s="503"/>
      <c r="J9" s="503"/>
      <c r="K9" s="503"/>
      <c r="L9" s="503"/>
      <c r="M9" s="503"/>
      <c r="N9" s="503"/>
      <c r="O9" s="503"/>
      <c r="P9" s="503"/>
      <c r="Q9" s="503"/>
      <c r="R9" s="503"/>
      <c r="S9" s="503"/>
      <c r="T9" s="503"/>
      <c r="U9" s="503"/>
      <c r="V9" s="503"/>
      <c r="W9" s="503"/>
      <c r="X9" s="503"/>
      <c r="Y9" s="503"/>
      <c r="Z9" s="503"/>
      <c r="AA9" s="503"/>
      <c r="AB9" s="503"/>
      <c r="AC9" s="503"/>
      <c r="AD9" s="503"/>
      <c r="AE9" s="503"/>
      <c r="AF9" s="503"/>
      <c r="AG9" s="503"/>
      <c r="AH9" s="503"/>
      <c r="AI9" s="503"/>
      <c r="AJ9" s="503"/>
      <c r="AK9" s="503"/>
      <c r="AL9" s="503"/>
      <c r="AM9" s="503"/>
      <c r="AN9" s="503"/>
      <c r="AO9" s="503"/>
      <c r="AP9" s="503"/>
    </row>
    <row r="10" spans="1:42" s="4" customFormat="1" ht="30.75" customHeight="1">
      <c r="A10" s="229"/>
      <c r="B10" s="503" t="s">
        <v>216</v>
      </c>
      <c r="C10" s="503"/>
      <c r="D10" s="503"/>
      <c r="E10" s="503"/>
      <c r="F10" s="503"/>
      <c r="G10" s="503"/>
      <c r="H10" s="503"/>
      <c r="I10" s="503"/>
      <c r="J10" s="503"/>
      <c r="K10" s="503"/>
      <c r="L10" s="503"/>
      <c r="M10" s="503"/>
      <c r="N10" s="503"/>
      <c r="O10" s="503"/>
      <c r="P10" s="503"/>
      <c r="Q10" s="503"/>
      <c r="R10" s="503"/>
      <c r="S10" s="503"/>
      <c r="T10" s="503"/>
      <c r="U10" s="503"/>
      <c r="V10" s="503"/>
      <c r="W10" s="503"/>
      <c r="X10" s="503"/>
      <c r="Y10" s="503"/>
      <c r="Z10" s="503"/>
      <c r="AA10" s="503"/>
      <c r="AB10" s="503"/>
      <c r="AC10" s="503"/>
      <c r="AD10" s="503"/>
      <c r="AE10" s="503"/>
      <c r="AF10" s="503"/>
      <c r="AG10" s="503"/>
      <c r="AH10" s="503"/>
      <c r="AI10" s="503"/>
      <c r="AJ10" s="503"/>
      <c r="AK10" s="503"/>
      <c r="AL10" s="503"/>
      <c r="AM10" s="503"/>
      <c r="AN10" s="503"/>
      <c r="AO10" s="503"/>
      <c r="AP10" s="503"/>
    </row>
    <row r="11" spans="1:42" s="4" customFormat="1" ht="43.5" customHeight="1" thickBot="1">
      <c r="A11" s="72"/>
    </row>
    <row r="12" spans="1:42" s="7" customFormat="1" ht="15" customHeight="1">
      <c r="A12" s="74"/>
      <c r="B12" s="5" t="s">
        <v>4</v>
      </c>
      <c r="C12" s="5"/>
      <c r="D12" s="5"/>
      <c r="E12" s="5"/>
      <c r="F12" s="5"/>
      <c r="G12" s="5"/>
      <c r="H12" s="5"/>
      <c r="I12" s="5"/>
      <c r="J12" s="5"/>
      <c r="K12" s="5"/>
      <c r="L12" s="5"/>
      <c r="M12" s="5"/>
      <c r="N12" s="5"/>
      <c r="O12" s="5"/>
      <c r="P12" s="5"/>
      <c r="Q12" s="5"/>
      <c r="R12" s="5"/>
      <c r="S12" s="5" t="s">
        <v>5</v>
      </c>
      <c r="T12" s="5"/>
      <c r="U12" s="5"/>
      <c r="V12" s="5"/>
      <c r="W12" s="5"/>
      <c r="X12" s="5"/>
      <c r="Y12" s="5"/>
      <c r="Z12" s="5"/>
      <c r="AA12" s="5"/>
      <c r="AB12" s="5"/>
      <c r="AC12" s="5" t="s">
        <v>6</v>
      </c>
      <c r="AD12" s="5"/>
      <c r="AE12" s="5"/>
      <c r="AF12" s="5"/>
      <c r="AG12" s="5"/>
      <c r="AH12" s="5"/>
      <c r="AI12" s="5"/>
      <c r="AJ12" s="5"/>
      <c r="AK12" s="5"/>
      <c r="AL12" s="5"/>
      <c r="AM12" s="5"/>
      <c r="AN12" s="5"/>
      <c r="AO12" s="5"/>
      <c r="AP12" s="6"/>
    </row>
    <row r="13" spans="1:42" s="11" customFormat="1" ht="24.75" customHeight="1">
      <c r="A13" s="75"/>
      <c r="B13" s="8" t="s">
        <v>7</v>
      </c>
      <c r="C13" s="504"/>
      <c r="D13" s="505"/>
      <c r="E13" s="505"/>
      <c r="F13" s="505"/>
      <c r="G13" s="505"/>
      <c r="H13" s="505"/>
      <c r="I13" s="505"/>
      <c r="J13" s="505"/>
      <c r="K13" s="505"/>
      <c r="L13" s="505"/>
      <c r="M13" s="505"/>
      <c r="N13" s="505"/>
      <c r="O13" s="505"/>
      <c r="P13" s="505"/>
      <c r="Q13" s="506"/>
      <c r="R13" s="9"/>
      <c r="S13" s="8" t="s">
        <v>8</v>
      </c>
      <c r="T13" s="566"/>
      <c r="U13" s="567"/>
      <c r="V13" s="567"/>
      <c r="W13" s="567"/>
      <c r="X13" s="567"/>
      <c r="Y13" s="567"/>
      <c r="Z13" s="567"/>
      <c r="AA13" s="568"/>
      <c r="AB13" s="9"/>
      <c r="AC13" s="8" t="s">
        <v>9</v>
      </c>
      <c r="AD13" s="504"/>
      <c r="AE13" s="505"/>
      <c r="AF13" s="505"/>
      <c r="AG13" s="505"/>
      <c r="AH13" s="505"/>
      <c r="AI13" s="505"/>
      <c r="AJ13" s="505"/>
      <c r="AK13" s="505"/>
      <c r="AL13" s="506"/>
      <c r="AP13" s="10"/>
    </row>
    <row r="14" spans="1:42" s="1" customFormat="1" ht="8.1" customHeight="1">
      <c r="A14" s="76"/>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3"/>
    </row>
    <row r="15" spans="1:42" s="7" customFormat="1" ht="15" customHeight="1">
      <c r="A15" s="70" t="s">
        <v>10</v>
      </c>
      <c r="B15" s="14" t="s">
        <v>11</v>
      </c>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220"/>
      <c r="AD15" s="220"/>
      <c r="AE15" s="220"/>
      <c r="AF15" s="220"/>
      <c r="AG15" s="220"/>
      <c r="AH15" s="220"/>
      <c r="AI15" s="220"/>
      <c r="AJ15" s="220"/>
      <c r="AK15" s="220"/>
      <c r="AL15" s="220"/>
      <c r="AM15" s="220"/>
      <c r="AN15" s="12"/>
      <c r="AO15" s="12"/>
      <c r="AP15" s="15"/>
    </row>
    <row r="16" spans="1:42" s="11" customFormat="1" ht="20.100000000000001" customHeight="1">
      <c r="A16" s="70" t="s">
        <v>13</v>
      </c>
      <c r="B16" s="8" t="s">
        <v>14</v>
      </c>
      <c r="C16" s="570"/>
      <c r="D16" s="571"/>
      <c r="E16" s="571"/>
      <c r="F16" s="571"/>
      <c r="G16" s="571"/>
      <c r="H16" s="571"/>
      <c r="I16" s="571"/>
      <c r="J16" s="571"/>
      <c r="K16" s="571"/>
      <c r="L16" s="571"/>
      <c r="M16" s="571"/>
      <c r="N16" s="571"/>
      <c r="O16" s="571"/>
      <c r="P16" s="571"/>
      <c r="Q16" s="571"/>
      <c r="R16" s="571"/>
      <c r="S16" s="571"/>
      <c r="T16" s="571"/>
      <c r="U16" s="571"/>
      <c r="V16" s="571"/>
      <c r="W16" s="571"/>
      <c r="X16" s="571"/>
      <c r="Y16" s="571"/>
      <c r="Z16" s="571"/>
      <c r="AA16" s="571"/>
      <c r="AB16" s="571"/>
      <c r="AC16" s="571"/>
      <c r="AD16" s="571"/>
      <c r="AE16" s="571"/>
      <c r="AF16" s="571"/>
      <c r="AG16" s="571"/>
      <c r="AH16" s="571"/>
      <c r="AI16" s="571"/>
      <c r="AJ16" s="571"/>
      <c r="AK16" s="571"/>
      <c r="AL16" s="572"/>
      <c r="AM16" s="220"/>
      <c r="AN16" s="12"/>
      <c r="AO16" s="12"/>
      <c r="AP16" s="10"/>
    </row>
    <row r="17" spans="1:42" s="1" customFormat="1" ht="10.5" customHeight="1">
      <c r="A17" s="70" t="s">
        <v>16</v>
      </c>
      <c r="B17" s="12"/>
      <c r="C17" s="12"/>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3"/>
    </row>
    <row r="18" spans="1:42" s="7" customFormat="1" ht="15" customHeight="1">
      <c r="A18" s="77"/>
      <c r="B18" s="14" t="s">
        <v>17</v>
      </c>
      <c r="C18" s="14"/>
      <c r="D18" s="14"/>
      <c r="E18" s="14"/>
      <c r="F18" s="14"/>
      <c r="G18" s="14"/>
      <c r="H18" s="14"/>
      <c r="I18" s="14"/>
      <c r="J18" s="14" t="s">
        <v>18</v>
      </c>
      <c r="K18" s="14"/>
      <c r="L18" s="14"/>
      <c r="M18" s="14"/>
      <c r="N18" s="14"/>
      <c r="O18" s="14"/>
      <c r="P18" s="14"/>
      <c r="Q18" s="14"/>
      <c r="R18" s="14"/>
      <c r="S18" s="14"/>
      <c r="T18" s="14"/>
      <c r="U18" s="14"/>
      <c r="V18" s="14"/>
      <c r="W18" s="14" t="s">
        <v>19</v>
      </c>
      <c r="X18" s="14"/>
      <c r="Y18" s="14" t="s">
        <v>20</v>
      </c>
      <c r="Z18" s="14"/>
      <c r="AA18" s="14" t="s">
        <v>21</v>
      </c>
      <c r="AB18" s="14"/>
      <c r="AC18" s="14" t="s">
        <v>22</v>
      </c>
      <c r="AE18" s="14"/>
      <c r="AG18" s="14"/>
      <c r="AH18" s="14"/>
      <c r="AI18" s="14" t="s">
        <v>12</v>
      </c>
      <c r="AJ18" s="14"/>
      <c r="AK18" s="14"/>
      <c r="AL18" s="14"/>
      <c r="AM18" s="14" t="s">
        <v>23</v>
      </c>
      <c r="AN18" s="14"/>
      <c r="AO18" s="14"/>
      <c r="AP18" s="15"/>
    </row>
    <row r="19" spans="1:42" s="18" customFormat="1" ht="20.100000000000001" customHeight="1">
      <c r="A19" s="78"/>
      <c r="B19" s="8" t="s">
        <v>24</v>
      </c>
      <c r="C19" s="504"/>
      <c r="D19" s="505"/>
      <c r="E19" s="505"/>
      <c r="F19" s="505"/>
      <c r="G19" s="505"/>
      <c r="H19" s="506"/>
      <c r="I19" s="16"/>
      <c r="J19" s="8" t="s">
        <v>25</v>
      </c>
      <c r="K19" s="504"/>
      <c r="L19" s="505"/>
      <c r="M19" s="505"/>
      <c r="N19" s="505"/>
      <c r="O19" s="505"/>
      <c r="P19" s="505"/>
      <c r="Q19" s="505"/>
      <c r="R19" s="505"/>
      <c r="S19" s="505"/>
      <c r="T19" s="506"/>
      <c r="U19" s="14"/>
      <c r="V19" s="8" t="s">
        <v>26</v>
      </c>
      <c r="W19" s="504"/>
      <c r="X19" s="522"/>
      <c r="Y19" s="523"/>
      <c r="Z19" s="573"/>
      <c r="AA19" s="523"/>
      <c r="AB19" s="573"/>
      <c r="AC19" s="523"/>
      <c r="AD19" s="524"/>
      <c r="AE19" s="16"/>
      <c r="AF19" s="8" t="s">
        <v>15</v>
      </c>
      <c r="AG19" s="504"/>
      <c r="AH19" s="505"/>
      <c r="AI19" s="522"/>
      <c r="AJ19" s="574"/>
      <c r="AK19" s="575"/>
      <c r="AL19" s="575"/>
      <c r="AM19" s="575"/>
      <c r="AN19" s="576"/>
      <c r="AO19" s="14"/>
      <c r="AP19" s="17"/>
    </row>
    <row r="20" spans="1:42" s="1" customFormat="1" ht="8.1" customHeight="1">
      <c r="A20" s="69"/>
      <c r="B20" s="12"/>
      <c r="C20" s="12"/>
      <c r="D20" s="12"/>
      <c r="E20" s="12"/>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3"/>
    </row>
    <row r="21" spans="1:42" s="7" customFormat="1" ht="15" customHeight="1">
      <c r="A21" s="77"/>
      <c r="B21" s="14" t="s">
        <v>27</v>
      </c>
      <c r="C21" s="14"/>
      <c r="D21" s="14"/>
      <c r="E21" s="14"/>
      <c r="F21" s="14"/>
      <c r="G21" s="14"/>
      <c r="H21" s="14"/>
      <c r="I21" s="14"/>
      <c r="J21" s="14"/>
      <c r="K21" s="14"/>
      <c r="L21" s="14"/>
      <c r="M21" s="14"/>
      <c r="N21" s="14" t="s">
        <v>28</v>
      </c>
      <c r="O21" s="14"/>
      <c r="P21" s="14"/>
      <c r="Q21" s="14"/>
      <c r="R21" s="14"/>
      <c r="S21" s="14"/>
      <c r="T21" s="14" t="s">
        <v>29</v>
      </c>
      <c r="U21" s="14"/>
      <c r="V21" s="14"/>
      <c r="W21" s="14"/>
      <c r="X21" s="14" t="s">
        <v>28</v>
      </c>
      <c r="Y21" s="14"/>
      <c r="Z21" s="14"/>
      <c r="AA21" s="14"/>
      <c r="AB21" s="14" t="s">
        <v>30</v>
      </c>
      <c r="AC21" s="14"/>
      <c r="AD21" s="14"/>
      <c r="AE21" s="14"/>
      <c r="AF21" s="14"/>
      <c r="AG21" s="14"/>
      <c r="AH21" s="14" t="s">
        <v>28</v>
      </c>
      <c r="AI21" s="14"/>
      <c r="AJ21" s="14"/>
      <c r="AK21" s="14"/>
      <c r="AM21" s="14"/>
      <c r="AP21" s="15"/>
    </row>
    <row r="22" spans="1:42" s="11" customFormat="1" ht="20.100000000000001" customHeight="1">
      <c r="A22" s="78"/>
      <c r="B22" s="8" t="s">
        <v>31</v>
      </c>
      <c r="C22" s="516"/>
      <c r="D22" s="517"/>
      <c r="E22" s="517"/>
      <c r="F22" s="517"/>
      <c r="G22" s="517"/>
      <c r="H22" s="517"/>
      <c r="I22" s="517"/>
      <c r="J22" s="517"/>
      <c r="K22" s="517"/>
      <c r="L22" s="517"/>
      <c r="M22" s="518"/>
      <c r="N22" s="500"/>
      <c r="O22" s="501"/>
      <c r="P22" s="501"/>
      <c r="Q22" s="502"/>
      <c r="R22" s="14"/>
      <c r="S22" s="8" t="s">
        <v>32</v>
      </c>
      <c r="T22" s="516" t="s">
        <v>61</v>
      </c>
      <c r="U22" s="517"/>
      <c r="V22" s="517"/>
      <c r="W22" s="518"/>
      <c r="X22" s="520">
        <v>7</v>
      </c>
      <c r="Y22" s="521"/>
      <c r="Z22" s="9"/>
      <c r="AA22" s="8" t="s">
        <v>33</v>
      </c>
      <c r="AB22" s="516" t="s">
        <v>61</v>
      </c>
      <c r="AC22" s="517"/>
      <c r="AD22" s="517"/>
      <c r="AE22" s="517"/>
      <c r="AF22" s="517"/>
      <c r="AG22" s="518"/>
      <c r="AH22" s="520">
        <v>7</v>
      </c>
      <c r="AI22" s="521"/>
      <c r="AJ22" s="9"/>
      <c r="AK22" s="9"/>
      <c r="AM22" s="9"/>
      <c r="AN22" s="9"/>
      <c r="AP22" s="10"/>
    </row>
    <row r="23" spans="1:42" s="1" customFormat="1" ht="8.1" customHeight="1" thickBot="1">
      <c r="A23" s="71"/>
      <c r="B23" s="19"/>
      <c r="C23" s="19"/>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20"/>
    </row>
    <row r="24" spans="1:42" s="7" customFormat="1" ht="15" customHeight="1">
      <c r="A24" s="79"/>
      <c r="B24" s="14" t="s">
        <v>130</v>
      </c>
      <c r="C24" s="14"/>
      <c r="D24" s="14"/>
      <c r="E24" s="14"/>
      <c r="F24" s="14"/>
      <c r="G24" s="14"/>
      <c r="H24" s="14" t="s">
        <v>34</v>
      </c>
      <c r="I24" s="14"/>
      <c r="J24" s="14"/>
      <c r="K24" s="14"/>
      <c r="L24" s="14"/>
      <c r="M24" s="14"/>
      <c r="N24" s="14"/>
      <c r="O24" s="14" t="s">
        <v>35</v>
      </c>
      <c r="P24" s="14"/>
      <c r="Q24" s="14"/>
      <c r="R24" s="14"/>
      <c r="S24" s="14"/>
      <c r="T24" s="14"/>
      <c r="U24" s="14"/>
      <c r="V24" s="14" t="s">
        <v>80</v>
      </c>
      <c r="W24" s="14"/>
      <c r="X24" s="14"/>
      <c r="Y24" s="14"/>
      <c r="Z24" s="14"/>
      <c r="AA24" s="14" t="s">
        <v>64</v>
      </c>
      <c r="AB24" s="14"/>
      <c r="AC24" s="14"/>
      <c r="AD24" s="14"/>
      <c r="AE24" s="14"/>
      <c r="AF24" s="21"/>
      <c r="AG24" s="21"/>
      <c r="AH24" s="21"/>
      <c r="AI24" s="21"/>
      <c r="AJ24" s="21"/>
      <c r="AK24" s="21"/>
      <c r="AL24" s="21"/>
      <c r="AM24" s="21"/>
      <c r="AN24" s="21"/>
      <c r="AO24" s="14"/>
      <c r="AP24" s="6"/>
    </row>
    <row r="25" spans="1:42" s="18" customFormat="1" ht="19.5" customHeight="1">
      <c r="A25" s="70" t="s">
        <v>36</v>
      </c>
      <c r="B25" s="8" t="s">
        <v>37</v>
      </c>
      <c r="C25" s="570"/>
      <c r="D25" s="572"/>
      <c r="E25" s="526"/>
      <c r="F25" s="527"/>
      <c r="G25" s="16"/>
      <c r="H25" s="8" t="s">
        <v>38</v>
      </c>
      <c r="I25" s="528"/>
      <c r="J25" s="529"/>
      <c r="K25" s="529"/>
      <c r="L25" s="529"/>
      <c r="M25" s="530"/>
      <c r="N25" s="16"/>
      <c r="O25" s="8" t="s">
        <v>39</v>
      </c>
      <c r="P25" s="531"/>
      <c r="Q25" s="532"/>
      <c r="R25" s="532"/>
      <c r="S25" s="532"/>
      <c r="T25" s="533"/>
      <c r="U25" s="16"/>
      <c r="V25" s="8" t="s">
        <v>40</v>
      </c>
      <c r="W25" s="526" t="s">
        <v>189</v>
      </c>
      <c r="X25" s="534"/>
      <c r="Y25" s="527"/>
      <c r="Z25" s="220"/>
      <c r="AA25" s="8" t="s">
        <v>42</v>
      </c>
      <c r="AB25" s="531"/>
      <c r="AC25" s="532"/>
      <c r="AD25" s="532"/>
      <c r="AE25" s="532"/>
      <c r="AF25" s="533"/>
      <c r="AG25" s="519"/>
      <c r="AH25" s="519"/>
      <c r="AI25" s="519"/>
      <c r="AJ25" s="23"/>
      <c r="AK25" s="22"/>
      <c r="AL25" s="519"/>
      <c r="AM25" s="519"/>
      <c r="AN25" s="23"/>
      <c r="AO25" s="16"/>
      <c r="AP25" s="17"/>
    </row>
    <row r="26" spans="1:42" s="1" customFormat="1" ht="9" customHeight="1">
      <c r="A26" s="70"/>
      <c r="B26" s="12"/>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3"/>
    </row>
    <row r="27" spans="1:42" s="1" customFormat="1" ht="15.75" customHeight="1">
      <c r="A27" s="70" t="s">
        <v>13</v>
      </c>
      <c r="B27" s="14" t="s">
        <v>124</v>
      </c>
      <c r="C27" s="14"/>
      <c r="D27" s="14"/>
      <c r="E27" s="14"/>
      <c r="F27" s="14"/>
      <c r="G27" s="14"/>
      <c r="H27" s="14"/>
      <c r="I27" s="14"/>
      <c r="J27" s="14"/>
      <c r="K27" s="14"/>
      <c r="L27" s="14"/>
      <c r="M27" s="14"/>
      <c r="N27" s="14"/>
      <c r="O27" s="14"/>
      <c r="P27" s="14"/>
      <c r="Q27" s="14"/>
      <c r="R27" s="14"/>
      <c r="S27" s="14"/>
      <c r="T27" s="14"/>
      <c r="U27" s="220"/>
      <c r="V27" s="220"/>
      <c r="W27" s="220"/>
      <c r="X27" s="220"/>
      <c r="Y27" s="220"/>
      <c r="Z27" s="220"/>
      <c r="AA27" s="220"/>
      <c r="AB27" s="220"/>
      <c r="AC27" s="220"/>
      <c r="AD27" s="220"/>
      <c r="AE27" s="220"/>
      <c r="AF27" s="220"/>
      <c r="AG27" s="220"/>
      <c r="AH27" s="220"/>
      <c r="AI27" s="220"/>
      <c r="AJ27" s="220"/>
      <c r="AK27" s="220"/>
      <c r="AL27" s="220"/>
      <c r="AM27" s="220"/>
      <c r="AN27" s="220"/>
      <c r="AO27" s="220"/>
      <c r="AP27" s="13"/>
    </row>
    <row r="28" spans="1:42" s="1" customFormat="1" ht="19.5" customHeight="1">
      <c r="A28" s="70" t="s">
        <v>41</v>
      </c>
      <c r="B28" s="8" t="s">
        <v>2</v>
      </c>
      <c r="C28" s="504" t="s">
        <v>125</v>
      </c>
      <c r="D28" s="505"/>
      <c r="E28" s="505"/>
      <c r="F28" s="505"/>
      <c r="G28" s="505"/>
      <c r="H28" s="505"/>
      <c r="I28" s="505"/>
      <c r="J28" s="505"/>
      <c r="K28" s="505"/>
      <c r="L28" s="505"/>
      <c r="M28" s="505"/>
      <c r="N28" s="505"/>
      <c r="O28" s="505"/>
      <c r="P28" s="505"/>
      <c r="Q28" s="505"/>
      <c r="R28" s="505"/>
      <c r="S28" s="505"/>
      <c r="T28" s="506"/>
      <c r="U28" s="220"/>
      <c r="V28" s="220"/>
      <c r="W28" s="220"/>
      <c r="X28" s="220"/>
      <c r="Y28" s="220"/>
      <c r="Z28" s="220"/>
      <c r="AA28" s="220"/>
      <c r="AB28" s="220"/>
      <c r="AC28" s="220"/>
      <c r="AD28" s="220"/>
      <c r="AE28" s="220"/>
      <c r="AF28" s="220"/>
      <c r="AG28" s="220"/>
      <c r="AH28" s="220"/>
      <c r="AI28" s="220"/>
      <c r="AJ28" s="220"/>
      <c r="AK28" s="220"/>
      <c r="AL28" s="220"/>
      <c r="AM28" s="220"/>
      <c r="AN28" s="220"/>
      <c r="AO28" s="220"/>
      <c r="AP28" s="13"/>
    </row>
    <row r="29" spans="1:42" s="1" customFormat="1" ht="9" customHeight="1">
      <c r="A29" s="70"/>
      <c r="B29" s="12"/>
      <c r="C29" s="12"/>
      <c r="D29" s="12"/>
      <c r="E29" s="12"/>
      <c r="F29" s="12"/>
      <c r="G29" s="12"/>
      <c r="H29" s="12"/>
      <c r="I29" s="12"/>
      <c r="J29" s="12"/>
      <c r="K29" s="12"/>
      <c r="L29" s="12"/>
      <c r="M29" s="12"/>
      <c r="N29" s="12"/>
      <c r="O29" s="12"/>
      <c r="P29" s="12"/>
      <c r="Q29" s="12"/>
      <c r="R29" s="12"/>
      <c r="S29" s="12"/>
      <c r="T29" s="12"/>
      <c r="U29" s="220"/>
      <c r="V29" s="220"/>
      <c r="W29" s="220"/>
      <c r="X29" s="220"/>
      <c r="Y29" s="220"/>
      <c r="Z29" s="220"/>
      <c r="AA29" s="220"/>
      <c r="AB29" s="220"/>
      <c r="AC29" s="220"/>
      <c r="AD29" s="220"/>
      <c r="AE29" s="220"/>
      <c r="AF29" s="220"/>
      <c r="AG29" s="220"/>
      <c r="AH29" s="220"/>
      <c r="AI29" s="220"/>
      <c r="AJ29" s="220"/>
      <c r="AK29" s="220"/>
      <c r="AL29" s="220"/>
      <c r="AM29" s="220"/>
      <c r="AN29" s="220"/>
      <c r="AO29" s="220"/>
      <c r="AP29" s="13"/>
    </row>
    <row r="30" spans="1:42" s="7" customFormat="1" ht="15" customHeight="1">
      <c r="A30" s="70"/>
      <c r="B30" s="14" t="s">
        <v>63</v>
      </c>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5"/>
    </row>
    <row r="31" spans="1:42" s="11" customFormat="1" ht="20.100000000000001" customHeight="1">
      <c r="A31" s="78"/>
      <c r="B31" s="8" t="s">
        <v>117</v>
      </c>
      <c r="C31" s="504"/>
      <c r="D31" s="505"/>
      <c r="E31" s="505"/>
      <c r="F31" s="505"/>
      <c r="G31" s="505"/>
      <c r="H31" s="505"/>
      <c r="I31" s="505"/>
      <c r="J31" s="505"/>
      <c r="K31" s="505"/>
      <c r="L31" s="505"/>
      <c r="M31" s="505"/>
      <c r="N31" s="505"/>
      <c r="O31" s="505"/>
      <c r="P31" s="505"/>
      <c r="Q31" s="505"/>
      <c r="R31" s="505"/>
      <c r="S31" s="505"/>
      <c r="T31" s="505"/>
      <c r="U31" s="505"/>
      <c r="V31" s="505"/>
      <c r="W31" s="505"/>
      <c r="X31" s="505"/>
      <c r="Y31" s="505"/>
      <c r="Z31" s="505"/>
      <c r="AA31" s="505"/>
      <c r="AB31" s="505"/>
      <c r="AC31" s="505"/>
      <c r="AD31" s="505"/>
      <c r="AE31" s="505"/>
      <c r="AF31" s="505"/>
      <c r="AG31" s="505"/>
      <c r="AH31" s="505"/>
      <c r="AI31" s="505"/>
      <c r="AJ31" s="505"/>
      <c r="AK31" s="505"/>
      <c r="AL31" s="505"/>
      <c r="AM31" s="505"/>
      <c r="AN31" s="505"/>
      <c r="AO31" s="506"/>
      <c r="AP31" s="10"/>
    </row>
    <row r="32" spans="1:42" s="1" customFormat="1" ht="15.75" customHeight="1" thickBot="1">
      <c r="A32" s="71"/>
      <c r="B32" s="19"/>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20"/>
    </row>
    <row r="33" spans="1:55" s="1" customFormat="1" ht="18" customHeight="1">
      <c r="A33" s="68"/>
      <c r="B33" s="538"/>
      <c r="C33" s="539"/>
      <c r="D33" s="539"/>
      <c r="E33" s="539"/>
      <c r="F33" s="109"/>
      <c r="G33" s="83"/>
      <c r="H33" s="109"/>
      <c r="I33" s="109"/>
      <c r="J33" s="109"/>
      <c r="K33" s="83"/>
      <c r="L33" s="365"/>
      <c r="M33" s="365"/>
      <c r="N33" s="365"/>
      <c r="O33" s="109"/>
      <c r="P33" s="109"/>
      <c r="Q33" s="543"/>
      <c r="R33" s="543"/>
      <c r="S33" s="543"/>
      <c r="T33" s="543"/>
      <c r="U33" s="109"/>
      <c r="V33" s="83"/>
      <c r="W33" s="109"/>
      <c r="X33" s="109"/>
      <c r="Y33" s="109"/>
      <c r="Z33" s="109"/>
      <c r="AA33" s="109"/>
      <c r="AB33" s="109"/>
      <c r="AC33" s="109"/>
      <c r="AD33" s="109"/>
      <c r="AE33" s="109"/>
      <c r="AF33" s="234"/>
      <c r="AG33" s="234"/>
      <c r="AH33" s="234"/>
      <c r="AI33" s="234"/>
      <c r="AJ33" s="234"/>
      <c r="AK33" s="234"/>
      <c r="AL33" s="234"/>
      <c r="AM33" s="234"/>
      <c r="AN33" s="461"/>
      <c r="AO33" s="462"/>
      <c r="AP33" s="463"/>
    </row>
    <row r="34" spans="1:55" s="1" customFormat="1" ht="18" customHeight="1">
      <c r="A34" s="69"/>
      <c r="B34" s="181"/>
      <c r="C34" s="170" t="s">
        <v>105</v>
      </c>
      <c r="D34" s="170"/>
      <c r="E34" s="170"/>
      <c r="F34" s="170"/>
      <c r="G34" s="170"/>
      <c r="H34" s="170"/>
      <c r="I34" s="170"/>
      <c r="J34" s="170"/>
      <c r="K34" s="170"/>
      <c r="L34" s="170"/>
      <c r="M34" s="170"/>
      <c r="N34" s="170"/>
      <c r="O34" s="170"/>
      <c r="P34" s="170"/>
      <c r="Q34" s="170"/>
      <c r="R34" s="170"/>
      <c r="S34" s="170"/>
      <c r="T34" s="170"/>
      <c r="U34" s="29"/>
      <c r="V34" s="82"/>
      <c r="W34" s="29"/>
      <c r="X34" s="29"/>
      <c r="Y34" s="29"/>
      <c r="Z34" s="29"/>
      <c r="AA34" s="29"/>
      <c r="AB34" s="29"/>
      <c r="AC34" s="29"/>
      <c r="AD34" s="29"/>
      <c r="AE34" s="217"/>
      <c r="AF34" s="217"/>
      <c r="AG34" s="217"/>
      <c r="AH34" s="217"/>
      <c r="AI34" s="217"/>
      <c r="AJ34" s="217"/>
      <c r="AK34" s="217"/>
      <c r="AL34" s="217"/>
      <c r="AM34" s="301"/>
      <c r="AN34" s="464"/>
      <c r="AO34" s="465"/>
      <c r="AP34" s="466"/>
      <c r="AR34" s="220"/>
      <c r="AS34" s="220"/>
      <c r="AT34" s="220"/>
      <c r="AU34" s="220"/>
      <c r="AV34" s="220"/>
      <c r="AW34" s="220"/>
      <c r="AX34" s="220"/>
      <c r="AY34" s="220"/>
      <c r="AZ34" s="220"/>
      <c r="BA34" s="220"/>
      <c r="BB34" s="220"/>
      <c r="BC34" s="220"/>
    </row>
    <row r="35" spans="1:55" s="1" customFormat="1" ht="10.5" customHeight="1">
      <c r="A35" s="69"/>
      <c r="B35" s="181"/>
      <c r="C35" s="24"/>
      <c r="D35" s="12"/>
      <c r="E35" s="12"/>
      <c r="F35" s="12"/>
      <c r="G35" s="12"/>
      <c r="H35" s="12"/>
      <c r="I35" s="12"/>
      <c r="J35" s="12"/>
      <c r="K35" s="87"/>
      <c r="L35" s="12"/>
      <c r="M35" s="12"/>
      <c r="N35" s="12"/>
      <c r="O35" s="24"/>
      <c r="P35" s="45"/>
      <c r="Q35" s="12"/>
      <c r="R35" s="12"/>
      <c r="S35" s="12"/>
      <c r="T35" s="12"/>
      <c r="U35" s="29"/>
      <c r="V35" s="82"/>
      <c r="W35" s="29"/>
      <c r="X35" s="29"/>
      <c r="Y35" s="29"/>
      <c r="Z35" s="29"/>
      <c r="AA35" s="29"/>
      <c r="AB35" s="29"/>
      <c r="AC35" s="29"/>
      <c r="AD35" s="29"/>
      <c r="AE35" s="29"/>
      <c r="AF35" s="235"/>
      <c r="AG35" s="235"/>
      <c r="AH35" s="235"/>
      <c r="AI35" s="235"/>
      <c r="AJ35" s="235"/>
      <c r="AK35" s="235"/>
      <c r="AL35" s="235"/>
      <c r="AM35" s="235"/>
      <c r="AN35" s="467"/>
      <c r="AO35" s="318"/>
      <c r="AP35" s="466"/>
      <c r="AR35" s="220"/>
      <c r="AS35" s="220"/>
      <c r="AT35" s="220"/>
      <c r="AU35" s="220"/>
      <c r="AV35" s="220"/>
      <c r="AW35" s="220"/>
      <c r="AX35" s="220"/>
      <c r="AY35" s="220"/>
      <c r="AZ35" s="220"/>
      <c r="BA35" s="220"/>
      <c r="BB35" s="220"/>
      <c r="BC35" s="220"/>
    </row>
    <row r="36" spans="1:55" s="115" customFormat="1" ht="12.75" customHeight="1">
      <c r="B36" s="188"/>
      <c r="C36" s="182"/>
      <c r="D36" s="182"/>
      <c r="E36" s="182"/>
      <c r="F36" s="112"/>
      <c r="G36" s="183"/>
      <c r="H36" s="112"/>
      <c r="I36" s="112"/>
      <c r="J36" s="112"/>
      <c r="K36" s="183"/>
      <c r="L36" s="184"/>
      <c r="M36" s="184"/>
      <c r="N36" s="184"/>
      <c r="O36" s="112"/>
      <c r="P36" s="112"/>
      <c r="Q36" s="184"/>
      <c r="R36" s="184"/>
      <c r="S36" s="184"/>
      <c r="T36" s="184"/>
      <c r="U36" s="112"/>
      <c r="V36" s="183"/>
      <c r="W36" s="112"/>
      <c r="X36" s="112"/>
      <c r="Y36" s="185"/>
      <c r="Z36" s="185"/>
      <c r="AA36" s="185"/>
      <c r="AB36" s="185"/>
      <c r="AC36" s="185"/>
      <c r="AD36" s="185"/>
      <c r="AE36" s="185"/>
      <c r="AF36" s="236"/>
      <c r="AG36" s="236"/>
      <c r="AH36" s="236"/>
      <c r="AI36" s="236"/>
      <c r="AJ36" s="236"/>
      <c r="AK36" s="236"/>
      <c r="AL36" s="236"/>
      <c r="AM36" s="237"/>
      <c r="AN36" s="468"/>
      <c r="AO36" s="317"/>
      <c r="AP36" s="469"/>
      <c r="AR36" s="220"/>
      <c r="AS36" s="220"/>
      <c r="AT36" s="220"/>
      <c r="AU36" s="220"/>
      <c r="AV36" s="220"/>
      <c r="AW36" s="220"/>
      <c r="AX36" s="220"/>
      <c r="AY36" s="220"/>
      <c r="AZ36" s="220"/>
      <c r="BA36" s="220"/>
      <c r="BB36" s="220"/>
      <c r="BC36" s="220"/>
    </row>
    <row r="37" spans="1:55" s="1" customFormat="1" ht="24" customHeight="1">
      <c r="A37" s="88" t="s">
        <v>43</v>
      </c>
      <c r="B37" s="544" t="s">
        <v>174</v>
      </c>
      <c r="C37" s="545"/>
      <c r="D37" s="545"/>
      <c r="E37" s="545"/>
      <c r="F37" s="29"/>
      <c r="G37" s="110" t="s">
        <v>62</v>
      </c>
      <c r="H37" s="187"/>
      <c r="I37" s="112"/>
      <c r="J37" s="112"/>
      <c r="K37" s="81" t="s">
        <v>106</v>
      </c>
      <c r="L37" s="169"/>
      <c r="M37" s="169"/>
      <c r="N37" s="169"/>
      <c r="O37" s="29"/>
      <c r="P37" s="29"/>
      <c r="Q37" s="169"/>
      <c r="R37" s="12"/>
      <c r="S37" s="12"/>
      <c r="T37" s="12"/>
      <c r="U37" s="12"/>
      <c r="V37" s="12"/>
      <c r="W37" s="12"/>
      <c r="X37" s="12"/>
      <c r="Y37" s="12"/>
      <c r="Z37" s="12"/>
      <c r="AA37" s="12"/>
      <c r="AB37" s="12"/>
      <c r="AC37" s="12"/>
      <c r="AD37" s="12"/>
      <c r="AE37" s="12"/>
      <c r="AF37" s="12"/>
      <c r="AG37" s="117" t="s">
        <v>71</v>
      </c>
      <c r="AH37" s="112"/>
      <c r="AI37" s="112"/>
      <c r="AJ37" s="29"/>
      <c r="AK37" s="29"/>
      <c r="AL37" s="29"/>
      <c r="AM37" s="29"/>
      <c r="AN37" s="318"/>
      <c r="AO37" s="318"/>
      <c r="AP37" s="466"/>
      <c r="AR37" s="220"/>
      <c r="AS37" s="220"/>
      <c r="AT37" s="220"/>
      <c r="AU37" s="220"/>
      <c r="AV37" s="220"/>
      <c r="AW37" s="220"/>
      <c r="AX37" s="220"/>
      <c r="AY37" s="220"/>
      <c r="AZ37" s="220"/>
      <c r="BA37" s="220"/>
      <c r="BB37" s="220"/>
      <c r="BC37" s="220"/>
    </row>
    <row r="38" spans="1:55" s="1" customFormat="1" ht="19.5" customHeight="1">
      <c r="A38" s="116" t="s">
        <v>69</v>
      </c>
      <c r="B38" s="189">
        <v>19</v>
      </c>
      <c r="C38" s="548"/>
      <c r="D38" s="563"/>
      <c r="E38" s="564"/>
      <c r="F38" s="33"/>
      <c r="G38" s="32">
        <v>20</v>
      </c>
      <c r="H38" s="548"/>
      <c r="I38" s="564"/>
      <c r="J38" s="33"/>
      <c r="K38" s="89">
        <v>21</v>
      </c>
      <c r="L38" s="510">
        <f>IF(W25=0,"",VLOOKUP(W25,dades!B3:E29,3,0))</f>
        <v>0</v>
      </c>
      <c r="M38" s="511"/>
      <c r="N38" s="512"/>
      <c r="O38" s="33"/>
      <c r="P38" s="364" t="s">
        <v>194</v>
      </c>
      <c r="Q38" s="170"/>
      <c r="R38" s="170"/>
      <c r="S38" s="170"/>
      <c r="T38" s="170"/>
      <c r="U38" s="170"/>
      <c r="V38" s="170"/>
      <c r="W38" s="170"/>
      <c r="X38" s="170"/>
      <c r="Y38" s="170"/>
      <c r="Z38" s="170"/>
      <c r="AA38" s="170"/>
      <c r="AB38" s="170"/>
      <c r="AC38" s="170"/>
      <c r="AD38" s="12"/>
      <c r="AE38" s="34"/>
      <c r="AF38" s="8" t="s">
        <v>119</v>
      </c>
      <c r="AG38" s="507">
        <f>IF(AND(C38&lt;&gt;0)*AND(L38&lt;&gt;0),+C38*15*L38,0)</f>
        <v>0</v>
      </c>
      <c r="AH38" s="508"/>
      <c r="AI38" s="508"/>
      <c r="AJ38" s="508"/>
      <c r="AK38" s="508"/>
      <c r="AL38" s="508"/>
      <c r="AM38" s="508"/>
      <c r="AN38" s="508"/>
      <c r="AO38" s="509"/>
      <c r="AP38" s="35"/>
      <c r="AR38" s="220"/>
      <c r="AS38" s="220"/>
      <c r="AT38" s="220"/>
      <c r="AU38" s="220"/>
      <c r="AV38" s="220"/>
      <c r="AW38" s="220"/>
      <c r="AX38" s="220"/>
      <c r="AY38" s="220"/>
      <c r="AZ38" s="220"/>
      <c r="BA38" s="220"/>
      <c r="BB38" s="220"/>
      <c r="BC38" s="220"/>
    </row>
    <row r="39" spans="1:55" s="1" customFormat="1" ht="15.75" customHeight="1">
      <c r="A39" s="70" t="s">
        <v>70</v>
      </c>
      <c r="B39" s="131"/>
      <c r="C39" s="130"/>
      <c r="D39" s="130"/>
      <c r="E39" s="130"/>
      <c r="F39" s="29"/>
      <c r="G39" s="130"/>
      <c r="H39" s="130"/>
      <c r="I39" s="130"/>
      <c r="J39" s="130"/>
      <c r="K39" s="29"/>
      <c r="L39" s="132"/>
      <c r="M39" s="132"/>
      <c r="N39" s="132"/>
      <c r="O39" s="132"/>
      <c r="P39" s="37"/>
      <c r="Q39" s="37"/>
      <c r="R39" s="37"/>
      <c r="S39" s="37"/>
      <c r="T39" s="37"/>
      <c r="U39" s="359"/>
      <c r="V39" s="359"/>
      <c r="W39" s="359"/>
      <c r="X39" s="359"/>
      <c r="Y39" s="359"/>
      <c r="Z39" s="359"/>
      <c r="AA39" s="359"/>
      <c r="AB39" s="359"/>
      <c r="AC39" s="359"/>
      <c r="AD39" s="12"/>
      <c r="AE39" s="39"/>
      <c r="AF39" s="39"/>
      <c r="AG39" s="383"/>
      <c r="AH39" s="383"/>
      <c r="AI39" s="383"/>
      <c r="AJ39" s="383"/>
      <c r="AK39" s="383"/>
      <c r="AL39" s="383"/>
      <c r="AM39" s="315"/>
      <c r="AN39" s="315"/>
      <c r="AO39" s="316"/>
      <c r="AP39" s="466"/>
      <c r="AR39" s="220"/>
      <c r="AS39" s="220"/>
      <c r="AT39" s="220"/>
      <c r="AU39" s="220"/>
      <c r="AV39" s="220"/>
      <c r="AW39" s="220"/>
      <c r="AX39" s="220"/>
      <c r="AY39" s="220"/>
      <c r="AZ39" s="220"/>
      <c r="BA39" s="220"/>
      <c r="BB39" s="220"/>
      <c r="BC39" s="220"/>
    </row>
    <row r="40" spans="1:55" s="29" customFormat="1" ht="6.75" customHeight="1">
      <c r="A40" s="102"/>
      <c r="B40" s="131"/>
      <c r="C40" s="130"/>
      <c r="D40" s="130"/>
      <c r="E40" s="130"/>
      <c r="G40" s="130"/>
      <c r="H40" s="130"/>
      <c r="I40" s="130"/>
      <c r="J40" s="130"/>
      <c r="L40" s="132"/>
      <c r="M40" s="546"/>
      <c r="N40" s="546"/>
      <c r="O40" s="302" t="s">
        <v>79</v>
      </c>
      <c r="P40" s="133"/>
      <c r="Q40" s="133"/>
      <c r="R40" s="133"/>
      <c r="S40" s="133"/>
      <c r="T40" s="133"/>
      <c r="U40" s="133"/>
      <c r="V40" s="133"/>
      <c r="W40" s="133"/>
      <c r="X40" s="133"/>
      <c r="Y40" s="39"/>
      <c r="Z40" s="39"/>
      <c r="AA40" s="39"/>
      <c r="AB40" s="39"/>
      <c r="AC40" s="39"/>
      <c r="AE40" s="39"/>
      <c r="AF40" s="359"/>
      <c r="AG40" s="359"/>
      <c r="AH40" s="359"/>
      <c r="AI40" s="359"/>
      <c r="AJ40" s="359"/>
      <c r="AK40" s="359"/>
      <c r="AL40" s="359"/>
      <c r="AM40" s="314"/>
      <c r="AN40" s="314"/>
      <c r="AO40" s="314"/>
      <c r="AP40" s="466"/>
      <c r="AR40" s="220"/>
      <c r="AS40" s="220"/>
      <c r="AT40" s="220"/>
      <c r="AU40" s="220"/>
      <c r="AV40" s="220"/>
      <c r="AW40" s="220"/>
      <c r="AX40" s="220"/>
      <c r="AY40" s="220"/>
      <c r="AZ40" s="220"/>
      <c r="BA40" s="220"/>
      <c r="BB40" s="220"/>
      <c r="BC40" s="220"/>
    </row>
    <row r="41" spans="1:55" s="36" customFormat="1" ht="28.5" customHeight="1">
      <c r="A41" s="134"/>
      <c r="B41" s="220"/>
      <c r="C41" s="220"/>
      <c r="D41" s="220"/>
      <c r="E41" s="220"/>
      <c r="F41" s="220"/>
      <c r="G41" s="220"/>
      <c r="H41" s="220"/>
      <c r="I41" s="298"/>
      <c r="J41" s="112"/>
      <c r="K41" s="220"/>
      <c r="L41" s="220"/>
      <c r="M41" s="220"/>
      <c r="N41" s="220"/>
      <c r="O41" s="221"/>
      <c r="P41" s="222"/>
      <c r="Q41" s="222"/>
      <c r="R41" s="222"/>
      <c r="S41" s="222"/>
      <c r="T41" s="222"/>
      <c r="U41" s="222"/>
      <c r="V41" s="222"/>
      <c r="W41" s="42"/>
      <c r="X41" s="38"/>
      <c r="Y41" s="38"/>
      <c r="Z41" s="38"/>
      <c r="AA41" s="38"/>
      <c r="AB41" s="40"/>
      <c r="AC41" s="40"/>
      <c r="AD41" s="33"/>
      <c r="AE41" s="40"/>
      <c r="AF41" s="30"/>
      <c r="AG41" s="117" t="s">
        <v>71</v>
      </c>
      <c r="AH41" s="112"/>
      <c r="AI41" s="112"/>
      <c r="AJ41" s="29"/>
      <c r="AK41" s="29"/>
      <c r="AL41" s="29"/>
      <c r="AM41" s="318"/>
      <c r="AN41" s="318"/>
      <c r="AO41" s="318"/>
      <c r="AP41" s="470"/>
      <c r="AR41" s="220"/>
      <c r="AS41" s="220"/>
      <c r="AT41" s="220"/>
      <c r="AU41" s="220"/>
      <c r="AV41" s="220"/>
      <c r="AW41" s="220"/>
      <c r="AX41" s="220"/>
      <c r="AY41" s="220"/>
      <c r="AZ41" s="220"/>
      <c r="BA41" s="220"/>
      <c r="BB41" s="220"/>
      <c r="BC41" s="220"/>
    </row>
    <row r="42" spans="1:55" s="36" customFormat="1" ht="19.5" customHeight="1">
      <c r="A42" s="93"/>
      <c r="B42" s="220"/>
      <c r="C42" s="220"/>
      <c r="D42" s="220"/>
      <c r="E42" s="220"/>
      <c r="F42" s="220"/>
      <c r="G42" s="220"/>
      <c r="H42" s="220"/>
      <c r="I42" s="220"/>
      <c r="J42" s="33"/>
      <c r="K42" s="220"/>
      <c r="L42" s="262"/>
      <c r="M42" s="220"/>
      <c r="N42" s="220"/>
      <c r="O42" s="90"/>
      <c r="P42" s="46" t="s">
        <v>195</v>
      </c>
      <c r="Q42" s="46"/>
      <c r="R42" s="46"/>
      <c r="S42" s="46"/>
      <c r="T42" s="46"/>
      <c r="U42" s="46"/>
      <c r="V42" s="46"/>
      <c r="W42" s="46"/>
      <c r="X42" s="46"/>
      <c r="Y42" s="46"/>
      <c r="Z42" s="46"/>
      <c r="AA42" s="46"/>
      <c r="AB42" s="46"/>
      <c r="AC42" s="46"/>
      <c r="AD42" s="33"/>
      <c r="AE42" s="129"/>
      <c r="AF42" s="8" t="s">
        <v>198</v>
      </c>
      <c r="AG42" s="507">
        <f>IF(AND(C38&lt;&gt;0)*AND(L38&lt;&gt;0),AG38*0.4*MIN(H38,15)/15,0)</f>
        <v>0</v>
      </c>
      <c r="AH42" s="508"/>
      <c r="AI42" s="508"/>
      <c r="AJ42" s="508"/>
      <c r="AK42" s="508"/>
      <c r="AL42" s="508"/>
      <c r="AM42" s="508"/>
      <c r="AN42" s="508"/>
      <c r="AO42" s="509"/>
      <c r="AP42" s="95"/>
      <c r="AR42" s="220"/>
      <c r="AS42" s="220"/>
      <c r="AT42" s="220"/>
      <c r="AU42" s="220"/>
      <c r="AV42" s="220"/>
      <c r="AW42" s="220"/>
      <c r="AX42" s="220"/>
      <c r="AY42" s="220"/>
      <c r="AZ42" s="220"/>
      <c r="BA42" s="220"/>
      <c r="BB42" s="220"/>
      <c r="BC42" s="220"/>
    </row>
    <row r="43" spans="1:55" s="111" customFormat="1" ht="12.75" customHeight="1">
      <c r="A43" s="93"/>
      <c r="B43" s="220"/>
      <c r="C43" s="220"/>
      <c r="D43" s="220"/>
      <c r="E43" s="220"/>
      <c r="F43" s="220"/>
      <c r="G43" s="220"/>
      <c r="H43" s="220"/>
      <c r="I43" s="220"/>
      <c r="J43" s="218"/>
      <c r="K43" s="216"/>
      <c r="L43" s="384"/>
      <c r="M43" s="384"/>
      <c r="N43" s="384"/>
      <c r="O43" s="216"/>
      <c r="P43" s="303"/>
      <c r="Q43" s="304"/>
      <c r="R43" s="160"/>
      <c r="S43" s="569">
        <f>IF(AND(AG38&lt;&gt;0)*AND(AG42&lt;&gt;0),+AG38+AG42,0)</f>
        <v>0</v>
      </c>
      <c r="T43" s="569"/>
      <c r="U43" s="161"/>
      <c r="V43" s="305">
        <f>IF(AND(S43&lt;&gt;0)*AND(H42&lt;&gt;0)*AND(C42&lt;&gt;0),+S43/(H42*C42),0)</f>
        <v>0</v>
      </c>
      <c r="W43" s="306"/>
      <c r="X43" s="569"/>
      <c r="Y43" s="569"/>
      <c r="Z43" s="307"/>
      <c r="AA43" s="307"/>
      <c r="AB43" s="308"/>
      <c r="AC43" s="308"/>
      <c r="AD43" s="309"/>
      <c r="AE43" s="308"/>
      <c r="AF43" s="310"/>
      <c r="AG43" s="310"/>
      <c r="AH43" s="310"/>
      <c r="AI43" s="310"/>
      <c r="AJ43" s="310"/>
      <c r="AK43" s="310"/>
      <c r="AL43" s="385"/>
      <c r="AM43" s="385"/>
      <c r="AN43" s="385"/>
      <c r="AO43" s="385"/>
      <c r="AP43" s="219"/>
      <c r="AR43" s="220"/>
      <c r="AS43" s="220"/>
      <c r="AT43" s="220"/>
      <c r="AU43" s="220"/>
      <c r="AV43" s="220"/>
      <c r="AW43" s="220"/>
      <c r="AX43" s="220"/>
      <c r="AY43" s="220"/>
      <c r="AZ43" s="220"/>
      <c r="BA43" s="220"/>
      <c r="BB43" s="220"/>
      <c r="BC43" s="220"/>
    </row>
    <row r="44" spans="1:55" s="29" customFormat="1" ht="10.5" customHeight="1">
      <c r="A44" s="223"/>
      <c r="B44" s="224"/>
      <c r="C44" s="359"/>
      <c r="D44" s="359"/>
      <c r="E44" s="359"/>
      <c r="F44" s="359"/>
      <c r="G44" s="359"/>
      <c r="H44" s="359"/>
      <c r="I44" s="359"/>
      <c r="J44" s="359"/>
      <c r="K44" s="359"/>
      <c r="L44" s="359"/>
      <c r="M44" s="359"/>
      <c r="N44" s="359"/>
      <c r="O44" s="359"/>
      <c r="P44" s="238"/>
      <c r="Q44" s="238"/>
      <c r="R44" s="238"/>
      <c r="S44" s="238"/>
      <c r="T44" s="238"/>
      <c r="U44" s="238"/>
      <c r="V44" s="238"/>
      <c r="W44" s="238"/>
      <c r="X44" s="238"/>
      <c r="Y44" s="238"/>
      <c r="Z44" s="238"/>
      <c r="AA44" s="238"/>
      <c r="AB44" s="238"/>
      <c r="AC44" s="238"/>
      <c r="AD44" s="235"/>
      <c r="AE44" s="238"/>
      <c r="AF44" s="238"/>
      <c r="AG44" s="238"/>
      <c r="AH44" s="238"/>
      <c r="AI44" s="238"/>
      <c r="AJ44" s="238"/>
      <c r="AK44" s="238"/>
      <c r="AL44" s="359"/>
      <c r="AM44" s="359"/>
      <c r="AN44" s="359"/>
      <c r="AO44" s="359"/>
      <c r="AP44" s="47"/>
      <c r="AR44" s="220"/>
      <c r="AS44" s="220"/>
      <c r="AT44" s="220"/>
      <c r="AU44" s="220"/>
      <c r="AV44" s="220"/>
      <c r="AW44" s="220"/>
      <c r="AX44" s="220"/>
      <c r="AY44" s="220"/>
      <c r="AZ44" s="220"/>
      <c r="BA44" s="220"/>
      <c r="BB44" s="220"/>
      <c r="BC44" s="220"/>
    </row>
    <row r="45" spans="1:55" s="1" customFormat="1" ht="26.25" customHeight="1">
      <c r="A45" s="88"/>
      <c r="B45" s="544" t="s">
        <v>173</v>
      </c>
      <c r="C45" s="565"/>
      <c r="D45" s="565"/>
      <c r="E45" s="565"/>
      <c r="F45" s="29"/>
      <c r="G45" s="110" t="s">
        <v>62</v>
      </c>
      <c r="H45" s="187"/>
      <c r="I45" s="112"/>
      <c r="J45" s="112"/>
      <c r="K45" s="81" t="s">
        <v>132</v>
      </c>
      <c r="L45" s="169"/>
      <c r="M45" s="169"/>
      <c r="N45" s="169"/>
      <c r="O45" s="29"/>
      <c r="P45" s="169"/>
      <c r="Q45" s="169"/>
      <c r="R45" s="169"/>
      <c r="S45" s="169"/>
      <c r="T45" s="29"/>
      <c r="U45" s="359"/>
      <c r="V45" s="359"/>
      <c r="W45" s="359"/>
      <c r="X45" s="359"/>
      <c r="Y45" s="359"/>
      <c r="Z45" s="359"/>
      <c r="AA45" s="359"/>
      <c r="AB45" s="359"/>
      <c r="AC45" s="359"/>
      <c r="AD45" s="12"/>
      <c r="AE45" s="29"/>
      <c r="AF45" s="30"/>
      <c r="AG45" s="117" t="s">
        <v>71</v>
      </c>
      <c r="AH45" s="112"/>
      <c r="AI45" s="112"/>
      <c r="AJ45" s="29"/>
      <c r="AK45" s="29"/>
      <c r="AL45" s="29"/>
      <c r="AM45" s="29"/>
      <c r="AN45" s="29"/>
      <c r="AO45" s="29"/>
      <c r="AP45" s="31"/>
      <c r="AR45" s="220"/>
      <c r="AS45" s="220"/>
      <c r="AT45" s="220"/>
      <c r="AU45" s="220"/>
      <c r="AV45" s="220"/>
      <c r="AW45" s="220"/>
      <c r="AX45" s="220"/>
      <c r="AY45" s="220"/>
      <c r="AZ45" s="220"/>
      <c r="BA45" s="220"/>
      <c r="BB45" s="220"/>
      <c r="BC45" s="220"/>
    </row>
    <row r="46" spans="1:55" s="1" customFormat="1" ht="18.75" customHeight="1">
      <c r="A46" s="116"/>
      <c r="B46" s="189">
        <v>24</v>
      </c>
      <c r="C46" s="548"/>
      <c r="D46" s="549"/>
      <c r="E46" s="524"/>
      <c r="F46" s="33"/>
      <c r="G46" s="32">
        <v>25</v>
      </c>
      <c r="H46" s="548"/>
      <c r="I46" s="524"/>
      <c r="J46" s="33"/>
      <c r="K46" s="89">
        <v>26</v>
      </c>
      <c r="L46" s="510">
        <f>IF(C46="",0,3)</f>
        <v>0</v>
      </c>
      <c r="M46" s="561"/>
      <c r="N46" s="562"/>
      <c r="O46" s="33"/>
      <c r="P46" s="46" t="s">
        <v>196</v>
      </c>
      <c r="Q46" s="46"/>
      <c r="R46" s="46"/>
      <c r="S46" s="46"/>
      <c r="T46" s="46"/>
      <c r="U46" s="46"/>
      <c r="V46" s="46"/>
      <c r="W46" s="46"/>
      <c r="X46" s="46"/>
      <c r="Y46" s="46"/>
      <c r="Z46" s="46"/>
      <c r="AA46" s="46"/>
      <c r="AB46" s="46"/>
      <c r="AC46" s="46"/>
      <c r="AD46" s="12"/>
      <c r="AE46" s="34"/>
      <c r="AF46" s="8" t="s">
        <v>199</v>
      </c>
      <c r="AG46" s="507">
        <f>IF(AND(C46&lt;&gt;0)*AND(H46&lt;&gt;0),+C46*H46*L46,0)</f>
        <v>0</v>
      </c>
      <c r="AH46" s="508"/>
      <c r="AI46" s="508"/>
      <c r="AJ46" s="508"/>
      <c r="AK46" s="508"/>
      <c r="AL46" s="508"/>
      <c r="AM46" s="508"/>
      <c r="AN46" s="508"/>
      <c r="AO46" s="509"/>
      <c r="AP46" s="35"/>
    </row>
    <row r="47" spans="1:55" s="1" customFormat="1" ht="18" customHeight="1">
      <c r="A47" s="70"/>
      <c r="B47" s="131"/>
      <c r="C47" s="130"/>
      <c r="D47" s="130"/>
      <c r="E47" s="130"/>
      <c r="F47" s="29"/>
      <c r="G47" s="130"/>
      <c r="H47" s="130"/>
      <c r="I47" s="130"/>
      <c r="J47" s="130"/>
      <c r="K47" s="29"/>
      <c r="L47" s="132"/>
      <c r="M47" s="132"/>
      <c r="N47" s="132"/>
      <c r="O47" s="132"/>
      <c r="P47" s="37"/>
      <c r="Q47" s="37"/>
      <c r="R47" s="37"/>
      <c r="S47" s="37"/>
      <c r="T47" s="37"/>
      <c r="U47" s="359"/>
      <c r="V47" s="359"/>
      <c r="W47" s="359"/>
      <c r="X47" s="359"/>
      <c r="Y47" s="359"/>
      <c r="Z47" s="359"/>
      <c r="AA47" s="359"/>
      <c r="AB47" s="359"/>
      <c r="AC47" s="359"/>
      <c r="AD47" s="12"/>
      <c r="AE47" s="39"/>
      <c r="AF47" s="39"/>
      <c r="AG47" s="383"/>
      <c r="AH47" s="383"/>
      <c r="AI47" s="383"/>
      <c r="AJ47" s="383"/>
      <c r="AK47" s="383"/>
      <c r="AL47" s="383"/>
      <c r="AM47" s="383"/>
      <c r="AN47" s="383"/>
      <c r="AO47" s="39"/>
      <c r="AP47" s="31"/>
      <c r="AQ47" s="12"/>
    </row>
    <row r="48" spans="1:55" s="29" customFormat="1" ht="30.75" customHeight="1">
      <c r="A48" s="102"/>
      <c r="B48" s="544" t="s">
        <v>200</v>
      </c>
      <c r="C48" s="545"/>
      <c r="D48" s="545"/>
      <c r="E48" s="545"/>
      <c r="F48" s="545"/>
      <c r="G48" s="130"/>
      <c r="H48" s="130"/>
      <c r="I48" s="130"/>
      <c r="J48" s="130"/>
      <c r="L48" s="132"/>
      <c r="M48" s="132"/>
      <c r="N48" s="132"/>
      <c r="O48" s="132"/>
      <c r="P48" s="133"/>
      <c r="Q48" s="133"/>
      <c r="R48" s="133"/>
      <c r="S48" s="133"/>
      <c r="T48" s="133"/>
      <c r="U48" s="133"/>
      <c r="V48" s="133"/>
      <c r="W48" s="133"/>
      <c r="X48" s="133"/>
      <c r="Y48" s="39"/>
      <c r="Z48" s="39"/>
      <c r="AA48" s="39"/>
      <c r="AB48" s="39"/>
      <c r="AC48" s="39"/>
      <c r="AE48" s="39"/>
      <c r="AF48" s="30"/>
      <c r="AG48" s="117" t="s">
        <v>71</v>
      </c>
      <c r="AH48" s="112"/>
      <c r="AI48" s="112"/>
      <c r="AP48" s="31"/>
    </row>
    <row r="49" spans="1:42" s="29" customFormat="1" ht="19.5" customHeight="1">
      <c r="A49" s="102"/>
      <c r="B49" s="189">
        <v>28</v>
      </c>
      <c r="C49" s="548"/>
      <c r="D49" s="563"/>
      <c r="E49" s="564"/>
      <c r="G49" s="130"/>
      <c r="H49" s="130"/>
      <c r="I49" s="130"/>
      <c r="J49" s="130"/>
      <c r="L49" s="132"/>
      <c r="M49" s="132"/>
      <c r="N49" s="132"/>
      <c r="O49" s="132"/>
      <c r="P49" s="46" t="s">
        <v>197</v>
      </c>
      <c r="Q49" s="46"/>
      <c r="R49" s="46"/>
      <c r="S49" s="46"/>
      <c r="T49" s="46"/>
      <c r="U49" s="46"/>
      <c r="V49" s="46"/>
      <c r="W49" s="46"/>
      <c r="X49" s="46"/>
      <c r="Y49" s="46"/>
      <c r="Z49" s="46"/>
      <c r="AA49" s="46"/>
      <c r="AB49" s="46"/>
      <c r="AC49" s="46"/>
      <c r="AE49" s="39"/>
      <c r="AF49" s="8" t="s">
        <v>153</v>
      </c>
      <c r="AG49" s="507">
        <f>IF(C49=0,0,+dades!I12*MIN('CC3-E anvers'!C38:E38,'CC3-E anvers'!C49:E49))</f>
        <v>0</v>
      </c>
      <c r="AH49" s="508"/>
      <c r="AI49" s="508"/>
      <c r="AJ49" s="508"/>
      <c r="AK49" s="508"/>
      <c r="AL49" s="508"/>
      <c r="AM49" s="508"/>
      <c r="AN49" s="508"/>
      <c r="AO49" s="509"/>
      <c r="AP49" s="31"/>
    </row>
    <row r="50" spans="1:42" s="36" customFormat="1" ht="30" customHeight="1">
      <c r="A50" s="134"/>
      <c r="B50" s="220"/>
      <c r="C50" s="357" t="str">
        <f>IF(C49&gt;C38,"El nombre d'hores programades per col·lectius vulnerables no pot superar el nombre d'hores d'impartició del curs.","")</f>
        <v/>
      </c>
      <c r="D50" s="220"/>
      <c r="E50" s="220"/>
      <c r="F50" s="220"/>
      <c r="G50" s="220"/>
      <c r="H50" s="220"/>
      <c r="I50" s="220"/>
      <c r="J50" s="33"/>
      <c r="K50" s="90"/>
      <c r="L50" s="90"/>
      <c r="M50" s="90"/>
      <c r="N50" s="135"/>
      <c r="O50" s="90"/>
      <c r="P50" s="90"/>
      <c r="Q50" s="225"/>
      <c r="R50" s="222"/>
      <c r="S50" s="160" t="e">
        <f>+IF(U50&gt;8,(8*H50*C50),AG46)</f>
        <v>#VALUE!</v>
      </c>
      <c r="T50" s="222"/>
      <c r="U50" s="161" t="str">
        <f>+IF(H50="","",IF(C50="","",AG46/(H50*C50)))</f>
        <v/>
      </c>
      <c r="V50" s="94"/>
      <c r="W50" s="129"/>
      <c r="X50" s="129"/>
      <c r="Y50" s="129"/>
      <c r="Z50" s="129"/>
      <c r="AA50" s="129"/>
      <c r="AB50" s="129"/>
      <c r="AC50" s="129"/>
      <c r="AD50" s="33"/>
      <c r="AE50" s="129"/>
      <c r="AF50" s="359"/>
      <c r="AG50" s="359"/>
      <c r="AH50" s="359"/>
      <c r="AI50" s="359"/>
      <c r="AJ50" s="359"/>
      <c r="AK50" s="359"/>
      <c r="AL50" s="359"/>
      <c r="AM50" s="359"/>
      <c r="AN50" s="359"/>
      <c r="AO50" s="359"/>
      <c r="AP50" s="31"/>
    </row>
    <row r="51" spans="1:42" s="29" customFormat="1" ht="16.5" customHeight="1">
      <c r="A51" s="70"/>
      <c r="B51" s="239"/>
      <c r="C51" s="240"/>
      <c r="D51" s="240"/>
      <c r="E51" s="240"/>
      <c r="F51" s="240"/>
      <c r="G51" s="240"/>
      <c r="H51" s="240"/>
      <c r="I51" s="240"/>
      <c r="J51" s="240"/>
      <c r="K51" s="240"/>
      <c r="L51" s="240"/>
      <c r="M51" s="240"/>
      <c r="N51" s="240"/>
      <c r="O51" s="240"/>
      <c r="P51" s="240"/>
      <c r="Q51" s="37"/>
      <c r="R51" s="37"/>
      <c r="S51" s="37"/>
      <c r="T51" s="37"/>
      <c r="U51" s="37"/>
      <c r="V51" s="240"/>
      <c r="W51" s="240"/>
      <c r="X51" s="240"/>
      <c r="Y51" s="240"/>
      <c r="Z51" s="240"/>
      <c r="AA51" s="240"/>
      <c r="AB51" s="240"/>
      <c r="AC51" s="240"/>
      <c r="AD51" s="240"/>
      <c r="AE51" s="39"/>
      <c r="AF51" s="39"/>
      <c r="AG51" s="383"/>
      <c r="AH51" s="383"/>
      <c r="AI51" s="383"/>
      <c r="AJ51" s="383"/>
      <c r="AK51" s="383"/>
      <c r="AL51" s="383"/>
      <c r="AM51" s="383"/>
      <c r="AN51" s="383"/>
      <c r="AO51" s="39"/>
      <c r="AP51" s="31"/>
    </row>
    <row r="52" spans="1:42" s="29" customFormat="1" ht="18" customHeight="1">
      <c r="A52" s="70"/>
      <c r="B52" s="171"/>
      <c r="C52" s="225"/>
      <c r="D52" s="222"/>
      <c r="E52" s="222"/>
      <c r="F52" s="222"/>
      <c r="G52" s="90"/>
      <c r="H52" s="225"/>
      <c r="I52" s="222"/>
      <c r="J52" s="222"/>
      <c r="K52" s="222"/>
      <c r="L52" s="90"/>
      <c r="M52" s="225"/>
      <c r="N52" s="222"/>
      <c r="O52" s="222"/>
      <c r="P52" s="542" t="s">
        <v>211</v>
      </c>
      <c r="Q52" s="542"/>
      <c r="R52" s="542"/>
      <c r="S52" s="542"/>
      <c r="T52" s="542"/>
      <c r="U52" s="542"/>
      <c r="V52" s="542"/>
      <c r="W52" s="542"/>
      <c r="X52" s="542"/>
      <c r="Y52" s="542"/>
      <c r="Z52" s="542"/>
      <c r="AA52" s="542"/>
      <c r="AB52" s="542"/>
      <c r="AC52" s="542"/>
      <c r="AD52" s="128"/>
      <c r="AE52" s="128"/>
      <c r="AF52" s="8" t="s">
        <v>120</v>
      </c>
      <c r="AG52" s="507">
        <f>IF(AND(AG38=0)*AND(AG42=0)*AND(AG46=0),0,+AG38+AG42+AG46+AG49)</f>
        <v>0</v>
      </c>
      <c r="AH52" s="508"/>
      <c r="AI52" s="508"/>
      <c r="AJ52" s="508"/>
      <c r="AK52" s="508"/>
      <c r="AL52" s="508"/>
      <c r="AM52" s="508"/>
      <c r="AN52" s="508"/>
      <c r="AO52" s="509"/>
      <c r="AP52" s="41"/>
    </row>
    <row r="53" spans="1:42" s="38" customFormat="1" ht="18" customHeight="1">
      <c r="A53" s="70"/>
      <c r="B53" s="171"/>
      <c r="C53" s="225"/>
      <c r="D53" s="222"/>
      <c r="E53" s="222"/>
      <c r="F53" s="222"/>
      <c r="G53" s="90"/>
      <c r="H53" s="225"/>
      <c r="I53" s="222"/>
      <c r="J53" s="222"/>
      <c r="K53" s="222"/>
      <c r="L53" s="90"/>
      <c r="M53" s="225"/>
      <c r="N53" s="222"/>
      <c r="O53" s="222"/>
      <c r="Q53" s="90"/>
      <c r="R53" s="225"/>
      <c r="S53" s="222"/>
      <c r="T53" s="222"/>
      <c r="U53" s="222"/>
      <c r="V53" s="222"/>
      <c r="X53" s="128"/>
      <c r="Y53" s="128"/>
      <c r="Z53" s="128"/>
      <c r="AA53" s="128"/>
      <c r="AB53" s="128"/>
      <c r="AC53" s="128"/>
      <c r="AD53" s="128"/>
      <c r="AE53" s="128"/>
      <c r="AF53" s="128"/>
      <c r="AG53" s="128"/>
      <c r="AH53" s="136"/>
      <c r="AI53" s="136"/>
      <c r="AJ53" s="136"/>
      <c r="AK53" s="136"/>
      <c r="AL53" s="136"/>
      <c r="AM53" s="136"/>
      <c r="AN53" s="136"/>
      <c r="AO53" s="136"/>
      <c r="AP53" s="41"/>
    </row>
    <row r="54" spans="1:42" s="38" customFormat="1" ht="20.25" customHeight="1" thickBot="1">
      <c r="A54" s="102"/>
      <c r="B54" s="172"/>
      <c r="C54" s="226"/>
      <c r="D54" s="227"/>
      <c r="E54" s="227"/>
      <c r="F54" s="227"/>
      <c r="G54" s="84"/>
      <c r="H54" s="226"/>
      <c r="I54" s="227"/>
      <c r="J54" s="227"/>
      <c r="K54" s="227"/>
      <c r="L54" s="84"/>
      <c r="M54" s="226"/>
      <c r="N54" s="227"/>
      <c r="O54" s="227"/>
      <c r="P54" s="65"/>
      <c r="Q54" s="84"/>
      <c r="R54" s="226"/>
      <c r="S54" s="227"/>
      <c r="T54" s="227"/>
      <c r="U54" s="227"/>
      <c r="V54" s="227"/>
      <c r="W54" s="65"/>
      <c r="X54" s="173"/>
      <c r="Y54" s="173"/>
      <c r="Z54" s="173"/>
      <c r="AA54" s="173"/>
      <c r="AB54" s="173"/>
      <c r="AC54" s="173"/>
      <c r="AD54" s="173"/>
      <c r="AE54" s="173"/>
      <c r="AF54" s="173"/>
      <c r="AG54" s="173"/>
      <c r="AH54" s="66"/>
      <c r="AI54" s="66"/>
      <c r="AJ54" s="66"/>
      <c r="AK54" s="66"/>
      <c r="AL54" s="85"/>
      <c r="AM54" s="85"/>
      <c r="AN54" s="85"/>
      <c r="AO54" s="86"/>
      <c r="AP54" s="67"/>
    </row>
    <row r="55" spans="1:42" s="1" customFormat="1" ht="19.5" customHeight="1">
      <c r="A55" s="68"/>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311"/>
      <c r="AO55" s="12"/>
      <c r="AP55" s="13"/>
    </row>
    <row r="56" spans="1:42" s="1" customFormat="1" ht="18.75" customHeight="1">
      <c r="A56" s="69"/>
      <c r="B56" s="12"/>
      <c r="C56" s="170" t="s">
        <v>76</v>
      </c>
      <c r="D56" s="170"/>
      <c r="E56" s="170"/>
      <c r="F56" s="170"/>
      <c r="G56" s="170"/>
      <c r="H56" s="170"/>
      <c r="I56" s="170"/>
      <c r="J56" s="170"/>
      <c r="K56" s="170"/>
      <c r="L56" s="170"/>
      <c r="M56" s="170"/>
      <c r="N56" s="170"/>
      <c r="O56" s="170"/>
      <c r="P56" s="170"/>
      <c r="Q56" s="170"/>
      <c r="R56" s="170"/>
      <c r="S56" s="170"/>
      <c r="T56" s="170"/>
      <c r="U56" s="44"/>
      <c r="V56" s="44"/>
      <c r="W56" s="44"/>
      <c r="X56" s="312"/>
      <c r="Y56" s="312"/>
      <c r="Z56" s="312"/>
      <c r="AA56" s="312"/>
      <c r="AB56" s="312"/>
      <c r="AC56" s="312"/>
      <c r="AD56" s="312"/>
      <c r="AE56" s="312"/>
      <c r="AF56" s="312"/>
      <c r="AG56" s="312"/>
      <c r="AH56" s="312"/>
      <c r="AI56" s="312"/>
      <c r="AJ56" s="312"/>
      <c r="AK56" s="312"/>
      <c r="AL56" s="312"/>
      <c r="AM56" s="312"/>
      <c r="AN56" s="312"/>
      <c r="AO56" s="312"/>
      <c r="AP56" s="13"/>
    </row>
    <row r="57" spans="1:42" s="1" customFormat="1" ht="15.75" customHeight="1">
      <c r="A57" s="70" t="s">
        <v>67</v>
      </c>
      <c r="B57" s="43"/>
      <c r="C57" s="24"/>
      <c r="D57" s="12"/>
      <c r="E57" s="12"/>
      <c r="F57" s="12"/>
      <c r="G57" s="12"/>
      <c r="H57" s="12"/>
      <c r="I57" s="12"/>
      <c r="J57" s="12"/>
      <c r="K57" s="87"/>
      <c r="L57" s="12"/>
      <c r="M57" s="12"/>
      <c r="N57" s="12"/>
      <c r="O57" s="24"/>
      <c r="P57" s="45"/>
      <c r="Q57" s="12"/>
      <c r="R57" s="12"/>
      <c r="S57" s="12"/>
      <c r="T57" s="12"/>
      <c r="U57" s="12"/>
      <c r="V57" s="12"/>
      <c r="W57" s="12"/>
      <c r="X57" s="312"/>
      <c r="Y57" s="312"/>
      <c r="Z57" s="312"/>
      <c r="AA57" s="312"/>
      <c r="AB57" s="312"/>
      <c r="AC57" s="312"/>
      <c r="AD57" s="312"/>
      <c r="AE57" s="312"/>
      <c r="AF57" s="312"/>
      <c r="AG57" s="312"/>
      <c r="AH57" s="312"/>
      <c r="AI57" s="312"/>
      <c r="AJ57" s="312"/>
      <c r="AK57" s="312"/>
      <c r="AL57" s="312"/>
      <c r="AM57" s="312"/>
      <c r="AN57" s="312"/>
      <c r="AO57" s="312"/>
      <c r="AP57" s="13"/>
    </row>
    <row r="58" spans="1:42" s="1" customFormat="1" ht="15.75" customHeight="1">
      <c r="A58" s="555" t="s">
        <v>72</v>
      </c>
      <c r="B58" s="43"/>
      <c r="C58" s="24"/>
      <c r="D58" s="12"/>
      <c r="E58" s="12"/>
      <c r="F58" s="12"/>
      <c r="G58" s="12"/>
      <c r="H58" s="12"/>
      <c r="I58" s="12"/>
      <c r="J58" s="12"/>
      <c r="K58" s="87"/>
      <c r="L58" s="12"/>
      <c r="M58" s="12"/>
      <c r="N58" s="12"/>
      <c r="O58" s="24"/>
      <c r="P58" s="45"/>
      <c r="Q58" s="12"/>
      <c r="R58" s="12"/>
      <c r="S58" s="12"/>
      <c r="T58" s="12"/>
      <c r="U58" s="12"/>
      <c r="V58" s="12"/>
      <c r="W58" s="12"/>
      <c r="X58" s="262"/>
      <c r="Y58" s="262"/>
      <c r="Z58" s="262"/>
      <c r="AA58" s="262"/>
      <c r="AB58" s="262"/>
      <c r="AC58" s="262"/>
      <c r="AD58" s="262"/>
      <c r="AE58" s="262"/>
      <c r="AF58" s="262"/>
      <c r="AG58" s="262"/>
      <c r="AH58" s="262"/>
      <c r="AI58" s="262"/>
      <c r="AJ58" s="262"/>
      <c r="AK58" s="262"/>
      <c r="AL58" s="262"/>
      <c r="AM58" s="262"/>
      <c r="AN58" s="262"/>
      <c r="AO58" s="262"/>
      <c r="AP58" s="13"/>
    </row>
    <row r="59" spans="1:42" s="1" customFormat="1" ht="18" customHeight="1">
      <c r="A59" s="555"/>
      <c r="B59" s="43"/>
      <c r="C59" s="170" t="s">
        <v>133</v>
      </c>
      <c r="D59" s="170"/>
      <c r="E59" s="170"/>
      <c r="F59" s="170"/>
      <c r="G59" s="170"/>
      <c r="H59" s="170"/>
      <c r="I59" s="170"/>
      <c r="J59" s="170"/>
      <c r="K59" s="170"/>
      <c r="L59" s="170"/>
      <c r="M59" s="170"/>
      <c r="N59" s="170"/>
      <c r="O59" s="170"/>
      <c r="P59" s="170"/>
      <c r="Q59" s="170"/>
      <c r="R59" s="186"/>
      <c r="S59" s="186"/>
      <c r="T59" s="186"/>
      <c r="U59" s="12"/>
      <c r="V59" s="12"/>
      <c r="W59" s="12"/>
      <c r="X59" s="262"/>
      <c r="Y59" s="262"/>
      <c r="Z59" s="262"/>
      <c r="AA59" s="262"/>
      <c r="AB59" s="262"/>
      <c r="AC59" s="262"/>
      <c r="AD59" s="262"/>
      <c r="AE59" s="262"/>
      <c r="AF59" s="262"/>
      <c r="AG59" s="262"/>
      <c r="AH59" s="262"/>
      <c r="AI59" s="262"/>
      <c r="AJ59" s="262"/>
      <c r="AK59" s="262"/>
      <c r="AL59" s="262"/>
      <c r="AM59" s="262"/>
      <c r="AN59" s="262"/>
      <c r="AO59" s="262"/>
      <c r="AP59" s="13"/>
    </row>
    <row r="60" spans="1:42" s="1" customFormat="1" ht="15.75" customHeight="1">
      <c r="A60" s="555"/>
      <c r="B60" s="43"/>
      <c r="C60" s="24"/>
      <c r="D60" s="12"/>
      <c r="E60" s="12"/>
      <c r="F60" s="12"/>
      <c r="G60" s="12"/>
      <c r="H60" s="12"/>
      <c r="I60" s="12"/>
      <c r="J60" s="12"/>
      <c r="K60" s="87"/>
      <c r="L60" s="12"/>
      <c r="M60" s="12"/>
      <c r="N60" s="12"/>
      <c r="O60" s="24"/>
      <c r="P60" s="45"/>
      <c r="Q60" s="12"/>
      <c r="R60" s="12"/>
      <c r="S60" s="12"/>
      <c r="T60" s="12"/>
      <c r="U60" s="12"/>
      <c r="V60" s="12"/>
      <c r="W60" s="12"/>
      <c r="X60" s="262"/>
      <c r="Y60" s="262"/>
      <c r="Z60" s="262"/>
      <c r="AA60" s="262"/>
      <c r="AB60" s="262"/>
      <c r="AC60" s="262"/>
      <c r="AD60" s="262"/>
      <c r="AE60" s="262"/>
      <c r="AF60" s="262"/>
      <c r="AG60" s="262"/>
      <c r="AH60" s="262"/>
      <c r="AI60" s="262"/>
      <c r="AJ60" s="262"/>
      <c r="AK60" s="262"/>
      <c r="AL60" s="262"/>
      <c r="AM60" s="262"/>
      <c r="AN60" s="262"/>
      <c r="AO60" s="262"/>
      <c r="AP60" s="13"/>
    </row>
    <row r="61" spans="1:42" s="1" customFormat="1" ht="20.100000000000001" customHeight="1">
      <c r="A61" s="555"/>
      <c r="B61" s="43"/>
      <c r="C61" s="113" t="s">
        <v>65</v>
      </c>
      <c r="D61" s="114"/>
      <c r="E61" s="108"/>
      <c r="F61" s="108"/>
      <c r="G61" s="108"/>
      <c r="H61" s="108"/>
      <c r="I61" s="108"/>
      <c r="J61" s="108"/>
      <c r="K61" s="108"/>
      <c r="L61" s="108"/>
      <c r="M61" s="12"/>
      <c r="N61" s="12"/>
      <c r="O61" s="8" t="s">
        <v>121</v>
      </c>
      <c r="P61" s="551">
        <f>IF('hores dels formadors'!C39='Relació classificada despeses'!I21,+'hores dels formadors'!G39,0)</f>
        <v>0</v>
      </c>
      <c r="Q61" s="552"/>
      <c r="R61" s="552"/>
      <c r="S61" s="552"/>
      <c r="T61" s="552"/>
      <c r="U61" s="552"/>
      <c r="V61" s="553"/>
      <c r="W61" s="12"/>
      <c r="X61" s="547" t="str">
        <f>IF('hores dels formadors'!C39='Relació classificada despeses'!I21,"","El total de l'Import Imputat per Cost Docent de la Relació classificada de despeses i de les hores dels formadors han de coincidir.")</f>
        <v/>
      </c>
      <c r="Y61" s="547"/>
      <c r="Z61" s="547"/>
      <c r="AA61" s="547"/>
      <c r="AB61" s="547"/>
      <c r="AC61" s="547"/>
      <c r="AD61" s="547"/>
      <c r="AE61" s="547"/>
      <c r="AF61" s="547"/>
      <c r="AG61" s="547"/>
      <c r="AH61" s="547"/>
      <c r="AI61" s="547"/>
      <c r="AJ61" s="547"/>
      <c r="AK61" s="547"/>
      <c r="AL61" s="547"/>
      <c r="AM61" s="547"/>
      <c r="AN61" s="547"/>
      <c r="AO61" s="313"/>
      <c r="AP61" s="13"/>
    </row>
    <row r="62" spans="1:42" s="1" customFormat="1" ht="21.75" customHeight="1">
      <c r="A62" s="555"/>
      <c r="B62" s="43"/>
      <c r="C62" s="113"/>
      <c r="D62" s="114"/>
      <c r="E62" s="108"/>
      <c r="F62" s="108"/>
      <c r="G62" s="108"/>
      <c r="H62" s="108"/>
      <c r="I62" s="108"/>
      <c r="J62" s="108"/>
      <c r="K62" s="108"/>
      <c r="L62" s="108"/>
      <c r="M62" s="12"/>
      <c r="N62" s="12"/>
      <c r="O62" s="12"/>
      <c r="P62" s="386"/>
      <c r="Q62" s="387"/>
      <c r="R62" s="560"/>
      <c r="S62" s="560"/>
      <c r="T62" s="560"/>
      <c r="U62" s="560"/>
      <c r="V62" s="560"/>
      <c r="W62" s="12"/>
      <c r="X62" s="547"/>
      <c r="Y62" s="547"/>
      <c r="Z62" s="547"/>
      <c r="AA62" s="547"/>
      <c r="AB62" s="547"/>
      <c r="AC62" s="547"/>
      <c r="AD62" s="547"/>
      <c r="AE62" s="547"/>
      <c r="AF62" s="547"/>
      <c r="AG62" s="547"/>
      <c r="AH62" s="547"/>
      <c r="AI62" s="547"/>
      <c r="AJ62" s="547"/>
      <c r="AK62" s="547"/>
      <c r="AL62" s="547"/>
      <c r="AM62" s="547"/>
      <c r="AN62" s="547"/>
      <c r="AO62" s="262"/>
      <c r="AP62" s="13"/>
    </row>
    <row r="63" spans="1:42" s="1" customFormat="1" ht="20.100000000000001" customHeight="1">
      <c r="A63" s="69"/>
      <c r="B63" s="43"/>
      <c r="C63" s="113" t="s">
        <v>77</v>
      </c>
      <c r="D63" s="114"/>
      <c r="E63" s="108"/>
      <c r="F63" s="108"/>
      <c r="G63" s="108"/>
      <c r="H63" s="108"/>
      <c r="I63" s="108"/>
      <c r="J63" s="108"/>
      <c r="K63" s="108"/>
      <c r="L63" s="108"/>
      <c r="M63" s="12"/>
      <c r="N63" s="12"/>
      <c r="O63" s="8" t="s">
        <v>129</v>
      </c>
      <c r="P63" s="551">
        <f>IF('hores dels formadors'!C48='Relació classificada despeses'!I41,+'hores dels formadors'!G48,0)</f>
        <v>0</v>
      </c>
      <c r="Q63" s="552"/>
      <c r="R63" s="552"/>
      <c r="S63" s="552"/>
      <c r="T63" s="552"/>
      <c r="U63" s="552"/>
      <c r="V63" s="553"/>
      <c r="W63" s="12"/>
      <c r="X63" s="547" t="str">
        <f>IF('hores dels formadors'!C48='Relació classificada despeses'!I41,"","El total de l'Import Imputat per Cost Tutor de la Relació classificada de despeses i de les hores dels formadors han de coincidir.")</f>
        <v/>
      </c>
      <c r="Y63" s="547"/>
      <c r="Z63" s="547"/>
      <c r="AA63" s="547"/>
      <c r="AB63" s="547"/>
      <c r="AC63" s="547"/>
      <c r="AD63" s="547"/>
      <c r="AE63" s="547"/>
      <c r="AF63" s="547"/>
      <c r="AG63" s="547"/>
      <c r="AH63" s="547"/>
      <c r="AI63" s="547"/>
      <c r="AJ63" s="547"/>
      <c r="AK63" s="547"/>
      <c r="AL63" s="547"/>
      <c r="AM63" s="547"/>
      <c r="AN63" s="547"/>
      <c r="AO63" s="313"/>
      <c r="AP63" s="13"/>
    </row>
    <row r="64" spans="1:42" s="1" customFormat="1" ht="20.100000000000001" customHeight="1">
      <c r="A64" s="69"/>
      <c r="B64" s="43"/>
      <c r="C64" s="113"/>
      <c r="D64" s="114"/>
      <c r="E64" s="108"/>
      <c r="F64" s="108"/>
      <c r="G64" s="108"/>
      <c r="H64" s="108"/>
      <c r="I64" s="108"/>
      <c r="J64" s="108"/>
      <c r="K64" s="108"/>
      <c r="L64" s="108"/>
      <c r="M64" s="12"/>
      <c r="N64" s="12"/>
      <c r="O64" s="108"/>
      <c r="P64" s="388"/>
      <c r="Q64" s="388"/>
      <c r="R64" s="388"/>
      <c r="S64" s="388"/>
      <c r="T64" s="388"/>
      <c r="U64" s="388"/>
      <c r="V64" s="388"/>
      <c r="W64" s="12"/>
      <c r="X64" s="547"/>
      <c r="Y64" s="547"/>
      <c r="Z64" s="547"/>
      <c r="AA64" s="547"/>
      <c r="AB64" s="547"/>
      <c r="AC64" s="547"/>
      <c r="AD64" s="547"/>
      <c r="AE64" s="547"/>
      <c r="AF64" s="547"/>
      <c r="AG64" s="547"/>
      <c r="AH64" s="547"/>
      <c r="AI64" s="547"/>
      <c r="AJ64" s="547"/>
      <c r="AK64" s="547"/>
      <c r="AL64" s="547"/>
      <c r="AM64" s="547"/>
      <c r="AN64" s="547"/>
      <c r="AO64" s="313"/>
      <c r="AP64" s="13"/>
    </row>
    <row r="65" spans="1:48" s="1" customFormat="1" ht="20.100000000000001" customHeight="1">
      <c r="A65" s="69"/>
      <c r="B65" s="43"/>
      <c r="C65" s="113" t="s">
        <v>220</v>
      </c>
      <c r="D65" s="114"/>
      <c r="E65" s="108"/>
      <c r="F65" s="108"/>
      <c r="G65" s="108"/>
      <c r="H65" s="108"/>
      <c r="I65" s="108"/>
      <c r="J65" s="108"/>
      <c r="K65" s="108"/>
      <c r="L65" s="108"/>
      <c r="M65" s="12"/>
      <c r="N65" s="12"/>
      <c r="O65" s="8" t="s">
        <v>107</v>
      </c>
      <c r="P65" s="551">
        <f>+P61+P63</f>
        <v>0</v>
      </c>
      <c r="Q65" s="552"/>
      <c r="R65" s="552"/>
      <c r="S65" s="552"/>
      <c r="T65" s="552"/>
      <c r="U65" s="552"/>
      <c r="V65" s="553"/>
      <c r="W65" s="12"/>
      <c r="X65" s="540" t="str">
        <f>IF(P65&gt;AN65,AN65,"")</f>
        <v/>
      </c>
      <c r="Y65" s="540"/>
      <c r="Z65" s="540"/>
      <c r="AA65" s="251" t="str">
        <f>IF(P65&gt;AN65,"Import màxim BLOC A","")</f>
        <v/>
      </c>
      <c r="AB65" s="242"/>
      <c r="AC65" s="250"/>
      <c r="AD65" s="245"/>
      <c r="AE65" s="245"/>
      <c r="AF65" s="246"/>
      <c r="AG65" s="243"/>
      <c r="AH65" s="243"/>
      <c r="AI65" s="243"/>
      <c r="AJ65" s="243"/>
      <c r="AK65" s="243"/>
      <c r="AL65" s="243"/>
      <c r="AM65" s="244"/>
      <c r="AN65" s="263" t="str">
        <f>IF(AND(C38&lt;&gt;0)*AND(L38&lt;&gt;0),+C38*L38*15,"")</f>
        <v/>
      </c>
      <c r="AO65" s="313"/>
      <c r="AP65" s="13"/>
    </row>
    <row r="66" spans="1:48" s="1" customFormat="1" ht="16.5" customHeight="1">
      <c r="A66" s="69"/>
      <c r="B66" s="43"/>
      <c r="C66" s="114"/>
      <c r="D66" s="114"/>
      <c r="E66" s="108"/>
      <c r="F66" s="108"/>
      <c r="G66" s="108"/>
      <c r="H66" s="108"/>
      <c r="I66" s="108"/>
      <c r="J66" s="108"/>
      <c r="K66" s="108"/>
      <c r="L66" s="108"/>
      <c r="M66" s="12"/>
      <c r="N66" s="12"/>
      <c r="O66" s="12"/>
      <c r="P66" s="108"/>
      <c r="Q66" s="108"/>
      <c r="R66" s="108"/>
      <c r="S66" s="108"/>
      <c r="T66" s="108"/>
      <c r="U66" s="108"/>
      <c r="V66" s="108"/>
      <c r="W66" s="12"/>
      <c r="X66" s="252"/>
      <c r="Y66" s="252"/>
      <c r="Z66" s="253"/>
      <c r="AA66" s="252"/>
      <c r="AB66" s="242"/>
      <c r="AC66" s="250"/>
      <c r="AD66" s="243"/>
      <c r="AE66" s="243"/>
      <c r="AF66" s="243"/>
      <c r="AG66" s="243"/>
      <c r="AH66" s="243"/>
      <c r="AI66" s="243"/>
      <c r="AJ66" s="243"/>
      <c r="AK66" s="243"/>
      <c r="AL66" s="243"/>
      <c r="AM66" s="243"/>
      <c r="AN66" s="263"/>
      <c r="AO66" s="262"/>
      <c r="AP66" s="13"/>
      <c r="AU66" s="299"/>
    </row>
    <row r="67" spans="1:48" s="1" customFormat="1" ht="18" customHeight="1">
      <c r="A67" s="69"/>
      <c r="B67" s="43"/>
      <c r="C67" s="46" t="s">
        <v>134</v>
      </c>
      <c r="D67" s="46"/>
      <c r="E67" s="46"/>
      <c r="F67" s="46"/>
      <c r="G67" s="46"/>
      <c r="H67" s="46"/>
      <c r="I67" s="46"/>
      <c r="J67" s="46"/>
      <c r="K67" s="46"/>
      <c r="L67" s="46"/>
      <c r="M67" s="46"/>
      <c r="N67" s="46"/>
      <c r="O67" s="46"/>
      <c r="P67" s="46"/>
      <c r="Q67" s="389"/>
      <c r="R67" s="186"/>
      <c r="S67" s="186"/>
      <c r="T67" s="186"/>
      <c r="U67" s="108"/>
      <c r="V67" s="108"/>
      <c r="W67" s="12"/>
      <c r="X67" s="252"/>
      <c r="Y67" s="252"/>
      <c r="Z67" s="253"/>
      <c r="AA67" s="252"/>
      <c r="AB67" s="242"/>
      <c r="AC67" s="250"/>
      <c r="AD67" s="243"/>
      <c r="AE67" s="243"/>
      <c r="AF67" s="243"/>
      <c r="AG67" s="243"/>
      <c r="AH67" s="243"/>
      <c r="AI67" s="243"/>
      <c r="AJ67" s="243"/>
      <c r="AK67" s="243"/>
      <c r="AL67" s="243"/>
      <c r="AM67" s="244"/>
      <c r="AN67" s="263"/>
      <c r="AO67" s="262"/>
      <c r="AP67" s="13"/>
    </row>
    <row r="68" spans="1:48" s="1" customFormat="1" ht="16.5" customHeight="1">
      <c r="A68" s="69"/>
      <c r="B68" s="43"/>
      <c r="C68" s="114"/>
      <c r="D68" s="114"/>
      <c r="E68" s="108"/>
      <c r="F68" s="108"/>
      <c r="G68" s="108"/>
      <c r="H68" s="108"/>
      <c r="I68" s="108"/>
      <c r="J68" s="108"/>
      <c r="K68" s="108"/>
      <c r="L68" s="108"/>
      <c r="M68" s="12"/>
      <c r="N68" s="12"/>
      <c r="O68" s="12"/>
      <c r="P68" s="108"/>
      <c r="Q68" s="108"/>
      <c r="R68" s="108"/>
      <c r="S68" s="108"/>
      <c r="T68" s="108"/>
      <c r="U68" s="108"/>
      <c r="V68" s="108"/>
      <c r="W68" s="12"/>
      <c r="X68" s="252"/>
      <c r="Y68" s="252"/>
      <c r="Z68" s="253"/>
      <c r="AA68" s="252"/>
      <c r="AB68" s="242"/>
      <c r="AC68" s="250"/>
      <c r="AD68" s="243"/>
      <c r="AE68" s="243"/>
      <c r="AF68" s="243"/>
      <c r="AG68" s="243"/>
      <c r="AH68" s="243"/>
      <c r="AI68" s="243"/>
      <c r="AJ68" s="243"/>
      <c r="AK68" s="243"/>
      <c r="AL68" s="243"/>
      <c r="AM68" s="244"/>
      <c r="AN68" s="263"/>
      <c r="AO68" s="262"/>
      <c r="AP68" s="13"/>
    </row>
    <row r="69" spans="1:48" s="1" customFormat="1" ht="20.100000000000001" customHeight="1">
      <c r="A69" s="69"/>
      <c r="B69" s="43"/>
      <c r="C69" s="113" t="s">
        <v>203</v>
      </c>
      <c r="D69" s="114"/>
      <c r="E69" s="108"/>
      <c r="F69" s="108"/>
      <c r="G69" s="108"/>
      <c r="H69" s="108"/>
      <c r="I69" s="108"/>
      <c r="J69" s="108"/>
      <c r="K69" s="108"/>
      <c r="L69" s="108"/>
      <c r="M69" s="12"/>
      <c r="N69" s="12"/>
      <c r="O69" s="8" t="s">
        <v>108</v>
      </c>
      <c r="P69" s="551">
        <f>IF((P65)&lt;&gt;0,MIN(MIN(P65,AN65)*0.4,AG42),0)</f>
        <v>0</v>
      </c>
      <c r="Q69" s="552"/>
      <c r="R69" s="552"/>
      <c r="S69" s="552"/>
      <c r="T69" s="552"/>
      <c r="U69" s="552"/>
      <c r="V69" s="553"/>
      <c r="W69" s="12"/>
      <c r="X69" s="540" t="str">
        <f>IF(P69&gt;AN69,AN69,"")</f>
        <v/>
      </c>
      <c r="Y69" s="540"/>
      <c r="Z69" s="540"/>
      <c r="AA69" s="251" t="str">
        <f>IF(P69&gt;AN69,"Import màxim altres despeses","")</f>
        <v/>
      </c>
      <c r="AB69" s="242"/>
      <c r="AC69" s="250"/>
      <c r="AD69" s="243"/>
      <c r="AE69" s="243"/>
      <c r="AF69" s="243"/>
      <c r="AG69" s="243"/>
      <c r="AH69" s="243"/>
      <c r="AI69" s="243"/>
      <c r="AJ69" s="243"/>
      <c r="AK69" s="243"/>
      <c r="AL69" s="243"/>
      <c r="AM69" s="245"/>
      <c r="AN69" s="263" t="str">
        <f>IF(AND(C38&lt;&gt;0)*AND(H38&lt;&gt;0),+C38*H38*L38,"")</f>
        <v/>
      </c>
      <c r="AO69" s="262"/>
      <c r="AP69" s="13"/>
    </row>
    <row r="70" spans="1:48" s="1" customFormat="1" ht="16.5" customHeight="1">
      <c r="A70" s="69"/>
      <c r="B70" s="43"/>
      <c r="C70" s="113"/>
      <c r="D70" s="114"/>
      <c r="E70" s="108"/>
      <c r="F70" s="108"/>
      <c r="G70" s="108"/>
      <c r="H70" s="108"/>
      <c r="I70" s="108"/>
      <c r="J70" s="108"/>
      <c r="K70" s="108"/>
      <c r="L70" s="108"/>
      <c r="M70" s="12"/>
      <c r="N70" s="12"/>
      <c r="O70" s="12"/>
      <c r="P70" s="386"/>
      <c r="Q70" s="386"/>
      <c r="R70" s="386"/>
      <c r="S70" s="390"/>
      <c r="T70" s="391"/>
      <c r="U70" s="391"/>
      <c r="V70" s="391"/>
      <c r="W70" s="25"/>
      <c r="X70" s="252"/>
      <c r="Y70" s="252"/>
      <c r="Z70" s="253"/>
      <c r="AA70" s="251"/>
      <c r="AB70" s="249"/>
      <c r="AC70" s="250"/>
      <c r="AD70" s="243"/>
      <c r="AE70" s="243"/>
      <c r="AF70" s="243"/>
      <c r="AG70" s="243"/>
      <c r="AH70" s="243"/>
      <c r="AI70" s="243"/>
      <c r="AJ70" s="243"/>
      <c r="AK70" s="243"/>
      <c r="AL70" s="243"/>
      <c r="AM70" s="243"/>
      <c r="AN70" s="263"/>
      <c r="AO70" s="262"/>
      <c r="AP70" s="13"/>
      <c r="AT70" s="554"/>
      <c r="AU70" s="554"/>
      <c r="AV70" s="554"/>
    </row>
    <row r="71" spans="1:48" s="1" customFormat="1" ht="18" customHeight="1">
      <c r="A71" s="69"/>
      <c r="B71" s="43"/>
      <c r="C71" s="46" t="s">
        <v>135</v>
      </c>
      <c r="D71" s="46"/>
      <c r="E71" s="46"/>
      <c r="F71" s="46"/>
      <c r="G71" s="46"/>
      <c r="H71" s="46"/>
      <c r="I71" s="46"/>
      <c r="J71" s="46"/>
      <c r="K71" s="46"/>
      <c r="L71" s="46"/>
      <c r="M71" s="46"/>
      <c r="N71" s="46"/>
      <c r="O71" s="46"/>
      <c r="P71" s="46"/>
      <c r="Q71" s="46"/>
      <c r="R71" s="389"/>
      <c r="S71" s="392"/>
      <c r="T71" s="393"/>
      <c r="U71" s="391"/>
      <c r="V71" s="391"/>
      <c r="W71" s="25"/>
      <c r="X71" s="252"/>
      <c r="Y71" s="252"/>
      <c r="Z71" s="253"/>
      <c r="AA71" s="251"/>
      <c r="AB71" s="249"/>
      <c r="AC71" s="250"/>
      <c r="AD71" s="243"/>
      <c r="AE71" s="243"/>
      <c r="AF71" s="243"/>
      <c r="AG71" s="243"/>
      <c r="AH71" s="243"/>
      <c r="AI71" s="243"/>
      <c r="AJ71" s="243"/>
      <c r="AK71" s="243"/>
      <c r="AL71" s="243"/>
      <c r="AM71" s="243"/>
      <c r="AN71" s="263"/>
      <c r="AO71" s="262"/>
      <c r="AP71" s="13"/>
      <c r="AT71" s="361"/>
      <c r="AU71" s="361"/>
      <c r="AV71" s="361"/>
    </row>
    <row r="72" spans="1:48" s="1" customFormat="1" ht="16.5" customHeight="1">
      <c r="A72" s="69"/>
      <c r="B72" s="43"/>
      <c r="C72" s="113"/>
      <c r="D72" s="114"/>
      <c r="E72" s="108"/>
      <c r="F72" s="108"/>
      <c r="G72" s="108"/>
      <c r="H72" s="108"/>
      <c r="I72" s="108"/>
      <c r="J72" s="108"/>
      <c r="K72" s="108"/>
      <c r="L72" s="108"/>
      <c r="M72" s="12"/>
      <c r="N72" s="12"/>
      <c r="O72" s="12"/>
      <c r="P72" s="386"/>
      <c r="Q72" s="386"/>
      <c r="R72" s="386"/>
      <c r="S72" s="390"/>
      <c r="T72" s="391"/>
      <c r="U72" s="391"/>
      <c r="V72" s="391"/>
      <c r="W72" s="25"/>
      <c r="X72" s="252"/>
      <c r="Y72" s="252"/>
      <c r="Z72" s="253"/>
      <c r="AA72" s="252"/>
      <c r="AB72" s="242"/>
      <c r="AC72" s="250"/>
      <c r="AD72" s="243"/>
      <c r="AE72" s="243"/>
      <c r="AF72" s="243"/>
      <c r="AG72" s="243"/>
      <c r="AH72" s="243"/>
      <c r="AI72" s="243"/>
      <c r="AJ72" s="243"/>
      <c r="AK72" s="243"/>
      <c r="AL72" s="243"/>
      <c r="AM72" s="243"/>
      <c r="AN72" s="263"/>
      <c r="AO72" s="262"/>
      <c r="AP72" s="13"/>
      <c r="AT72" s="361"/>
      <c r="AU72" s="361"/>
      <c r="AV72" s="361"/>
    </row>
    <row r="73" spans="1:48" s="1" customFormat="1" ht="19.5" customHeight="1">
      <c r="A73" s="70"/>
      <c r="B73" s="43"/>
      <c r="C73" s="113" t="s">
        <v>66</v>
      </c>
      <c r="D73" s="114"/>
      <c r="E73" s="108"/>
      <c r="F73" s="108"/>
      <c r="G73" s="108"/>
      <c r="H73" s="108"/>
      <c r="I73" s="108"/>
      <c r="J73" s="108"/>
      <c r="K73" s="108"/>
      <c r="L73" s="108"/>
      <c r="M73" s="12"/>
      <c r="N73" s="12"/>
      <c r="O73" s="8" t="s">
        <v>109</v>
      </c>
      <c r="P73" s="551">
        <f>+'Relació classificada despeses'!I61</f>
        <v>0</v>
      </c>
      <c r="Q73" s="552"/>
      <c r="R73" s="552"/>
      <c r="S73" s="552"/>
      <c r="T73" s="552"/>
      <c r="U73" s="552"/>
      <c r="V73" s="553"/>
      <c r="W73" s="12"/>
      <c r="X73" s="541" t="str">
        <f>IF(P73&gt;AN73,AN73,"")</f>
        <v/>
      </c>
      <c r="Y73" s="541"/>
      <c r="Z73" s="541"/>
      <c r="AA73" s="251" t="str">
        <f>IF(P73&gt;AN73,"Import màxim cost tutor de pràctiques","")</f>
        <v/>
      </c>
      <c r="AB73" s="242"/>
      <c r="AC73" s="250"/>
      <c r="AD73" s="243"/>
      <c r="AE73" s="243"/>
      <c r="AF73" s="243"/>
      <c r="AG73" s="243"/>
      <c r="AH73" s="243"/>
      <c r="AI73" s="243"/>
      <c r="AJ73" s="243"/>
      <c r="AK73" s="243"/>
      <c r="AL73" s="243"/>
      <c r="AM73" s="244"/>
      <c r="AN73" s="263">
        <f>IF(AND(C46&lt;&gt;0)*AND(H46&lt;&gt;0)*AND(L46&lt;&gt;0),+C46*H46*L46,0)</f>
        <v>0</v>
      </c>
      <c r="AO73" s="262"/>
      <c r="AP73" s="13"/>
      <c r="AT73" s="554"/>
      <c r="AU73" s="554"/>
      <c r="AV73" s="554"/>
    </row>
    <row r="74" spans="1:48" s="1" customFormat="1" ht="18" customHeight="1">
      <c r="A74" s="180"/>
      <c r="B74" s="43"/>
      <c r="C74" s="220"/>
      <c r="D74" s="220"/>
      <c r="E74" s="220"/>
      <c r="F74" s="220"/>
      <c r="G74" s="220"/>
      <c r="H74" s="220"/>
      <c r="I74" s="220"/>
      <c r="J74" s="220"/>
      <c r="K74" s="220"/>
      <c r="L74" s="220"/>
      <c r="M74" s="220"/>
      <c r="N74" s="220"/>
      <c r="O74" s="220"/>
      <c r="P74" s="220"/>
      <c r="Q74" s="220"/>
      <c r="R74" s="220"/>
      <c r="S74" s="220"/>
      <c r="T74" s="220"/>
      <c r="U74" s="220"/>
      <c r="V74" s="220"/>
      <c r="W74" s="220"/>
      <c r="X74" s="243"/>
      <c r="Y74" s="243"/>
      <c r="Z74" s="243"/>
      <c r="AA74" s="243"/>
      <c r="AB74" s="243"/>
      <c r="AC74" s="243"/>
      <c r="AD74" s="243"/>
      <c r="AE74" s="243"/>
      <c r="AF74" s="243"/>
      <c r="AG74" s="243"/>
      <c r="AH74" s="243"/>
      <c r="AI74" s="243"/>
      <c r="AJ74" s="243"/>
      <c r="AK74" s="243"/>
      <c r="AL74" s="243"/>
      <c r="AM74" s="243"/>
      <c r="AN74" s="263"/>
      <c r="AO74" s="262"/>
      <c r="AP74" s="13"/>
      <c r="AT74" s="550"/>
      <c r="AU74" s="550"/>
      <c r="AV74" s="550"/>
    </row>
    <row r="75" spans="1:48" s="1" customFormat="1" ht="15.75" customHeight="1">
      <c r="A75" s="180"/>
      <c r="B75" s="43"/>
      <c r="C75" s="46" t="s">
        <v>207</v>
      </c>
      <c r="D75" s="46"/>
      <c r="E75" s="46"/>
      <c r="F75" s="46"/>
      <c r="G75" s="46"/>
      <c r="H75" s="46"/>
      <c r="I75" s="46"/>
      <c r="J75" s="46"/>
      <c r="K75" s="46"/>
      <c r="L75" s="46"/>
      <c r="M75" s="46"/>
      <c r="N75" s="46"/>
      <c r="O75" s="46"/>
      <c r="P75" s="46"/>
      <c r="Q75" s="46"/>
      <c r="R75" s="389"/>
      <c r="S75" s="392"/>
      <c r="T75" s="393"/>
      <c r="U75" s="391"/>
      <c r="V75" s="391"/>
      <c r="W75" s="220"/>
      <c r="X75" s="243"/>
      <c r="Y75" s="243"/>
      <c r="Z75" s="243"/>
      <c r="AA75" s="243"/>
      <c r="AB75" s="243"/>
      <c r="AC75" s="243"/>
      <c r="AD75" s="243"/>
      <c r="AE75" s="243"/>
      <c r="AF75" s="243"/>
      <c r="AG75" s="243"/>
      <c r="AH75" s="243"/>
      <c r="AI75" s="243"/>
      <c r="AJ75" s="243"/>
      <c r="AK75" s="243"/>
      <c r="AL75" s="243"/>
      <c r="AM75" s="243"/>
      <c r="AN75" s="263"/>
      <c r="AO75" s="262"/>
      <c r="AP75" s="13"/>
    </row>
    <row r="76" spans="1:48" s="1" customFormat="1" ht="21" customHeight="1">
      <c r="A76" s="180"/>
      <c r="B76" s="43"/>
      <c r="C76" s="113"/>
      <c r="D76" s="114"/>
      <c r="E76" s="108"/>
      <c r="F76" s="108"/>
      <c r="G76" s="108"/>
      <c r="H76" s="108"/>
      <c r="I76" s="108"/>
      <c r="J76" s="108"/>
      <c r="K76" s="108"/>
      <c r="L76" s="108"/>
      <c r="M76" s="12"/>
      <c r="N76" s="12"/>
      <c r="O76" s="12"/>
      <c r="P76" s="386"/>
      <c r="Q76" s="386"/>
      <c r="R76" s="386"/>
      <c r="S76" s="390"/>
      <c r="T76" s="391"/>
      <c r="U76" s="391"/>
      <c r="V76" s="391"/>
      <c r="W76" s="220"/>
      <c r="X76" s="243"/>
      <c r="Y76" s="243"/>
      <c r="Z76" s="243"/>
      <c r="AA76" s="243"/>
      <c r="AB76" s="243"/>
      <c r="AC76" s="243"/>
      <c r="AD76" s="243"/>
      <c r="AE76" s="243"/>
      <c r="AF76" s="243"/>
      <c r="AG76" s="243"/>
      <c r="AH76" s="243"/>
      <c r="AI76" s="243"/>
      <c r="AJ76" s="243"/>
      <c r="AK76" s="243"/>
      <c r="AL76" s="243"/>
      <c r="AM76" s="244"/>
      <c r="AN76" s="263"/>
      <c r="AO76" s="262"/>
      <c r="AP76" s="47"/>
    </row>
    <row r="77" spans="1:48" s="1" customFormat="1" ht="18.75" customHeight="1">
      <c r="A77" s="180"/>
      <c r="B77" s="43"/>
      <c r="C77" s="113" t="s">
        <v>210</v>
      </c>
      <c r="D77" s="114"/>
      <c r="E77" s="108"/>
      <c r="F77" s="108"/>
      <c r="G77" s="108"/>
      <c r="H77" s="108"/>
      <c r="I77" s="108"/>
      <c r="J77" s="108"/>
      <c r="K77" s="108"/>
      <c r="L77" s="108"/>
      <c r="M77" s="12"/>
      <c r="N77" s="12"/>
      <c r="O77" s="8" t="s">
        <v>204</v>
      </c>
      <c r="P77" s="551">
        <f>IF('hores dels formadors'!C57='Relació classificada despeses'!I71,+'hores dels formadors'!G57,0)</f>
        <v>0</v>
      </c>
      <c r="Q77" s="552"/>
      <c r="R77" s="552"/>
      <c r="S77" s="552"/>
      <c r="T77" s="552"/>
      <c r="U77" s="552"/>
      <c r="V77" s="553"/>
      <c r="W77" s="24"/>
      <c r="X77" s="540" t="str">
        <f>IF(P77&gt;AN77,AN77,"")</f>
        <v/>
      </c>
      <c r="Y77" s="540"/>
      <c r="Z77" s="540"/>
      <c r="AA77" s="251" t="str">
        <f>IF(P77&gt;AN77,"Import màxim BLOC D","")</f>
        <v/>
      </c>
      <c r="AB77" s="242"/>
      <c r="AC77" s="250"/>
      <c r="AD77" s="245"/>
      <c r="AE77" s="245"/>
      <c r="AF77" s="246"/>
      <c r="AG77" s="243"/>
      <c r="AH77" s="243"/>
      <c r="AI77" s="243"/>
      <c r="AJ77" s="243"/>
      <c r="AK77" s="243"/>
      <c r="AL77" s="243"/>
      <c r="AM77" s="244"/>
      <c r="AN77" s="263" t="str">
        <f>IF(AND(C49&lt;&gt;0),+C49*dades!I12,"")</f>
        <v/>
      </c>
      <c r="AO77" s="262"/>
      <c r="AP77" s="13"/>
    </row>
    <row r="78" spans="1:48" s="1" customFormat="1" ht="33" customHeight="1">
      <c r="A78" s="69"/>
      <c r="B78" s="43"/>
      <c r="C78" s="12"/>
      <c r="D78" s="28"/>
      <c r="E78" s="28"/>
      <c r="F78" s="28"/>
      <c r="G78" s="28"/>
      <c r="H78" s="26"/>
      <c r="I78" s="12"/>
      <c r="J78" s="12"/>
      <c r="K78" s="12"/>
      <c r="L78" s="12"/>
      <c r="M78" s="12"/>
      <c r="N78" s="12"/>
      <c r="O78" s="12"/>
      <c r="P78" s="12"/>
      <c r="Q78" s="12"/>
      <c r="R78" s="12"/>
      <c r="S78" s="12"/>
      <c r="T78" s="12"/>
      <c r="U78" s="12"/>
      <c r="V78" s="12"/>
      <c r="W78" s="12"/>
      <c r="X78" s="241"/>
      <c r="Y78" s="241"/>
      <c r="Z78" s="241"/>
      <c r="AA78" s="241"/>
      <c r="AB78" s="27"/>
      <c r="AC78" s="241"/>
      <c r="AD78" s="247"/>
      <c r="AE78" s="80"/>
      <c r="AF78" s="80"/>
      <c r="AG78" s="80"/>
      <c r="AH78" s="80"/>
      <c r="AI78" s="80"/>
      <c r="AJ78" s="80"/>
      <c r="AK78" s="80"/>
      <c r="AL78" s="80"/>
      <c r="AM78" s="80"/>
      <c r="AN78" s="80"/>
      <c r="AO78" s="80"/>
      <c r="AP78" s="13"/>
    </row>
    <row r="79" spans="1:48" s="1" customFormat="1" ht="24" customHeight="1">
      <c r="A79" s="69"/>
      <c r="B79" s="43"/>
      <c r="C79" s="12"/>
      <c r="D79" s="28"/>
      <c r="E79" s="28"/>
      <c r="F79" s="28"/>
      <c r="G79" s="559" t="s">
        <v>205</v>
      </c>
      <c r="H79" s="559"/>
      <c r="I79" s="559"/>
      <c r="J79" s="559"/>
      <c r="K79" s="559"/>
      <c r="L79" s="559"/>
      <c r="M79" s="559"/>
      <c r="N79" s="559"/>
      <c r="O79" s="559"/>
      <c r="P79" s="559"/>
      <c r="Q79" s="559"/>
      <c r="R79" s="559"/>
      <c r="S79" s="559"/>
      <c r="T79" s="559"/>
      <c r="U79" s="559"/>
      <c r="V79" s="559"/>
      <c r="W79" s="559"/>
      <c r="X79" s="559"/>
      <c r="Y79" s="559"/>
      <c r="Z79" s="559"/>
      <c r="AA79" s="559"/>
      <c r="AB79" s="12"/>
      <c r="AC79" s="12"/>
      <c r="AD79" s="8" t="s">
        <v>209</v>
      </c>
      <c r="AE79" s="556">
        <f>+MIN(P65,AN65)+MIN(P69,AN69)+MIN(P73,AN73)+MIN(P77,AN77)</f>
        <v>0</v>
      </c>
      <c r="AF79" s="557"/>
      <c r="AG79" s="557"/>
      <c r="AH79" s="557"/>
      <c r="AI79" s="557"/>
      <c r="AJ79" s="557"/>
      <c r="AK79" s="557"/>
      <c r="AL79" s="557"/>
      <c r="AM79" s="557"/>
      <c r="AN79" s="557"/>
      <c r="AO79" s="558"/>
      <c r="AP79" s="13"/>
    </row>
    <row r="80" spans="1:48" s="1" customFormat="1" ht="24" customHeight="1">
      <c r="A80" s="69"/>
      <c r="B80" s="43"/>
      <c r="C80" s="12"/>
      <c r="D80" s="28"/>
      <c r="E80" s="28"/>
      <c r="F80" s="28"/>
      <c r="H80" s="26"/>
      <c r="I80" s="12"/>
      <c r="J80" s="12"/>
      <c r="K80" s="12"/>
      <c r="L80" s="12"/>
      <c r="M80" s="12"/>
      <c r="N80" s="12"/>
      <c r="O80" s="12"/>
      <c r="P80" s="12"/>
      <c r="Q80" s="12"/>
      <c r="R80" s="12"/>
      <c r="S80" s="12"/>
      <c r="T80" s="12"/>
      <c r="U80" s="12"/>
      <c r="V80" s="12"/>
      <c r="W80" s="12"/>
      <c r="X80" s="12"/>
      <c r="Y80" s="12"/>
      <c r="Z80" s="12"/>
      <c r="AA80" s="12"/>
      <c r="AB80" s="455"/>
      <c r="AC80" s="228"/>
      <c r="AD80" s="456"/>
      <c r="AE80" s="457"/>
      <c r="AF80" s="457"/>
      <c r="AG80" s="457"/>
      <c r="AH80" s="457"/>
      <c r="AI80" s="457"/>
      <c r="AJ80" s="457"/>
      <c r="AK80" s="457"/>
      <c r="AL80" s="457"/>
      <c r="AM80" s="457"/>
      <c r="AN80" s="458"/>
      <c r="AO80" s="459"/>
      <c r="AP80" s="13"/>
    </row>
    <row r="81" spans="1:42" s="1" customFormat="1" ht="24" customHeight="1">
      <c r="A81" s="69"/>
      <c r="B81" s="12"/>
      <c r="C81" s="12"/>
      <c r="D81" s="28"/>
      <c r="E81" s="28"/>
      <c r="F81" s="28"/>
      <c r="H81" s="26"/>
      <c r="I81" s="12"/>
      <c r="J81" s="12"/>
      <c r="K81" s="12"/>
      <c r="L81" s="12"/>
      <c r="M81" s="12"/>
      <c r="N81" s="12"/>
      <c r="O81" s="12"/>
      <c r="P81" s="12"/>
      <c r="Q81" s="12"/>
      <c r="R81" s="12"/>
      <c r="S81" s="12"/>
      <c r="T81" s="12"/>
      <c r="U81" s="12"/>
      <c r="V81" s="12"/>
      <c r="W81" s="12"/>
      <c r="X81" s="12"/>
      <c r="Y81" s="12"/>
      <c r="Z81" s="12"/>
      <c r="AA81" s="12"/>
      <c r="AB81" s="455"/>
      <c r="AC81" s="228"/>
      <c r="AD81" s="295"/>
      <c r="AE81" s="295"/>
      <c r="AF81" s="459"/>
      <c r="AG81" s="459"/>
      <c r="AH81" s="459"/>
      <c r="AI81" s="459"/>
      <c r="AJ81" s="459"/>
      <c r="AK81" s="459"/>
      <c r="AL81" s="459"/>
      <c r="AM81" s="459"/>
      <c r="AN81" s="255" t="str">
        <f>IF(OR(P65&gt;AN65,P69&gt;AN69,P73&gt;AN73),"Import total de despeses limitat pel pressupost programat","")</f>
        <v/>
      </c>
      <c r="AO81" s="459"/>
      <c r="AP81" s="13"/>
    </row>
    <row r="82" spans="1:42" s="1" customFormat="1" ht="24" customHeight="1" thickBot="1">
      <c r="A82" s="69"/>
      <c r="B82" s="12"/>
      <c r="C82" s="12"/>
      <c r="D82" s="28"/>
      <c r="E82" s="28"/>
      <c r="F82" s="28"/>
      <c r="G82" s="28"/>
      <c r="H82" s="26"/>
      <c r="I82" s="12"/>
      <c r="J82" s="12"/>
      <c r="K82" s="12"/>
      <c r="L82" s="12"/>
      <c r="M82" s="12"/>
      <c r="N82" s="12"/>
      <c r="O82" s="12"/>
      <c r="P82" s="12"/>
      <c r="Q82" s="12"/>
      <c r="R82" s="12"/>
      <c r="S82" s="12"/>
      <c r="T82" s="12"/>
      <c r="U82" s="12"/>
      <c r="V82" s="12"/>
      <c r="W82" s="12"/>
      <c r="X82" s="12"/>
      <c r="Y82" s="12"/>
      <c r="Z82" s="12"/>
      <c r="AA82" s="12"/>
      <c r="AB82" s="455"/>
      <c r="AC82" s="228"/>
      <c r="AD82" s="456"/>
      <c r="AE82" s="457"/>
      <c r="AF82" s="295"/>
      <c r="AG82" s="295"/>
      <c r="AH82" s="295"/>
      <c r="AI82" s="295"/>
      <c r="AJ82" s="295"/>
      <c r="AK82" s="458"/>
      <c r="AL82" s="460"/>
      <c r="AM82" s="460"/>
      <c r="AN82" s="459"/>
      <c r="AO82" s="460"/>
      <c r="AP82" s="13"/>
    </row>
    <row r="83" spans="1:42" s="1" customFormat="1" ht="28.5" customHeight="1">
      <c r="A83" s="230"/>
      <c r="B83" s="137"/>
      <c r="C83" s="137"/>
      <c r="D83" s="137"/>
      <c r="E83" s="137"/>
      <c r="F83" s="137"/>
      <c r="G83" s="137"/>
      <c r="H83" s="137"/>
      <c r="I83" s="137"/>
      <c r="J83" s="137"/>
      <c r="K83" s="137"/>
      <c r="L83" s="137"/>
      <c r="M83" s="137"/>
      <c r="N83" s="137"/>
      <c r="O83" s="137"/>
      <c r="P83" s="137"/>
      <c r="Q83" s="137"/>
      <c r="R83" s="137"/>
      <c r="S83" s="137"/>
      <c r="T83" s="137"/>
      <c r="U83" s="137"/>
      <c r="V83" s="137"/>
      <c r="W83" s="137"/>
      <c r="X83" s="137"/>
      <c r="Y83" s="137"/>
      <c r="Z83" s="137"/>
      <c r="AA83" s="137"/>
      <c r="AB83" s="137"/>
      <c r="AC83" s="137"/>
      <c r="AD83" s="137"/>
      <c r="AE83" s="137"/>
      <c r="AF83" s="137"/>
      <c r="AG83" s="137"/>
      <c r="AH83" s="137"/>
      <c r="AI83" s="137"/>
      <c r="AJ83" s="137"/>
      <c r="AK83" s="137"/>
      <c r="AL83" s="137"/>
      <c r="AM83" s="137"/>
      <c r="AN83" s="137"/>
      <c r="AO83" s="137"/>
      <c r="AP83" s="138"/>
    </row>
    <row r="84" spans="1:42" s="1" customFormat="1" ht="15.75" customHeight="1">
      <c r="A84" s="70"/>
      <c r="B84" s="64"/>
      <c r="C84" s="537" t="s">
        <v>73</v>
      </c>
      <c r="D84" s="537"/>
      <c r="E84" s="537"/>
      <c r="F84" s="537"/>
      <c r="G84" s="537"/>
      <c r="H84" s="537"/>
      <c r="I84" s="537"/>
      <c r="J84" s="537"/>
      <c r="K84" s="537"/>
      <c r="L84" s="537"/>
      <c r="M84" s="537"/>
      <c r="N84" s="537"/>
      <c r="O84" s="537"/>
      <c r="P84" s="537"/>
      <c r="Q84" s="537"/>
      <c r="R84" s="537"/>
      <c r="S84" s="537"/>
      <c r="T84" s="537"/>
      <c r="U84" s="537"/>
      <c r="V84" s="537"/>
      <c r="W84" s="537"/>
      <c r="X84" s="537"/>
      <c r="Y84" s="537"/>
      <c r="Z84" s="537"/>
      <c r="AA84" s="537"/>
      <c r="AB84" s="537"/>
      <c r="AC84" s="537"/>
      <c r="AD84" s="537"/>
      <c r="AE84" s="537"/>
      <c r="AF84" s="537"/>
      <c r="AG84" s="537"/>
      <c r="AH84" s="537"/>
      <c r="AI84" s="537"/>
      <c r="AJ84" s="537"/>
      <c r="AK84" s="537"/>
      <c r="AL84" s="537"/>
      <c r="AM84" s="537"/>
      <c r="AN84" s="537"/>
      <c r="AO84" s="64"/>
      <c r="AP84" s="139"/>
    </row>
    <row r="85" spans="1:42" s="1" customFormat="1" ht="45" customHeight="1">
      <c r="A85" s="70"/>
      <c r="B85" s="64"/>
      <c r="C85" s="537"/>
      <c r="D85" s="537"/>
      <c r="E85" s="537"/>
      <c r="F85" s="537"/>
      <c r="G85" s="537"/>
      <c r="H85" s="537"/>
      <c r="I85" s="537"/>
      <c r="J85" s="537"/>
      <c r="K85" s="537"/>
      <c r="L85" s="537"/>
      <c r="M85" s="537"/>
      <c r="N85" s="537"/>
      <c r="O85" s="537"/>
      <c r="P85" s="537"/>
      <c r="Q85" s="537"/>
      <c r="R85" s="537"/>
      <c r="S85" s="537"/>
      <c r="T85" s="537"/>
      <c r="U85" s="537"/>
      <c r="V85" s="537"/>
      <c r="W85" s="537"/>
      <c r="X85" s="537"/>
      <c r="Y85" s="537"/>
      <c r="Z85" s="537"/>
      <c r="AA85" s="537"/>
      <c r="AB85" s="537"/>
      <c r="AC85" s="537"/>
      <c r="AD85" s="537"/>
      <c r="AE85" s="537"/>
      <c r="AF85" s="537"/>
      <c r="AG85" s="537"/>
      <c r="AH85" s="537"/>
      <c r="AI85" s="537"/>
      <c r="AJ85" s="537"/>
      <c r="AK85" s="537"/>
      <c r="AL85" s="537"/>
      <c r="AM85" s="537"/>
      <c r="AN85" s="537"/>
      <c r="AO85" s="64"/>
      <c r="AP85" s="139"/>
    </row>
    <row r="86" spans="1:42" s="1" customFormat="1" ht="14.25" customHeight="1">
      <c r="A86" s="70"/>
      <c r="B86" s="64"/>
      <c r="C86" s="537"/>
      <c r="D86" s="537"/>
      <c r="E86" s="537"/>
      <c r="F86" s="537"/>
      <c r="G86" s="537"/>
      <c r="H86" s="537"/>
      <c r="I86" s="537"/>
      <c r="J86" s="537"/>
      <c r="K86" s="537"/>
      <c r="L86" s="537"/>
      <c r="M86" s="537"/>
      <c r="N86" s="537"/>
      <c r="O86" s="537"/>
      <c r="P86" s="537"/>
      <c r="Q86" s="537"/>
      <c r="R86" s="537"/>
      <c r="S86" s="537"/>
      <c r="T86" s="537"/>
      <c r="U86" s="537"/>
      <c r="V86" s="537"/>
      <c r="W86" s="537"/>
      <c r="X86" s="537"/>
      <c r="Y86" s="537"/>
      <c r="Z86" s="537"/>
      <c r="AA86" s="537"/>
      <c r="AB86" s="537"/>
      <c r="AC86" s="537"/>
      <c r="AD86" s="537"/>
      <c r="AE86" s="537"/>
      <c r="AF86" s="537"/>
      <c r="AG86" s="537"/>
      <c r="AH86" s="537"/>
      <c r="AI86" s="537"/>
      <c r="AJ86" s="537"/>
      <c r="AK86" s="537"/>
      <c r="AL86" s="537"/>
      <c r="AM86" s="537"/>
      <c r="AN86" s="537"/>
      <c r="AO86" s="64"/>
      <c r="AP86" s="139"/>
    </row>
    <row r="87" spans="1:42" ht="54.75" customHeight="1">
      <c r="A87" s="70"/>
      <c r="B87" s="64"/>
      <c r="C87" s="363"/>
      <c r="D87" s="363"/>
      <c r="E87" s="363"/>
      <c r="F87" s="363"/>
      <c r="G87" s="363"/>
      <c r="H87" s="363"/>
      <c r="I87" s="363"/>
      <c r="J87" s="363"/>
      <c r="K87" s="363"/>
      <c r="L87" s="363"/>
      <c r="M87" s="363"/>
      <c r="N87" s="363"/>
      <c r="O87" s="363"/>
      <c r="P87" s="363"/>
      <c r="Q87" s="363"/>
      <c r="R87" s="363"/>
      <c r="S87" s="363"/>
      <c r="T87" s="363"/>
      <c r="U87" s="363"/>
      <c r="V87" s="363"/>
      <c r="W87" s="363"/>
      <c r="X87" s="363"/>
      <c r="Y87" s="363"/>
      <c r="Z87" s="363"/>
      <c r="AA87" s="363"/>
      <c r="AB87" s="363"/>
      <c r="AC87" s="363"/>
      <c r="AD87" s="363"/>
      <c r="AE87" s="363"/>
      <c r="AF87" s="363"/>
      <c r="AG87" s="363"/>
      <c r="AH87" s="363"/>
      <c r="AI87" s="363"/>
      <c r="AJ87" s="363"/>
      <c r="AK87" s="363"/>
      <c r="AL87" s="363"/>
      <c r="AM87" s="363"/>
      <c r="AN87" s="363"/>
      <c r="AO87" s="64"/>
      <c r="AP87" s="139"/>
    </row>
    <row r="88" spans="1:42" ht="45" customHeight="1">
      <c r="A88" s="70"/>
      <c r="B88" s="64"/>
      <c r="C88" s="92"/>
      <c r="D88" s="92"/>
      <c r="E88" s="92"/>
      <c r="F88" s="264"/>
      <c r="G88" s="91"/>
      <c r="H88" s="92"/>
      <c r="I88" s="92"/>
      <c r="J88" s="92"/>
      <c r="K88" s="264"/>
      <c r="L88" s="152"/>
      <c r="M88" s="535"/>
      <c r="N88" s="536"/>
      <c r="O88" s="536"/>
      <c r="P88" s="536"/>
      <c r="Q88" s="536"/>
      <c r="R88" s="536"/>
      <c r="S88" s="536"/>
      <c r="T88" s="153" t="s">
        <v>1</v>
      </c>
      <c r="U88" s="146"/>
      <c r="V88" s="147"/>
      <c r="W88" s="153" t="s">
        <v>68</v>
      </c>
      <c r="X88" s="153"/>
      <c r="Y88" s="362"/>
      <c r="Z88" s="143"/>
      <c r="AA88" s="143"/>
      <c r="AB88" s="143"/>
      <c r="AC88" s="143"/>
      <c r="AD88" s="143"/>
      <c r="AE88" s="143"/>
      <c r="AF88" s="153" t="s">
        <v>68</v>
      </c>
      <c r="AG88" s="536"/>
      <c r="AH88" s="536"/>
      <c r="AI88" s="536"/>
      <c r="AJ88" s="536"/>
      <c r="AK88" s="148"/>
      <c r="AL88" s="154"/>
      <c r="AM88" s="142"/>
      <c r="AN88" s="142"/>
      <c r="AO88" s="64"/>
      <c r="AP88" s="139"/>
    </row>
    <row r="89" spans="1:42" ht="52.5" customHeight="1" thickBot="1">
      <c r="A89" s="231"/>
      <c r="B89" s="144"/>
      <c r="C89" s="174" t="s">
        <v>59</v>
      </c>
      <c r="D89" s="175"/>
      <c r="E89" s="175"/>
      <c r="F89" s="176"/>
      <c r="G89" s="177"/>
      <c r="H89" s="175"/>
      <c r="I89" s="178"/>
      <c r="J89" s="175"/>
      <c r="K89" s="179" t="s">
        <v>60</v>
      </c>
      <c r="L89" s="155"/>
      <c r="M89" s="149"/>
      <c r="N89" s="156"/>
      <c r="O89" s="149"/>
      <c r="P89" s="157"/>
      <c r="Q89" s="158"/>
      <c r="R89" s="156"/>
      <c r="S89" s="156"/>
      <c r="T89" s="156"/>
      <c r="U89" s="156"/>
      <c r="V89" s="149"/>
      <c r="W89" s="145"/>
      <c r="X89" s="145"/>
      <c r="Y89" s="145"/>
      <c r="Z89" s="145"/>
      <c r="AA89" s="145"/>
      <c r="AB89" s="145"/>
      <c r="AC89" s="145"/>
      <c r="AD89" s="145"/>
      <c r="AE89" s="145"/>
      <c r="AF89" s="145"/>
      <c r="AG89" s="150"/>
      <c r="AH89" s="150"/>
      <c r="AI89" s="150"/>
      <c r="AJ89" s="150"/>
      <c r="AK89" s="151"/>
      <c r="AL89" s="159"/>
      <c r="AM89" s="140"/>
      <c r="AN89" s="140"/>
      <c r="AO89" s="140"/>
      <c r="AP89" s="141"/>
    </row>
  </sheetData>
  <sheetProtection algorithmName="SHA-512" hashValue="/jkt4iqu54Vx4NW4Sg+YrtKAEf5/ocyqniJGNlsquT+B0Z9l/NjKAd7Extcn36HFt0YIZg+SISiGvr0XHWDLlg==" saltValue="2wY3k3fzUllD9d3uJSWFWA==" spinCount="100000" sheet="1" objects="1" scenarios="1"/>
  <mergeCells count="75">
    <mergeCell ref="B45:E45"/>
    <mergeCell ref="C38:E38"/>
    <mergeCell ref="H38:I38"/>
    <mergeCell ref="T13:AA13"/>
    <mergeCell ref="AD13:AL13"/>
    <mergeCell ref="S43:T43"/>
    <mergeCell ref="X43:Y43"/>
    <mergeCell ref="C16:AL16"/>
    <mergeCell ref="AB25:AF25"/>
    <mergeCell ref="C19:H19"/>
    <mergeCell ref="K19:T19"/>
    <mergeCell ref="W19:X19"/>
    <mergeCell ref="Y19:Z19"/>
    <mergeCell ref="AJ19:AN19"/>
    <mergeCell ref="AA19:AB19"/>
    <mergeCell ref="C25:D25"/>
    <mergeCell ref="H46:I46"/>
    <mergeCell ref="L46:N46"/>
    <mergeCell ref="AG49:AO49"/>
    <mergeCell ref="C49:E49"/>
    <mergeCell ref="B48:F48"/>
    <mergeCell ref="A58:A62"/>
    <mergeCell ref="AE79:AO79"/>
    <mergeCell ref="G79:AA79"/>
    <mergeCell ref="P61:V61"/>
    <mergeCell ref="R62:V62"/>
    <mergeCell ref="P65:V65"/>
    <mergeCell ref="X65:Z65"/>
    <mergeCell ref="P77:V77"/>
    <mergeCell ref="X77:Z77"/>
    <mergeCell ref="AT74:AV74"/>
    <mergeCell ref="P63:V63"/>
    <mergeCell ref="P69:V69"/>
    <mergeCell ref="AT70:AV70"/>
    <mergeCell ref="P73:V73"/>
    <mergeCell ref="AT73:AV73"/>
    <mergeCell ref="M88:S88"/>
    <mergeCell ref="AG88:AJ88"/>
    <mergeCell ref="C84:AN86"/>
    <mergeCell ref="B33:E33"/>
    <mergeCell ref="AG52:AO52"/>
    <mergeCell ref="X69:Z69"/>
    <mergeCell ref="X73:Z73"/>
    <mergeCell ref="P52:AC52"/>
    <mergeCell ref="Q33:T33"/>
    <mergeCell ref="B37:E37"/>
    <mergeCell ref="M40:N40"/>
    <mergeCell ref="AG42:AO42"/>
    <mergeCell ref="AG46:AO46"/>
    <mergeCell ref="X63:AN64"/>
    <mergeCell ref="X61:AN62"/>
    <mergeCell ref="C46:E46"/>
    <mergeCell ref="O5:AC5"/>
    <mergeCell ref="C28:T28"/>
    <mergeCell ref="T22:W22"/>
    <mergeCell ref="AB22:AG22"/>
    <mergeCell ref="AL25:AM25"/>
    <mergeCell ref="X22:Y22"/>
    <mergeCell ref="AH22:AI22"/>
    <mergeCell ref="AG19:AI19"/>
    <mergeCell ref="AC19:AD19"/>
    <mergeCell ref="AG25:AI25"/>
    <mergeCell ref="B8:AP8"/>
    <mergeCell ref="C22:M22"/>
    <mergeCell ref="E25:F25"/>
    <mergeCell ref="I25:M25"/>
    <mergeCell ref="P25:T25"/>
    <mergeCell ref="W25:Y25"/>
    <mergeCell ref="N22:Q22"/>
    <mergeCell ref="B9:AP9"/>
    <mergeCell ref="C13:Q13"/>
    <mergeCell ref="AG38:AO38"/>
    <mergeCell ref="L38:N38"/>
    <mergeCell ref="C31:AO31"/>
    <mergeCell ref="B10:AP10"/>
  </mergeCells>
  <dataValidations count="1">
    <dataValidation type="list" allowBlank="1" showInputMessage="1" showErrorMessage="1" sqref="W25" xr:uid="{00000000-0002-0000-0200-000000000000}">
      <formula1>FAMÍLIA_PROFESSIONAL</formula1>
    </dataValidation>
  </dataValidations>
  <printOptions horizontalCentered="1"/>
  <pageMargins left="0.51181102362204722" right="0.51181102362204722" top="0.94488188976377963" bottom="0.74803149606299213" header="0.31496062992125984" footer="0.31496062992125984"/>
  <pageSetup paperSize="9" scale="34"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B0B5EB62-64FE-46A3-88E1-E5AD3669F4EF}">
          <x14:formula1>
            <xm:f>dades!$B$3:$B$29</xm:f>
          </x14:formula1>
          <xm:sqref>AK25 W25</xm:sqref>
        </x14:dataValidation>
        <x14:dataValidation type="list" allowBlank="1" showInputMessage="1" showErrorMessage="1" xr:uid="{A26C15D0-3A2E-49D1-A603-848769BCC5A4}">
          <x14:formula1>
            <xm:f>dades!$H$4</xm:f>
          </x14:formula1>
          <xm:sqref>C28:T28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AD73"/>
  <sheetViews>
    <sheetView topLeftCell="A13" zoomScale="85" zoomScaleNormal="85" zoomScaleSheetLayoutView="100" workbookViewId="0">
      <selection activeCell="S21" sqref="S21"/>
    </sheetView>
  </sheetViews>
  <sheetFormatPr baseColWidth="10" defaultRowHeight="15"/>
  <cols>
    <col min="1" max="1" width="3.7109375" style="394" customWidth="1"/>
    <col min="2" max="2" width="3.5703125" style="394" customWidth="1"/>
    <col min="3" max="3" width="13.5703125" style="394" customWidth="1"/>
    <col min="4" max="4" width="5.5703125" style="394" customWidth="1"/>
    <col min="5" max="5" width="1.140625" style="394" customWidth="1"/>
    <col min="6" max="6" width="3.7109375" style="394" customWidth="1"/>
    <col min="7" max="7" width="21.7109375" style="394" customWidth="1"/>
    <col min="8" max="8" width="1.5703125" style="394" customWidth="1"/>
    <col min="9" max="9" width="5" style="394" customWidth="1"/>
    <col min="10" max="10" width="21.7109375" style="394" customWidth="1"/>
    <col min="11" max="11" width="2" style="394" customWidth="1"/>
    <col min="12" max="12" width="4.42578125" style="394" customWidth="1"/>
    <col min="13" max="13" width="23.85546875" style="394" customWidth="1"/>
    <col min="14" max="14" width="1.85546875" style="394" customWidth="1"/>
    <col min="15" max="15" width="5.5703125" style="394" bestFit="1" customWidth="1"/>
    <col min="16" max="16" width="15.140625" style="394" customWidth="1"/>
    <col min="17" max="17" width="2.85546875" style="394" customWidth="1"/>
    <col min="18" max="18" width="2.5703125" style="394" customWidth="1"/>
    <col min="19" max="19" width="11.42578125" style="394"/>
    <col min="20" max="20" width="12" style="394" bestFit="1" customWidth="1"/>
    <col min="21" max="16384" width="11.42578125" style="394"/>
  </cols>
  <sheetData>
    <row r="1" spans="2:14" ht="29.25" customHeight="1">
      <c r="F1" s="581" t="s">
        <v>227</v>
      </c>
      <c r="G1" s="582"/>
      <c r="H1" s="582"/>
      <c r="I1" s="582"/>
      <c r="J1" s="583"/>
      <c r="K1" s="395"/>
      <c r="L1" s="395"/>
      <c r="M1" s="395"/>
      <c r="N1" s="395"/>
    </row>
    <row r="2" spans="2:14" ht="15" customHeight="1">
      <c r="F2" s="584"/>
      <c r="G2" s="585"/>
      <c r="H2" s="585"/>
      <c r="I2" s="585"/>
      <c r="J2" s="586"/>
      <c r="K2" s="396"/>
      <c r="L2" s="395"/>
      <c r="M2" s="395"/>
      <c r="N2" s="395"/>
    </row>
    <row r="3" spans="2:14" ht="5.0999999999999996" customHeight="1">
      <c r="F3" s="397"/>
      <c r="G3" s="397"/>
      <c r="H3" s="397"/>
      <c r="I3" s="397"/>
      <c r="J3" s="397"/>
      <c r="K3" s="398"/>
      <c r="L3" s="398"/>
      <c r="M3" s="398"/>
      <c r="N3" s="398"/>
    </row>
    <row r="4" spans="2:14" ht="78.75" customHeight="1">
      <c r="F4" s="587" t="s">
        <v>136</v>
      </c>
      <c r="G4" s="588"/>
      <c r="H4" s="588"/>
      <c r="I4" s="588"/>
      <c r="J4" s="589"/>
      <c r="K4" s="399"/>
      <c r="L4" s="400"/>
      <c r="M4" s="400"/>
      <c r="N4" s="400"/>
    </row>
    <row r="5" spans="2:14" ht="19.5" customHeight="1">
      <c r="F5" s="590"/>
      <c r="G5" s="591"/>
      <c r="H5" s="591"/>
      <c r="I5" s="591"/>
      <c r="J5" s="592"/>
      <c r="K5" s="400"/>
      <c r="L5" s="400"/>
      <c r="M5" s="400"/>
      <c r="N5" s="400"/>
    </row>
    <row r="6" spans="2:14" ht="5.25" customHeight="1"/>
    <row r="7" spans="2:14" ht="48" customHeight="1">
      <c r="F7" s="401">
        <v>1</v>
      </c>
      <c r="G7" s="593" t="s">
        <v>137</v>
      </c>
      <c r="H7" s="594"/>
      <c r="I7" s="594"/>
      <c r="J7" s="595"/>
      <c r="K7" s="400"/>
      <c r="L7" s="400"/>
    </row>
    <row r="8" spans="2:14" ht="5.0999999999999996" customHeight="1"/>
    <row r="9" spans="2:14" ht="88.5" customHeight="1">
      <c r="B9" s="596" t="s">
        <v>138</v>
      </c>
      <c r="C9" s="597"/>
      <c r="D9" s="598"/>
      <c r="E9" s="402"/>
      <c r="F9" s="599" t="s">
        <v>139</v>
      </c>
      <c r="G9" s="600"/>
      <c r="I9" s="601" t="s">
        <v>176</v>
      </c>
      <c r="J9" s="601"/>
      <c r="K9" s="403"/>
      <c r="L9" s="579" t="s">
        <v>140</v>
      </c>
      <c r="M9" s="580"/>
    </row>
    <row r="10" spans="2:14" ht="5.0999999999999996" customHeight="1"/>
    <row r="11" spans="2:14" ht="20.100000000000001" customHeight="1">
      <c r="B11" s="401">
        <v>2</v>
      </c>
      <c r="C11" s="577"/>
      <c r="D11" s="578"/>
      <c r="E11" s="404"/>
      <c r="F11" s="401">
        <v>11</v>
      </c>
      <c r="G11" s="248"/>
      <c r="I11" s="401">
        <v>20</v>
      </c>
      <c r="J11" s="248"/>
      <c r="K11" s="405"/>
      <c r="L11" s="401">
        <v>29</v>
      </c>
      <c r="M11" s="406">
        <f>+IF(J11&lt;&gt;"",G11*MIN(J11,$G$38),0)</f>
        <v>0</v>
      </c>
    </row>
    <row r="12" spans="2:14" ht="5.0999999999999996" customHeight="1">
      <c r="F12" s="405"/>
      <c r="I12" s="405"/>
      <c r="L12" s="405"/>
    </row>
    <row r="13" spans="2:14" ht="20.100000000000001" customHeight="1">
      <c r="B13" s="401">
        <v>3</v>
      </c>
      <c r="C13" s="577"/>
      <c r="D13" s="578"/>
      <c r="E13" s="404"/>
      <c r="F13" s="401">
        <v>12</v>
      </c>
      <c r="G13" s="248"/>
      <c r="I13" s="401">
        <v>21</v>
      </c>
      <c r="J13" s="248"/>
      <c r="K13" s="405"/>
      <c r="L13" s="401">
        <v>30</v>
      </c>
      <c r="M13" s="406">
        <f>+IF(J13&lt;&gt;"",G13*MIN(J13,$G$38),0)</f>
        <v>0</v>
      </c>
    </row>
    <row r="14" spans="2:14" ht="5.0999999999999996" customHeight="1">
      <c r="F14" s="405"/>
      <c r="I14" s="405"/>
      <c r="L14" s="405"/>
    </row>
    <row r="15" spans="2:14" ht="20.100000000000001" customHeight="1">
      <c r="B15" s="401">
        <v>4</v>
      </c>
      <c r="C15" s="577"/>
      <c r="D15" s="578"/>
      <c r="E15" s="404"/>
      <c r="F15" s="401">
        <v>13</v>
      </c>
      <c r="G15" s="248"/>
      <c r="I15" s="401">
        <v>22</v>
      </c>
      <c r="J15" s="248"/>
      <c r="K15" s="405"/>
      <c r="L15" s="401">
        <v>31</v>
      </c>
      <c r="M15" s="406">
        <f>+IF(J15&lt;&gt;"",G15*MIN(J15,$G$38),0)</f>
        <v>0</v>
      </c>
    </row>
    <row r="16" spans="2:14" ht="5.0999999999999996" customHeight="1">
      <c r="F16" s="405"/>
      <c r="I16" s="405"/>
      <c r="L16" s="405"/>
    </row>
    <row r="17" spans="2:22" ht="20.100000000000001" customHeight="1">
      <c r="B17" s="401">
        <v>5</v>
      </c>
      <c r="C17" s="577"/>
      <c r="D17" s="578"/>
      <c r="E17" s="404"/>
      <c r="F17" s="401">
        <v>14</v>
      </c>
      <c r="G17" s="248"/>
      <c r="I17" s="401">
        <v>23</v>
      </c>
      <c r="J17" s="248"/>
      <c r="K17" s="405"/>
      <c r="L17" s="401">
        <v>32</v>
      </c>
      <c r="M17" s="406">
        <f>+IF(J17&lt;&gt;"",G17*MIN(J17,$G$38),0)</f>
        <v>0</v>
      </c>
    </row>
    <row r="18" spans="2:22" ht="5.0999999999999996" customHeight="1">
      <c r="F18" s="405"/>
      <c r="I18" s="405"/>
      <c r="L18" s="405"/>
    </row>
    <row r="19" spans="2:22" ht="20.100000000000001" customHeight="1">
      <c r="B19" s="401">
        <v>6</v>
      </c>
      <c r="C19" s="577"/>
      <c r="D19" s="578"/>
      <c r="E19" s="404"/>
      <c r="F19" s="401">
        <v>15</v>
      </c>
      <c r="G19" s="248"/>
      <c r="I19" s="401">
        <v>24</v>
      </c>
      <c r="J19" s="248"/>
      <c r="K19" s="405"/>
      <c r="L19" s="401">
        <v>33</v>
      </c>
      <c r="M19" s="406">
        <f>+IF(J19&lt;&gt;"",G19*MIN(J19,$G$38),0)</f>
        <v>0</v>
      </c>
    </row>
    <row r="20" spans="2:22" ht="5.0999999999999996" customHeight="1">
      <c r="F20" s="405"/>
      <c r="I20" s="405"/>
      <c r="L20" s="405"/>
    </row>
    <row r="21" spans="2:22" ht="20.100000000000001" customHeight="1">
      <c r="B21" s="401">
        <v>7</v>
      </c>
      <c r="C21" s="577"/>
      <c r="D21" s="578"/>
      <c r="E21" s="404"/>
      <c r="F21" s="401">
        <v>16</v>
      </c>
      <c r="G21" s="248"/>
      <c r="I21" s="401">
        <v>25</v>
      </c>
      <c r="J21" s="248"/>
      <c r="K21" s="405"/>
      <c r="L21" s="401">
        <v>34</v>
      </c>
      <c r="M21" s="406">
        <f>+IF(J21&lt;&gt;"",G21*MIN(J21,$G$38),0)</f>
        <v>0</v>
      </c>
    </row>
    <row r="22" spans="2:22" ht="5.0999999999999996" customHeight="1">
      <c r="F22" s="405"/>
      <c r="I22" s="405"/>
      <c r="L22" s="405"/>
    </row>
    <row r="23" spans="2:22" ht="20.100000000000001" customHeight="1">
      <c r="B23" s="401">
        <v>8</v>
      </c>
      <c r="C23" s="577"/>
      <c r="D23" s="578"/>
      <c r="E23" s="404"/>
      <c r="F23" s="401">
        <v>17</v>
      </c>
      <c r="G23" s="248"/>
      <c r="I23" s="401">
        <v>26</v>
      </c>
      <c r="J23" s="248"/>
      <c r="K23" s="405"/>
      <c r="L23" s="401">
        <v>35</v>
      </c>
      <c r="M23" s="406">
        <f>+IF(J23&lt;&gt;"",G23*MIN(J23,$G$38),0)</f>
        <v>0</v>
      </c>
    </row>
    <row r="24" spans="2:22" ht="5.0999999999999996" customHeight="1">
      <c r="F24" s="405"/>
      <c r="I24" s="405"/>
      <c r="L24" s="405"/>
    </row>
    <row r="25" spans="2:22" ht="20.100000000000001" customHeight="1">
      <c r="B25" s="401">
        <v>9</v>
      </c>
      <c r="C25" s="577"/>
      <c r="D25" s="578"/>
      <c r="E25" s="404"/>
      <c r="F25" s="401">
        <v>18</v>
      </c>
      <c r="G25" s="248"/>
      <c r="I25" s="401">
        <v>27</v>
      </c>
      <c r="J25" s="248"/>
      <c r="K25" s="405"/>
      <c r="L25" s="401">
        <v>36</v>
      </c>
      <c r="M25" s="406">
        <f>+IF(J25&lt;&gt;"",G25*MIN(J25,$G$38),0)</f>
        <v>0</v>
      </c>
    </row>
    <row r="26" spans="2:22" ht="5.0999999999999996" customHeight="1">
      <c r="F26" s="405"/>
      <c r="I26" s="405"/>
      <c r="L26" s="405"/>
    </row>
    <row r="27" spans="2:22" ht="20.100000000000001" customHeight="1">
      <c r="B27" s="401">
        <v>10</v>
      </c>
      <c r="C27" s="577"/>
      <c r="D27" s="578"/>
      <c r="E27" s="404"/>
      <c r="F27" s="401">
        <v>19</v>
      </c>
      <c r="G27" s="248"/>
      <c r="I27" s="401">
        <v>28</v>
      </c>
      <c r="J27" s="248"/>
      <c r="K27" s="405"/>
      <c r="L27" s="401">
        <v>37</v>
      </c>
      <c r="M27" s="406">
        <f>+IF(J27&lt;&gt;"",G27*MIN(J27,$G$38),0)</f>
        <v>0</v>
      </c>
    </row>
    <row r="28" spans="2:22" ht="5.0999999999999996" customHeight="1">
      <c r="L28" s="405"/>
    </row>
    <row r="29" spans="2:22" ht="75" customHeight="1">
      <c r="B29" s="407">
        <v>38</v>
      </c>
      <c r="C29" s="602" t="s">
        <v>140</v>
      </c>
      <c r="D29" s="603"/>
      <c r="E29" s="603"/>
      <c r="F29" s="603"/>
      <c r="G29" s="603"/>
      <c r="H29" s="603"/>
      <c r="I29" s="603"/>
      <c r="J29" s="604"/>
      <c r="K29" s="408"/>
      <c r="L29" s="401">
        <v>39</v>
      </c>
      <c r="M29" s="406">
        <f>+IF(((M11+M13+M15+M17+M19+M21+M23+M25+M27)+J40)&lt;(0.25*((G36*G38)+(J38*J36))),0,(M11+M13+M15+M17+M19+M21+M23+M25+M27))</f>
        <v>0</v>
      </c>
      <c r="O29" s="605" t="str">
        <f>+IF((M11+M13+M15+M17+M19+M21+M23+M25+M27+J40)&lt;0.25*((G36*G38)+(J36*J38)),"D'acord amb l'article 15.2 de l'Ordre TMS/368/2019, es considerarà que concorre l'incompliment total si la realització de l'activitat subvencionada no arriba al 25% dels seus objectius.","")</f>
        <v/>
      </c>
      <c r="P29" s="605"/>
      <c r="Q29" s="605"/>
      <c r="R29" s="605"/>
      <c r="S29" s="471"/>
      <c r="T29" s="471"/>
      <c r="U29" s="471"/>
      <c r="V29" s="480"/>
    </row>
    <row r="30" spans="2:22" ht="4.5" customHeight="1">
      <c r="O30" s="605"/>
      <c r="P30" s="605"/>
      <c r="Q30" s="605"/>
      <c r="R30" s="605"/>
      <c r="S30" s="472"/>
      <c r="T30" s="471"/>
      <c r="U30" s="471"/>
      <c r="V30" s="480"/>
    </row>
    <row r="31" spans="2:22" ht="4.5" customHeight="1">
      <c r="O31" s="605"/>
      <c r="P31" s="605"/>
      <c r="Q31" s="605"/>
      <c r="R31" s="605"/>
      <c r="S31" s="472"/>
      <c r="T31" s="471"/>
      <c r="U31" s="471"/>
      <c r="V31" s="480"/>
    </row>
    <row r="32" spans="2:22" ht="84" customHeight="1">
      <c r="F32" s="606" t="s">
        <v>141</v>
      </c>
      <c r="G32" s="607"/>
      <c r="I32" s="606" t="s">
        <v>142</v>
      </c>
      <c r="J32" s="607"/>
      <c r="L32" s="608" t="s">
        <v>143</v>
      </c>
      <c r="M32" s="609"/>
      <c r="O32" s="605"/>
      <c r="P32" s="605"/>
      <c r="Q32" s="605"/>
      <c r="R32" s="605"/>
      <c r="S32" s="473" t="s">
        <v>154</v>
      </c>
      <c r="T32" s="474"/>
      <c r="U32" s="471"/>
      <c r="V32" s="480"/>
    </row>
    <row r="33" spans="2:22" ht="3" customHeight="1">
      <c r="F33" s="409"/>
      <c r="G33" s="410"/>
      <c r="I33" s="409"/>
      <c r="J33" s="410"/>
      <c r="O33" s="471"/>
      <c r="P33" s="471"/>
      <c r="Q33" s="471"/>
      <c r="R33" s="263"/>
      <c r="S33" s="471"/>
      <c r="T33" s="471"/>
      <c r="U33" s="471"/>
      <c r="V33" s="480"/>
    </row>
    <row r="34" spans="2:22" ht="15" hidden="1" customHeight="1">
      <c r="B34" s="579"/>
      <c r="C34" s="610"/>
      <c r="D34" s="611"/>
      <c r="F34" s="411">
        <v>1</v>
      </c>
      <c r="G34" s="412"/>
      <c r="I34" s="411">
        <v>2</v>
      </c>
      <c r="J34" s="412"/>
      <c r="O34" s="471"/>
      <c r="P34" s="471"/>
      <c r="Q34" s="471"/>
      <c r="R34" s="263"/>
      <c r="S34" s="471"/>
      <c r="T34" s="471"/>
      <c r="U34" s="471"/>
      <c r="V34" s="480"/>
    </row>
    <row r="35" spans="2:22" ht="3" customHeight="1">
      <c r="D35" s="403"/>
      <c r="F35" s="409"/>
      <c r="G35" s="410"/>
      <c r="I35" s="409"/>
      <c r="J35" s="410"/>
      <c r="O35" s="471"/>
      <c r="P35" s="471"/>
      <c r="Q35" s="471"/>
      <c r="R35" s="263"/>
      <c r="S35" s="471"/>
      <c r="T35" s="471"/>
      <c r="U35" s="471"/>
      <c r="V35" s="480"/>
    </row>
    <row r="36" spans="2:22" ht="15" customHeight="1">
      <c r="B36" s="579" t="s">
        <v>144</v>
      </c>
      <c r="C36" s="610"/>
      <c r="D36" s="611"/>
      <c r="F36" s="413">
        <v>40</v>
      </c>
      <c r="G36" s="414">
        <f>+'CC3-E anvers'!C38</f>
        <v>0</v>
      </c>
      <c r="I36" s="413">
        <v>41</v>
      </c>
      <c r="J36" s="414">
        <f>+'CC3-E anvers'!C46</f>
        <v>0</v>
      </c>
      <c r="O36" s="471"/>
      <c r="P36" s="471" t="str">
        <f>+IF((M11+M13+M15+M17+M19+M21+M23+M25+M27+J40)&lt;0.25*((G36*G38)+(J36*J38)),TRUE,"")</f>
        <v/>
      </c>
      <c r="Q36" s="471"/>
      <c r="R36" s="263"/>
      <c r="S36" s="475" t="str">
        <f>IF('CC3-E anvers'!C38="","",+M29/'CC3-E anvers'!C38)</f>
        <v/>
      </c>
      <c r="T36" s="476"/>
      <c r="U36" s="471"/>
      <c r="V36" s="480"/>
    </row>
    <row r="37" spans="2:22" ht="3" customHeight="1">
      <c r="D37" s="403"/>
      <c r="F37" s="416"/>
      <c r="G37" s="410"/>
      <c r="I37" s="416"/>
      <c r="J37" s="410"/>
      <c r="O37" s="471"/>
      <c r="P37" s="471"/>
      <c r="Q37" s="471"/>
      <c r="R37" s="263"/>
      <c r="S37" s="471"/>
      <c r="T37" s="471"/>
      <c r="U37" s="471"/>
      <c r="V37" s="480"/>
    </row>
    <row r="38" spans="2:22" ht="15" customHeight="1">
      <c r="B38" s="579" t="s">
        <v>145</v>
      </c>
      <c r="C38" s="610"/>
      <c r="D38" s="611"/>
      <c r="F38" s="413">
        <v>42</v>
      </c>
      <c r="G38" s="414">
        <f>+'CC3-E anvers'!H38</f>
        <v>0</v>
      </c>
      <c r="I38" s="413">
        <v>43</v>
      </c>
      <c r="J38" s="414">
        <f>+'CC3-E anvers'!H46</f>
        <v>0</v>
      </c>
      <c r="O38" s="471"/>
      <c r="P38" s="471"/>
      <c r="Q38" s="471"/>
      <c r="R38" s="263"/>
      <c r="S38" s="471"/>
      <c r="T38" s="471"/>
      <c r="U38" s="471"/>
      <c r="V38" s="480"/>
    </row>
    <row r="39" spans="2:22" ht="3" customHeight="1">
      <c r="D39" s="403"/>
      <c r="F39" s="416"/>
      <c r="G39" s="410"/>
      <c r="I39" s="409"/>
      <c r="J39" s="410"/>
      <c r="K39" s="417"/>
      <c r="O39" s="471"/>
      <c r="P39" s="471"/>
      <c r="Q39" s="471"/>
      <c r="R39" s="471"/>
      <c r="S39" s="471"/>
      <c r="T39" s="471"/>
      <c r="U39" s="471"/>
      <c r="V39" s="480"/>
    </row>
    <row r="40" spans="2:22" ht="15" customHeight="1">
      <c r="B40" s="622" t="s">
        <v>140</v>
      </c>
      <c r="C40" s="623"/>
      <c r="D40" s="624"/>
      <c r="F40" s="631">
        <v>44</v>
      </c>
      <c r="G40" s="634">
        <f>+M29</f>
        <v>0</v>
      </c>
      <c r="I40" s="631" t="s">
        <v>146</v>
      </c>
      <c r="J40" s="638">
        <v>0</v>
      </c>
      <c r="K40" s="418"/>
      <c r="M40" s="405"/>
      <c r="O40" s="471"/>
      <c r="P40" s="471"/>
      <c r="Q40" s="471"/>
      <c r="R40" s="471"/>
      <c r="S40" s="471"/>
      <c r="T40" s="471"/>
      <c r="U40" s="471"/>
      <c r="V40" s="480"/>
    </row>
    <row r="41" spans="2:22" ht="3" customHeight="1">
      <c r="B41" s="625"/>
      <c r="C41" s="626"/>
      <c r="D41" s="627"/>
      <c r="F41" s="632"/>
      <c r="G41" s="635"/>
      <c r="I41" s="637"/>
      <c r="J41" s="639"/>
      <c r="K41" s="418"/>
      <c r="O41" s="471"/>
      <c r="P41" s="471"/>
      <c r="Q41" s="471"/>
      <c r="R41" s="471"/>
      <c r="S41" s="471"/>
      <c r="T41" s="471"/>
      <c r="U41" s="471"/>
      <c r="V41" s="480"/>
    </row>
    <row r="42" spans="2:22" ht="15" customHeight="1">
      <c r="B42" s="628"/>
      <c r="C42" s="629"/>
      <c r="D42" s="630"/>
      <c r="F42" s="633"/>
      <c r="G42" s="636"/>
      <c r="I42" s="633"/>
      <c r="J42" s="640"/>
      <c r="K42" s="418"/>
      <c r="O42" s="471"/>
      <c r="P42" s="471"/>
      <c r="Q42" s="471"/>
      <c r="R42" s="471"/>
      <c r="S42" s="471"/>
      <c r="T42" s="471"/>
      <c r="U42" s="471"/>
      <c r="V42" s="480"/>
    </row>
    <row r="43" spans="2:22" ht="3" customHeight="1">
      <c r="D43" s="403"/>
      <c r="F43" s="416"/>
      <c r="G43" s="410"/>
      <c r="I43" s="409"/>
      <c r="J43" s="419">
        <f>80*6</f>
        <v>480</v>
      </c>
      <c r="K43" s="418"/>
      <c r="O43" s="471"/>
      <c r="P43" s="471"/>
      <c r="Q43" s="471"/>
      <c r="R43" s="471"/>
      <c r="S43" s="471"/>
      <c r="T43" s="471"/>
      <c r="U43" s="471"/>
      <c r="V43" s="480"/>
    </row>
    <row r="44" spans="2:22">
      <c r="B44" s="579" t="s">
        <v>147</v>
      </c>
      <c r="C44" s="610"/>
      <c r="D44" s="611"/>
      <c r="F44" s="413">
        <v>46</v>
      </c>
      <c r="G44" s="420">
        <f>+'CC3-E anvers'!AG38+'CC3-E anvers'!AG42+'CC3-E anvers'!AG49</f>
        <v>0</v>
      </c>
      <c r="I44" s="413">
        <v>47</v>
      </c>
      <c r="J44" s="420">
        <f>+'CC3-E anvers'!AG46</f>
        <v>0</v>
      </c>
      <c r="K44" s="418"/>
      <c r="L44" s="413">
        <v>48</v>
      </c>
      <c r="M44" s="420">
        <f>+G44+J44</f>
        <v>0</v>
      </c>
      <c r="O44" s="471"/>
      <c r="P44" s="471"/>
      <c r="Q44" s="471"/>
      <c r="R44" s="471"/>
      <c r="S44" s="471"/>
      <c r="T44" s="471"/>
      <c r="U44" s="471"/>
      <c r="V44" s="480"/>
    </row>
    <row r="45" spans="2:22" ht="3" customHeight="1">
      <c r="D45" s="403"/>
      <c r="F45" s="416"/>
      <c r="G45" s="410"/>
      <c r="I45" s="409"/>
      <c r="J45" s="410"/>
      <c r="K45" s="418"/>
      <c r="L45" s="421"/>
      <c r="O45" s="471"/>
      <c r="P45" s="471"/>
      <c r="Q45" s="471"/>
      <c r="R45" s="471"/>
      <c r="S45" s="471"/>
      <c r="T45" s="471"/>
      <c r="U45" s="471"/>
      <c r="V45" s="480"/>
    </row>
    <row r="46" spans="2:22" ht="42.75" customHeight="1">
      <c r="B46" s="641" t="s">
        <v>177</v>
      </c>
      <c r="C46" s="642"/>
      <c r="D46" s="422" t="s">
        <v>158</v>
      </c>
      <c r="F46" s="413">
        <v>49</v>
      </c>
      <c r="G46" s="420">
        <f>+MIN('CC3-E anvers'!P65:V65,'CC3-E anvers'!AG38)</f>
        <v>0</v>
      </c>
      <c r="I46" s="413">
        <v>50</v>
      </c>
      <c r="J46" s="420">
        <f>MIN(MIN('CC3-E anvers'!P73:V73,'CC3-E anvers'!AG46),+J40*'CC3-E anvers'!L46)</f>
        <v>0</v>
      </c>
      <c r="K46" s="418"/>
      <c r="L46" s="423">
        <v>53</v>
      </c>
      <c r="M46" s="647">
        <f>+G46+J46+G49+G51</f>
        <v>0</v>
      </c>
      <c r="O46" s="471"/>
      <c r="P46" s="471"/>
      <c r="Q46" s="471"/>
      <c r="R46" s="471"/>
      <c r="S46" s="471"/>
      <c r="T46" s="471"/>
      <c r="U46" s="471"/>
      <c r="V46" s="480"/>
    </row>
    <row r="47" spans="2:22" ht="33.75" hidden="1" customHeight="1">
      <c r="B47" s="643"/>
      <c r="C47" s="644"/>
      <c r="D47" s="422" t="s">
        <v>159</v>
      </c>
      <c r="F47" s="424">
        <v>84</v>
      </c>
      <c r="G47" s="425" t="s">
        <v>148</v>
      </c>
      <c r="I47" s="411">
        <v>92</v>
      </c>
      <c r="J47" s="426" t="s">
        <v>149</v>
      </c>
      <c r="K47" s="418"/>
      <c r="L47" s="423"/>
      <c r="M47" s="648"/>
      <c r="O47" s="471"/>
      <c r="P47" s="471"/>
      <c r="Q47" s="471"/>
      <c r="R47" s="471"/>
      <c r="S47" s="471"/>
      <c r="T47" s="471"/>
      <c r="U47" s="471"/>
      <c r="V47" s="480"/>
    </row>
    <row r="48" spans="2:22" ht="3" customHeight="1">
      <c r="B48" s="643"/>
      <c r="C48" s="644"/>
      <c r="D48" s="427"/>
      <c r="F48" s="416"/>
      <c r="G48" s="410"/>
      <c r="I48" s="428"/>
      <c r="J48" s="429"/>
      <c r="K48" s="418"/>
      <c r="L48" s="430"/>
      <c r="M48" s="648"/>
      <c r="O48" s="471"/>
      <c r="P48" s="471"/>
      <c r="Q48" s="471"/>
      <c r="R48" s="471"/>
      <c r="S48" s="471"/>
      <c r="T48" s="471"/>
      <c r="U48" s="471"/>
      <c r="V48" s="480"/>
    </row>
    <row r="49" spans="2:30" ht="48.75" customHeight="1">
      <c r="B49" s="643"/>
      <c r="C49" s="644"/>
      <c r="D49" s="422" t="s">
        <v>159</v>
      </c>
      <c r="F49" s="413">
        <v>51</v>
      </c>
      <c r="G49" s="420">
        <f>IF(S36="",0,MIN('CC3-E anvers'!AG42:AO42,+G46*0.4*MIN(S36,15)/15))</f>
        <v>0</v>
      </c>
      <c r="I49" s="359"/>
      <c r="J49" s="359"/>
      <c r="K49" s="418"/>
      <c r="L49" s="430"/>
      <c r="M49" s="648"/>
      <c r="O49" s="473" t="s">
        <v>126</v>
      </c>
      <c r="P49" s="477"/>
      <c r="Q49" s="471"/>
      <c r="R49" s="471"/>
      <c r="S49" s="471"/>
      <c r="T49" s="471"/>
      <c r="U49" s="471"/>
      <c r="V49" s="480"/>
    </row>
    <row r="50" spans="2:30" ht="3" customHeight="1">
      <c r="B50" s="643"/>
      <c r="C50" s="644"/>
      <c r="D50" s="403"/>
      <c r="F50" s="428"/>
      <c r="G50" s="429"/>
      <c r="I50" s="431"/>
      <c r="J50" s="432"/>
      <c r="K50" s="417"/>
      <c r="L50" s="433"/>
      <c r="M50" s="648"/>
      <c r="N50" s="417"/>
      <c r="O50" s="471"/>
      <c r="P50" s="471"/>
      <c r="Q50" s="471"/>
      <c r="R50" s="471"/>
      <c r="S50" s="471"/>
      <c r="T50" s="471"/>
      <c r="U50" s="471"/>
      <c r="V50" s="480"/>
    </row>
    <row r="51" spans="2:30" ht="37.5" customHeight="1">
      <c r="B51" s="645"/>
      <c r="C51" s="646"/>
      <c r="D51" s="422" t="s">
        <v>208</v>
      </c>
      <c r="F51" s="413">
        <v>52</v>
      </c>
      <c r="G51" s="420">
        <f>+MIN('CC3-E anvers'!P77:V77,'CC3-E anvers'!AG49)</f>
        <v>0</v>
      </c>
      <c r="H51" s="431"/>
      <c r="I51" s="431"/>
      <c r="J51" s="431"/>
      <c r="K51" s="431"/>
      <c r="L51" s="434"/>
      <c r="M51" s="649"/>
      <c r="O51" s="471"/>
      <c r="P51" s="471"/>
      <c r="Q51" s="471"/>
      <c r="R51" s="471"/>
      <c r="S51" s="471"/>
      <c r="T51" s="471"/>
      <c r="U51" s="471"/>
      <c r="V51" s="480"/>
    </row>
    <row r="52" spans="2:30" ht="2.25" customHeight="1">
      <c r="F52" s="435"/>
      <c r="G52" s="435"/>
      <c r="H52" s="435"/>
      <c r="I52" s="435"/>
      <c r="J52" s="435"/>
      <c r="K52" s="435"/>
      <c r="L52" s="435"/>
      <c r="M52" s="435"/>
      <c r="O52" s="471"/>
      <c r="P52" s="471"/>
      <c r="Q52" s="471"/>
      <c r="R52" s="471"/>
      <c r="S52" s="471"/>
      <c r="T52" s="471"/>
      <c r="U52" s="471"/>
      <c r="V52" s="480"/>
    </row>
    <row r="53" spans="2:30" ht="20.25" customHeight="1">
      <c r="D53" s="612" t="s">
        <v>160</v>
      </c>
      <c r="E53" s="603"/>
      <c r="F53" s="603"/>
      <c r="G53" s="603"/>
      <c r="H53" s="603"/>
      <c r="I53" s="603"/>
      <c r="J53" s="603"/>
      <c r="K53" s="436"/>
      <c r="L53" s="413">
        <v>54</v>
      </c>
      <c r="M53" s="437">
        <f>IF(((M11+M13+M15+M17+M19+M21+M23+M25+M27)+J40)&lt;(0.25*((G36*G38)+(J38*J36))),0,MIN(M46,P53+J46))</f>
        <v>0</v>
      </c>
      <c r="N53" s="438"/>
      <c r="O53" s="471">
        <f>IF('CC3-E anvers'!C28=0,"",VLOOKUP('CC3-E anvers'!C28,dades!H3:I5,2,0))</f>
        <v>8</v>
      </c>
      <c r="P53" s="478">
        <f>+M29*O53</f>
        <v>0</v>
      </c>
      <c r="Q53" s="471"/>
      <c r="R53" s="471"/>
      <c r="S53" s="471"/>
      <c r="T53" s="471"/>
      <c r="U53" s="471"/>
      <c r="V53" s="480"/>
    </row>
    <row r="54" spans="2:30" ht="6.75" customHeight="1">
      <c r="D54" s="438"/>
      <c r="E54" s="438"/>
      <c r="F54" s="438"/>
      <c r="G54" s="438"/>
      <c r="H54" s="438"/>
      <c r="I54" s="438"/>
      <c r="J54" s="438"/>
      <c r="K54" s="438"/>
      <c r="L54" s="438"/>
      <c r="M54" s="438"/>
      <c r="N54" s="438"/>
      <c r="O54" s="438"/>
      <c r="P54" s="438"/>
      <c r="Q54" s="438"/>
      <c r="R54" s="438"/>
      <c r="S54" s="438"/>
      <c r="T54" s="438"/>
      <c r="U54" s="438"/>
      <c r="V54" s="438"/>
      <c r="W54" s="438"/>
      <c r="X54" s="438"/>
      <c r="Y54" s="438"/>
      <c r="Z54" s="438"/>
      <c r="AA54" s="438"/>
      <c r="AB54" s="438"/>
      <c r="AC54" s="438"/>
      <c r="AD54" s="438"/>
    </row>
    <row r="55" spans="2:30" ht="17.25" customHeight="1">
      <c r="D55" s="438"/>
      <c r="E55" s="438"/>
      <c r="F55" s="438"/>
      <c r="G55" s="438"/>
      <c r="H55" s="438"/>
      <c r="I55" s="438"/>
      <c r="J55" s="438"/>
      <c r="K55" s="438"/>
      <c r="L55" s="438"/>
      <c r="M55" s="438"/>
      <c r="N55" s="438"/>
      <c r="O55" s="438"/>
      <c r="P55" s="438"/>
      <c r="Q55" s="439" t="str">
        <f>IF(P36=TRUE,"",IF(AND(O53=13,(P53&lt;(G46+G49))),"IMPORT LIQUIDABLE limitat atès que el sumatori dels mòduls A+B supera el mòdul màxim establert per la normativa Estatal (13€ per alumne i hora)",""))</f>
        <v/>
      </c>
      <c r="R55" s="438"/>
      <c r="S55" s="438"/>
      <c r="T55" s="438"/>
      <c r="U55" s="438"/>
      <c r="V55" s="438"/>
      <c r="W55" s="438"/>
      <c r="X55" s="438"/>
      <c r="Y55" s="438"/>
      <c r="Z55" s="438"/>
      <c r="AA55" s="438"/>
      <c r="AB55" s="438"/>
      <c r="AC55" s="438"/>
      <c r="AD55" s="438"/>
    </row>
    <row r="56" spans="2:30" ht="17.25" customHeight="1">
      <c r="D56" s="438"/>
      <c r="E56" s="438"/>
      <c r="F56" s="438"/>
      <c r="G56" s="438"/>
      <c r="H56" s="438"/>
      <c r="I56" s="438"/>
      <c r="J56" s="438"/>
      <c r="K56" s="438"/>
      <c r="L56" s="438"/>
      <c r="M56" s="438"/>
      <c r="N56" s="438"/>
      <c r="O56" s="438"/>
      <c r="Q56" s="439" t="str">
        <f>IF(P36=TRUE,"",IF(AND(O53=8,(P53&lt;(G46+G49))),"IMPORT LIQUIDABLE limitat atès que el sumatori dels mòduls A+B+D supera el mòdul màxim establert per la normativa Estatal (8€ per alumne i hora)",""))</f>
        <v/>
      </c>
      <c r="R56" s="438"/>
      <c r="S56" s="438"/>
      <c r="T56" s="438"/>
      <c r="U56" s="438"/>
      <c r="V56" s="438"/>
      <c r="W56" s="438"/>
      <c r="X56" s="438"/>
      <c r="Y56" s="438"/>
      <c r="Z56" s="438"/>
      <c r="AA56" s="438"/>
      <c r="AB56" s="438"/>
      <c r="AC56" s="438"/>
      <c r="AD56" s="438"/>
    </row>
    <row r="57" spans="2:30" ht="15.75" customHeight="1">
      <c r="D57" s="440" t="s">
        <v>150</v>
      </c>
      <c r="E57" s="441"/>
      <c r="F57" s="441"/>
      <c r="G57" s="441"/>
      <c r="H57" s="441"/>
      <c r="I57" s="438"/>
      <c r="J57" s="438"/>
      <c r="K57" s="438"/>
      <c r="L57" s="441"/>
      <c r="M57" s="438"/>
      <c r="N57" s="438"/>
      <c r="O57" s="438"/>
      <c r="P57" s="438"/>
      <c r="Q57" s="438"/>
      <c r="R57" s="438"/>
      <c r="S57" s="438"/>
      <c r="T57" s="438"/>
      <c r="U57" s="438"/>
      <c r="V57" s="438"/>
      <c r="W57" s="438"/>
      <c r="X57" s="438"/>
      <c r="Y57" s="438"/>
      <c r="Z57" s="438"/>
      <c r="AA57" s="438"/>
      <c r="AB57" s="438"/>
      <c r="AC57" s="438"/>
      <c r="AD57" s="438"/>
    </row>
    <row r="58" spans="2:30" ht="5.0999999999999996" customHeight="1">
      <c r="D58" s="417"/>
      <c r="E58" s="417"/>
      <c r="H58" s="438"/>
      <c r="I58" s="438"/>
      <c r="J58" s="438"/>
      <c r="K58" s="438"/>
      <c r="L58" s="438"/>
      <c r="M58" s="438"/>
      <c r="N58" s="438"/>
      <c r="O58" s="438"/>
      <c r="P58" s="438"/>
      <c r="Q58" s="438"/>
    </row>
    <row r="59" spans="2:30" ht="5.0999999999999996" customHeight="1">
      <c r="B59" s="442"/>
      <c r="C59" s="428"/>
      <c r="D59" s="429"/>
      <c r="E59" s="429"/>
      <c r="F59" s="428"/>
      <c r="G59" s="428"/>
      <c r="H59" s="428"/>
      <c r="I59" s="428"/>
      <c r="J59" s="443"/>
      <c r="K59" s="443"/>
      <c r="L59" s="428"/>
      <c r="M59" s="443"/>
      <c r="N59" s="443"/>
      <c r="O59" s="443"/>
      <c r="P59" s="443"/>
      <c r="Q59" s="444"/>
      <c r="R59" s="438"/>
      <c r="S59" s="438"/>
      <c r="T59" s="438"/>
      <c r="U59" s="438"/>
      <c r="V59" s="438"/>
      <c r="W59" s="438"/>
      <c r="X59" s="438"/>
      <c r="Y59" s="438"/>
      <c r="Z59" s="438"/>
      <c r="AA59" s="438"/>
      <c r="AB59" s="438"/>
      <c r="AC59" s="438"/>
      <c r="AD59" s="438"/>
    </row>
    <row r="60" spans="2:30" ht="15" customHeight="1">
      <c r="B60" s="445"/>
      <c r="C60" s="446">
        <v>60</v>
      </c>
      <c r="D60" s="447" t="s">
        <v>151</v>
      </c>
      <c r="E60" s="417"/>
      <c r="H60" s="415"/>
      <c r="I60" s="448">
        <v>55</v>
      </c>
      <c r="J60" s="449">
        <f>+C60/100*'CC3-E anvers'!AG52</f>
        <v>0</v>
      </c>
      <c r="K60" s="319"/>
      <c r="L60" s="366"/>
      <c r="M60" s="366"/>
      <c r="N60" s="366"/>
      <c r="O60" s="366"/>
      <c r="P60" s="366"/>
      <c r="Q60" s="320"/>
      <c r="R60" s="438"/>
      <c r="S60" s="438"/>
      <c r="T60" s="438"/>
      <c r="U60" s="438"/>
      <c r="V60" s="438"/>
      <c r="W60" s="438"/>
      <c r="X60" s="438"/>
      <c r="Y60" s="438"/>
      <c r="Z60" s="438"/>
      <c r="AA60" s="438"/>
    </row>
    <row r="61" spans="2:30" ht="5.0999999999999996" customHeight="1">
      <c r="B61" s="445"/>
      <c r="D61" s="417"/>
      <c r="E61" s="417"/>
      <c r="J61" s="409"/>
      <c r="K61" s="268"/>
      <c r="L61" s="366"/>
      <c r="M61" s="366"/>
      <c r="N61" s="366"/>
      <c r="O61" s="366"/>
      <c r="P61" s="366"/>
      <c r="Q61" s="320"/>
      <c r="R61" s="438"/>
      <c r="S61" s="438"/>
      <c r="T61" s="438"/>
      <c r="U61" s="438"/>
      <c r="V61" s="438"/>
      <c r="W61" s="438"/>
      <c r="X61" s="438"/>
      <c r="Y61" s="438"/>
      <c r="Z61" s="438"/>
      <c r="AA61" s="438"/>
    </row>
    <row r="62" spans="2:30">
      <c r="B62" s="445"/>
      <c r="C62" s="440" t="s">
        <v>191</v>
      </c>
      <c r="H62" s="415"/>
      <c r="I62" s="448">
        <v>56</v>
      </c>
      <c r="J62" s="449">
        <f>+IF(M62&lt;0,"",M62)</f>
        <v>0</v>
      </c>
      <c r="K62" s="319"/>
      <c r="L62" s="366"/>
      <c r="M62" s="479">
        <f>+M53-J60</f>
        <v>0</v>
      </c>
      <c r="N62" s="366"/>
      <c r="O62" s="366"/>
      <c r="P62" s="366"/>
      <c r="Q62" s="320"/>
      <c r="R62" s="438"/>
      <c r="S62" s="438"/>
      <c r="T62" s="438"/>
      <c r="U62" s="438"/>
      <c r="V62" s="438"/>
      <c r="W62" s="438"/>
      <c r="X62" s="438"/>
      <c r="Y62" s="438"/>
      <c r="Z62" s="438"/>
      <c r="AA62" s="438"/>
    </row>
    <row r="63" spans="2:30" ht="5.0999999999999996" customHeight="1">
      <c r="B63" s="445"/>
      <c r="J63" s="409"/>
      <c r="K63" s="268"/>
      <c r="L63" s="366"/>
      <c r="M63" s="366"/>
      <c r="N63" s="366"/>
      <c r="O63" s="366"/>
      <c r="P63" s="366"/>
      <c r="Q63" s="320"/>
      <c r="R63" s="438"/>
      <c r="S63" s="438"/>
      <c r="T63" s="438"/>
      <c r="U63" s="438"/>
      <c r="V63" s="438"/>
      <c r="W63" s="438"/>
      <c r="X63" s="438"/>
      <c r="Y63" s="438"/>
      <c r="Z63" s="438"/>
      <c r="AA63" s="438"/>
    </row>
    <row r="64" spans="2:30" ht="18" customHeight="1">
      <c r="B64" s="445"/>
      <c r="C64" s="440" t="s">
        <v>192</v>
      </c>
      <c r="H64" s="415"/>
      <c r="I64" s="448">
        <v>57</v>
      </c>
      <c r="J64" s="449">
        <f>+IF(M62&gt;0,"",M62*-1)</f>
        <v>0</v>
      </c>
      <c r="K64" s="319"/>
      <c r="L64" s="366"/>
      <c r="M64" s="366"/>
      <c r="N64" s="366"/>
      <c r="O64" s="366"/>
      <c r="P64" s="366"/>
      <c r="Q64" s="320"/>
      <c r="R64" s="438"/>
      <c r="S64" s="438"/>
      <c r="T64" s="438"/>
      <c r="U64" s="438"/>
      <c r="V64" s="438"/>
      <c r="W64" s="438"/>
      <c r="X64" s="438"/>
      <c r="Y64" s="438"/>
      <c r="Z64" s="438"/>
      <c r="AA64" s="438"/>
    </row>
    <row r="65" spans="2:30" ht="3.75" customHeight="1">
      <c r="B65" s="450"/>
      <c r="C65" s="451"/>
      <c r="D65" s="435"/>
      <c r="E65" s="435"/>
      <c r="F65" s="435"/>
      <c r="G65" s="435"/>
      <c r="H65" s="452"/>
      <c r="I65" s="452"/>
      <c r="J65" s="452"/>
      <c r="K65" s="452"/>
      <c r="L65" s="452"/>
      <c r="M65" s="452"/>
      <c r="N65" s="452"/>
      <c r="O65" s="453"/>
      <c r="P65" s="453"/>
      <c r="Q65" s="454"/>
      <c r="R65" s="438"/>
      <c r="S65" s="438"/>
      <c r="T65" s="438"/>
      <c r="U65" s="438"/>
      <c r="V65" s="438"/>
      <c r="W65" s="438"/>
      <c r="X65" s="438"/>
      <c r="Y65" s="438"/>
      <c r="Z65" s="438"/>
      <c r="AA65" s="438"/>
      <c r="AB65" s="438"/>
      <c r="AC65" s="438"/>
      <c r="AD65" s="438"/>
    </row>
    <row r="66" spans="2:30" ht="5.0999999999999996" customHeight="1">
      <c r="B66" s="409"/>
      <c r="H66" s="438"/>
      <c r="I66" s="438"/>
      <c r="J66" s="438"/>
      <c r="K66" s="438"/>
      <c r="L66" s="438"/>
      <c r="M66" s="438"/>
      <c r="N66" s="438"/>
      <c r="O66" s="438"/>
      <c r="P66" s="438"/>
      <c r="Q66" s="438"/>
      <c r="R66" s="438"/>
      <c r="S66" s="438"/>
      <c r="T66" s="438"/>
      <c r="U66" s="438"/>
      <c r="V66" s="438"/>
      <c r="W66" s="438"/>
      <c r="X66" s="438"/>
      <c r="Y66" s="438"/>
      <c r="Z66" s="438"/>
      <c r="AA66" s="438"/>
      <c r="AB66" s="438"/>
      <c r="AC66" s="438"/>
      <c r="AD66" s="438"/>
    </row>
    <row r="67" spans="2:30" ht="15" customHeight="1">
      <c r="B67" s="613" t="s">
        <v>152</v>
      </c>
      <c r="C67" s="614"/>
      <c r="D67" s="614"/>
      <c r="E67" s="614"/>
      <c r="F67" s="614"/>
      <c r="G67" s="614"/>
      <c r="H67" s="614"/>
      <c r="I67" s="614"/>
      <c r="J67" s="614"/>
      <c r="K67" s="614"/>
      <c r="L67" s="614"/>
      <c r="M67" s="614"/>
      <c r="N67" s="614"/>
      <c r="O67" s="614"/>
      <c r="P67" s="614"/>
      <c r="Q67" s="615"/>
      <c r="R67" s="438"/>
      <c r="S67" s="438"/>
      <c r="T67" s="438"/>
      <c r="U67" s="438"/>
      <c r="V67" s="438"/>
      <c r="W67" s="438"/>
      <c r="X67" s="438"/>
      <c r="Y67" s="438"/>
      <c r="Z67" s="438"/>
      <c r="AA67" s="438"/>
      <c r="AB67" s="438"/>
      <c r="AC67" s="438"/>
      <c r="AD67" s="438"/>
    </row>
    <row r="68" spans="2:30" ht="15.75" customHeight="1">
      <c r="B68" s="616"/>
      <c r="C68" s="617"/>
      <c r="D68" s="617"/>
      <c r="E68" s="617"/>
      <c r="F68" s="617"/>
      <c r="G68" s="617"/>
      <c r="H68" s="617"/>
      <c r="I68" s="617"/>
      <c r="J68" s="617"/>
      <c r="K68" s="617"/>
      <c r="L68" s="617"/>
      <c r="M68" s="617"/>
      <c r="N68" s="617"/>
      <c r="O68" s="617"/>
      <c r="P68" s="617"/>
      <c r="Q68" s="618"/>
      <c r="R68" s="438"/>
      <c r="S68" s="438"/>
      <c r="T68" s="438"/>
      <c r="U68" s="438"/>
      <c r="V68" s="438"/>
      <c r="W68" s="438"/>
      <c r="X68" s="438"/>
      <c r="Y68" s="438"/>
      <c r="Z68" s="438"/>
      <c r="AA68" s="438"/>
      <c r="AB68" s="438"/>
      <c r="AC68" s="438"/>
      <c r="AD68" s="438"/>
    </row>
    <row r="69" spans="2:30" ht="5.0999999999999996" customHeight="1">
      <c r="B69" s="616"/>
      <c r="C69" s="617"/>
      <c r="D69" s="617"/>
      <c r="E69" s="617"/>
      <c r="F69" s="617"/>
      <c r="G69" s="617"/>
      <c r="H69" s="617"/>
      <c r="I69" s="617"/>
      <c r="J69" s="617"/>
      <c r="K69" s="617"/>
      <c r="L69" s="617"/>
      <c r="M69" s="617"/>
      <c r="N69" s="617"/>
      <c r="O69" s="617"/>
      <c r="P69" s="617"/>
      <c r="Q69" s="618"/>
      <c r="R69" s="438"/>
      <c r="S69" s="438"/>
      <c r="T69" s="438"/>
      <c r="U69" s="438"/>
      <c r="V69" s="438"/>
      <c r="W69" s="438"/>
      <c r="X69" s="438"/>
      <c r="Y69" s="438"/>
      <c r="Z69" s="438"/>
      <c r="AA69" s="438"/>
      <c r="AB69" s="438"/>
      <c r="AC69" s="438"/>
      <c r="AD69" s="438"/>
    </row>
    <row r="70" spans="2:30" ht="8.25" customHeight="1">
      <c r="B70" s="616"/>
      <c r="C70" s="617"/>
      <c r="D70" s="617"/>
      <c r="E70" s="617"/>
      <c r="F70" s="617"/>
      <c r="G70" s="617"/>
      <c r="H70" s="617"/>
      <c r="I70" s="617"/>
      <c r="J70" s="617"/>
      <c r="K70" s="617"/>
      <c r="L70" s="617"/>
      <c r="M70" s="617"/>
      <c r="N70" s="617"/>
      <c r="O70" s="617"/>
      <c r="P70" s="617"/>
      <c r="Q70" s="618"/>
      <c r="R70" s="438"/>
      <c r="S70" s="438"/>
      <c r="T70" s="438"/>
      <c r="U70" s="438"/>
      <c r="V70" s="438"/>
      <c r="W70" s="438"/>
      <c r="X70" s="438"/>
      <c r="Y70" s="438"/>
      <c r="Z70" s="438"/>
      <c r="AA70" s="438"/>
      <c r="AB70" s="438"/>
      <c r="AC70" s="438"/>
      <c r="AD70" s="438"/>
    </row>
    <row r="71" spans="2:30" ht="8.25" customHeight="1">
      <c r="B71" s="616"/>
      <c r="C71" s="617"/>
      <c r="D71" s="617"/>
      <c r="E71" s="617"/>
      <c r="F71" s="617"/>
      <c r="G71" s="617"/>
      <c r="H71" s="617"/>
      <c r="I71" s="617"/>
      <c r="J71" s="617"/>
      <c r="K71" s="617"/>
      <c r="L71" s="617"/>
      <c r="M71" s="617"/>
      <c r="N71" s="617"/>
      <c r="O71" s="617"/>
      <c r="P71" s="617"/>
      <c r="Q71" s="618"/>
      <c r="R71" s="438"/>
      <c r="S71" s="438"/>
      <c r="T71" s="438"/>
      <c r="U71" s="438"/>
      <c r="V71" s="438"/>
      <c r="W71" s="438"/>
      <c r="X71" s="438"/>
      <c r="Y71" s="438"/>
      <c r="Z71" s="438"/>
      <c r="AA71" s="438"/>
      <c r="AB71" s="438"/>
      <c r="AC71" s="438"/>
      <c r="AD71" s="438"/>
    </row>
    <row r="72" spans="2:30" ht="5.0999999999999996" customHeight="1">
      <c r="B72" s="616"/>
      <c r="C72" s="617"/>
      <c r="D72" s="617"/>
      <c r="E72" s="617"/>
      <c r="F72" s="617"/>
      <c r="G72" s="617"/>
      <c r="H72" s="617"/>
      <c r="I72" s="617"/>
      <c r="J72" s="617"/>
      <c r="K72" s="617"/>
      <c r="L72" s="617"/>
      <c r="M72" s="617"/>
      <c r="N72" s="617"/>
      <c r="O72" s="617"/>
      <c r="P72" s="617"/>
      <c r="Q72" s="618"/>
      <c r="R72" s="438"/>
      <c r="S72" s="438"/>
      <c r="T72" s="438"/>
      <c r="U72" s="438"/>
      <c r="V72" s="438"/>
      <c r="W72" s="438"/>
      <c r="X72" s="438"/>
      <c r="Y72" s="438"/>
      <c r="Z72" s="438"/>
      <c r="AA72" s="438"/>
      <c r="AB72" s="438"/>
      <c r="AC72" s="438"/>
      <c r="AD72" s="438"/>
    </row>
    <row r="73" spans="2:30" ht="36" customHeight="1">
      <c r="B73" s="619"/>
      <c r="C73" s="620"/>
      <c r="D73" s="620"/>
      <c r="E73" s="620"/>
      <c r="F73" s="620"/>
      <c r="G73" s="620"/>
      <c r="H73" s="620"/>
      <c r="I73" s="620"/>
      <c r="J73" s="620"/>
      <c r="K73" s="620"/>
      <c r="L73" s="620"/>
      <c r="M73" s="620"/>
      <c r="N73" s="620"/>
      <c r="O73" s="620"/>
      <c r="P73" s="620"/>
      <c r="Q73" s="621"/>
    </row>
  </sheetData>
  <sheetProtection algorithmName="SHA-512" hashValue="h5at8BY+dYzTSEBHpQdAKuEXHlx/Is7ZvbZsYHyIv1BlVbtgE02GdjnYItBp1pMhu2LUGpjHgY8Wi56yOVklpA==" saltValue="L0kVATZ3tkvMuvft+LeuVg==" spinCount="100000" sheet="1" objects="1" scenarios="1"/>
  <mergeCells count="34">
    <mergeCell ref="B34:D34"/>
    <mergeCell ref="B36:D36"/>
    <mergeCell ref="D53:J53"/>
    <mergeCell ref="B67:Q73"/>
    <mergeCell ref="B44:D44"/>
    <mergeCell ref="B40:D42"/>
    <mergeCell ref="F40:F42"/>
    <mergeCell ref="G40:G42"/>
    <mergeCell ref="I40:I42"/>
    <mergeCell ref="J40:J42"/>
    <mergeCell ref="B46:C51"/>
    <mergeCell ref="M46:M51"/>
    <mergeCell ref="B38:D38"/>
    <mergeCell ref="C23:D23"/>
    <mergeCell ref="C25:D25"/>
    <mergeCell ref="C27:D27"/>
    <mergeCell ref="C29:J29"/>
    <mergeCell ref="O29:R32"/>
    <mergeCell ref="F32:G32"/>
    <mergeCell ref="I32:J32"/>
    <mergeCell ref="L32:M32"/>
    <mergeCell ref="F1:J2"/>
    <mergeCell ref="F4:J5"/>
    <mergeCell ref="G7:J7"/>
    <mergeCell ref="B9:D9"/>
    <mergeCell ref="F9:G9"/>
    <mergeCell ref="I9:J9"/>
    <mergeCell ref="C21:D21"/>
    <mergeCell ref="L9:M9"/>
    <mergeCell ref="C11:D11"/>
    <mergeCell ref="C13:D13"/>
    <mergeCell ref="C15:D15"/>
    <mergeCell ref="C17:D17"/>
    <mergeCell ref="C19:D19"/>
  </mergeCells>
  <pageMargins left="0.70866141732283472" right="0.70866141732283472" top="0.74803149606299213" bottom="0.74803149606299213" header="0.31496062992125984" footer="0.31496062992125984"/>
  <pageSetup paperSize="9" scale="6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4">
    <pageSetUpPr fitToPage="1"/>
  </sheetPr>
  <dimension ref="A1:BB46"/>
  <sheetViews>
    <sheetView zoomScaleNormal="100" workbookViewId="0">
      <selection activeCell="BG12" sqref="BG12"/>
    </sheetView>
  </sheetViews>
  <sheetFormatPr baseColWidth="10" defaultColWidth="10.5703125" defaultRowHeight="15"/>
  <cols>
    <col min="1" max="1" width="7.28515625" style="168" customWidth="1"/>
    <col min="2" max="2" width="0" style="168" hidden="1" customWidth="1"/>
    <col min="3" max="4" width="2.7109375" style="168" customWidth="1"/>
    <col min="5" max="5" width="2.140625" style="168" customWidth="1"/>
    <col min="6" max="6" width="4.28515625" style="168" customWidth="1"/>
    <col min="7" max="7" width="1.5703125" style="168" customWidth="1"/>
    <col min="8" max="8" width="4.42578125" style="168" customWidth="1"/>
    <col min="9" max="9" width="1.42578125" style="168" customWidth="1"/>
    <col min="10" max="10" width="4.42578125" style="168" customWidth="1"/>
    <col min="11" max="11" width="2.140625" style="168" customWidth="1"/>
    <col min="12" max="12" width="4.42578125" style="168" customWidth="1"/>
    <col min="13" max="13" width="1.28515625" style="168" customWidth="1"/>
    <col min="14" max="14" width="1" style="168" customWidth="1"/>
    <col min="15" max="15" width="4.140625" style="168" customWidth="1"/>
    <col min="16" max="16" width="1" style="168" customWidth="1"/>
    <col min="17" max="17" width="5.85546875" style="168" customWidth="1"/>
    <col min="18" max="18" width="1" style="168" customWidth="1"/>
    <col min="19" max="19" width="4.140625" style="168" customWidth="1"/>
    <col min="20" max="20" width="1" style="168" customWidth="1"/>
    <col min="21" max="21" width="4.28515625" style="168" customWidth="1"/>
    <col min="22" max="22" width="4.7109375" style="168" customWidth="1"/>
    <col min="23" max="26" width="2.7109375" style="168" customWidth="1"/>
    <col min="27" max="27" width="4.5703125" style="168" customWidth="1"/>
    <col min="28" max="28" width="2.7109375" style="168" customWidth="1"/>
    <col min="29" max="29" width="4.28515625" style="168" customWidth="1"/>
    <col min="30" max="30" width="2.7109375" style="168" customWidth="1"/>
    <col min="31" max="31" width="4" style="168" customWidth="1"/>
    <col min="32" max="38" width="2.7109375" style="168" customWidth="1"/>
    <col min="39" max="39" width="4.7109375" style="168" customWidth="1"/>
    <col min="40" max="40" width="2.7109375" style="168" customWidth="1"/>
    <col min="41" max="41" width="4" style="168" customWidth="1"/>
    <col min="42" max="50" width="2.7109375" style="168" customWidth="1"/>
    <col min="51" max="51" width="2.28515625" style="168" customWidth="1"/>
    <col min="52" max="52" width="1.140625" style="168" customWidth="1"/>
    <col min="53" max="53" width="0" style="168" hidden="1" customWidth="1"/>
    <col min="54" max="54" width="3.7109375" style="168" customWidth="1"/>
    <col min="55" max="55" width="2.7109375" style="168" customWidth="1"/>
    <col min="56" max="56" width="0.28515625" style="168" customWidth="1"/>
    <col min="57" max="256" width="10.5703125" style="168"/>
    <col min="257" max="257" width="7.28515625" style="168" customWidth="1"/>
    <col min="258" max="258" width="0" style="168" hidden="1" customWidth="1"/>
    <col min="259" max="260" width="2.7109375" style="168" customWidth="1"/>
    <col min="261" max="261" width="2.140625" style="168" customWidth="1"/>
    <col min="262" max="262" width="5.5703125" style="168" customWidth="1"/>
    <col min="263" max="266" width="2.7109375" style="168" customWidth="1"/>
    <col min="267" max="267" width="4.42578125" style="168" customWidth="1"/>
    <col min="268" max="268" width="1" style="168" customWidth="1"/>
    <col min="269" max="269" width="6.140625" style="168" customWidth="1"/>
    <col min="270" max="270" width="1" style="168" customWidth="1"/>
    <col min="271" max="271" width="4.140625" style="168" customWidth="1"/>
    <col min="272" max="272" width="1" style="168" customWidth="1"/>
    <col min="273" max="273" width="5.85546875" style="168" customWidth="1"/>
    <col min="274" max="274" width="1" style="168" customWidth="1"/>
    <col min="275" max="275" width="4.140625" style="168" customWidth="1"/>
    <col min="276" max="276" width="1" style="168" customWidth="1"/>
    <col min="277" max="277" width="4.28515625" style="168" customWidth="1"/>
    <col min="278" max="278" width="4.7109375" style="168" customWidth="1"/>
    <col min="279" max="282" width="2.7109375" style="168" customWidth="1"/>
    <col min="283" max="283" width="4.5703125" style="168" customWidth="1"/>
    <col min="284" max="284" width="2.7109375" style="168" customWidth="1"/>
    <col min="285" max="285" width="4.28515625" style="168" customWidth="1"/>
    <col min="286" max="286" width="2.7109375" style="168" customWidth="1"/>
    <col min="287" max="287" width="4" style="168" customWidth="1"/>
    <col min="288" max="294" width="2.7109375" style="168" customWidth="1"/>
    <col min="295" max="295" width="4.7109375" style="168" customWidth="1"/>
    <col min="296" max="296" width="2.7109375" style="168" customWidth="1"/>
    <col min="297" max="297" width="4" style="168" customWidth="1"/>
    <col min="298" max="306" width="2.7109375" style="168" customWidth="1"/>
    <col min="307" max="307" width="2.28515625" style="168" customWidth="1"/>
    <col min="308" max="308" width="1.140625" style="168" customWidth="1"/>
    <col min="309" max="309" width="0" style="168" hidden="1" customWidth="1"/>
    <col min="310" max="310" width="2.85546875" style="168" customWidth="1"/>
    <col min="311" max="311" width="2.7109375" style="168" customWidth="1"/>
    <col min="312" max="512" width="10.5703125" style="168"/>
    <col min="513" max="513" width="7.28515625" style="168" customWidth="1"/>
    <col min="514" max="514" width="0" style="168" hidden="1" customWidth="1"/>
    <col min="515" max="516" width="2.7109375" style="168" customWidth="1"/>
    <col min="517" max="517" width="2.140625" style="168" customWidth="1"/>
    <col min="518" max="518" width="5.5703125" style="168" customWidth="1"/>
    <col min="519" max="522" width="2.7109375" style="168" customWidth="1"/>
    <col min="523" max="523" width="4.42578125" style="168" customWidth="1"/>
    <col min="524" max="524" width="1" style="168" customWidth="1"/>
    <col min="525" max="525" width="6.140625" style="168" customWidth="1"/>
    <col min="526" max="526" width="1" style="168" customWidth="1"/>
    <col min="527" max="527" width="4.140625" style="168" customWidth="1"/>
    <col min="528" max="528" width="1" style="168" customWidth="1"/>
    <col min="529" max="529" width="5.85546875" style="168" customWidth="1"/>
    <col min="530" max="530" width="1" style="168" customWidth="1"/>
    <col min="531" max="531" width="4.140625" style="168" customWidth="1"/>
    <col min="532" max="532" width="1" style="168" customWidth="1"/>
    <col min="533" max="533" width="4.28515625" style="168" customWidth="1"/>
    <col min="534" max="534" width="4.7109375" style="168" customWidth="1"/>
    <col min="535" max="538" width="2.7109375" style="168" customWidth="1"/>
    <col min="539" max="539" width="4.5703125" style="168" customWidth="1"/>
    <col min="540" max="540" width="2.7109375" style="168" customWidth="1"/>
    <col min="541" max="541" width="4.28515625" style="168" customWidth="1"/>
    <col min="542" max="542" width="2.7109375" style="168" customWidth="1"/>
    <col min="543" max="543" width="4" style="168" customWidth="1"/>
    <col min="544" max="550" width="2.7109375" style="168" customWidth="1"/>
    <col min="551" max="551" width="4.7109375" style="168" customWidth="1"/>
    <col min="552" max="552" width="2.7109375" style="168" customWidth="1"/>
    <col min="553" max="553" width="4" style="168" customWidth="1"/>
    <col min="554" max="562" width="2.7109375" style="168" customWidth="1"/>
    <col min="563" max="563" width="2.28515625" style="168" customWidth="1"/>
    <col min="564" max="564" width="1.140625" style="168" customWidth="1"/>
    <col min="565" max="565" width="0" style="168" hidden="1" customWidth="1"/>
    <col min="566" max="566" width="2.85546875" style="168" customWidth="1"/>
    <col min="567" max="567" width="2.7109375" style="168" customWidth="1"/>
    <col min="568" max="768" width="10.5703125" style="168"/>
    <col min="769" max="769" width="7.28515625" style="168" customWidth="1"/>
    <col min="770" max="770" width="0" style="168" hidden="1" customWidth="1"/>
    <col min="771" max="772" width="2.7109375" style="168" customWidth="1"/>
    <col min="773" max="773" width="2.140625" style="168" customWidth="1"/>
    <col min="774" max="774" width="5.5703125" style="168" customWidth="1"/>
    <col min="775" max="778" width="2.7109375" style="168" customWidth="1"/>
    <col min="779" max="779" width="4.42578125" style="168" customWidth="1"/>
    <col min="780" max="780" width="1" style="168" customWidth="1"/>
    <col min="781" max="781" width="6.140625" style="168" customWidth="1"/>
    <col min="782" max="782" width="1" style="168" customWidth="1"/>
    <col min="783" max="783" width="4.140625" style="168" customWidth="1"/>
    <col min="784" max="784" width="1" style="168" customWidth="1"/>
    <col min="785" max="785" width="5.85546875" style="168" customWidth="1"/>
    <col min="786" max="786" width="1" style="168" customWidth="1"/>
    <col min="787" max="787" width="4.140625" style="168" customWidth="1"/>
    <col min="788" max="788" width="1" style="168" customWidth="1"/>
    <col min="789" max="789" width="4.28515625" style="168" customWidth="1"/>
    <col min="790" max="790" width="4.7109375" style="168" customWidth="1"/>
    <col min="791" max="794" width="2.7109375" style="168" customWidth="1"/>
    <col min="795" max="795" width="4.5703125" style="168" customWidth="1"/>
    <col min="796" max="796" width="2.7109375" style="168" customWidth="1"/>
    <col min="797" max="797" width="4.28515625" style="168" customWidth="1"/>
    <col min="798" max="798" width="2.7109375" style="168" customWidth="1"/>
    <col min="799" max="799" width="4" style="168" customWidth="1"/>
    <col min="800" max="806" width="2.7109375" style="168" customWidth="1"/>
    <col min="807" max="807" width="4.7109375" style="168" customWidth="1"/>
    <col min="808" max="808" width="2.7109375" style="168" customWidth="1"/>
    <col min="809" max="809" width="4" style="168" customWidth="1"/>
    <col min="810" max="818" width="2.7109375" style="168" customWidth="1"/>
    <col min="819" max="819" width="2.28515625" style="168" customWidth="1"/>
    <col min="820" max="820" width="1.140625" style="168" customWidth="1"/>
    <col min="821" max="821" width="0" style="168" hidden="1" customWidth="1"/>
    <col min="822" max="822" width="2.85546875" style="168" customWidth="1"/>
    <col min="823" max="823" width="2.7109375" style="168" customWidth="1"/>
    <col min="824" max="1024" width="10.5703125" style="168"/>
    <col min="1025" max="1025" width="7.28515625" style="168" customWidth="1"/>
    <col min="1026" max="1026" width="0" style="168" hidden="1" customWidth="1"/>
    <col min="1027" max="1028" width="2.7109375" style="168" customWidth="1"/>
    <col min="1029" max="1029" width="2.140625" style="168" customWidth="1"/>
    <col min="1030" max="1030" width="5.5703125" style="168" customWidth="1"/>
    <col min="1031" max="1034" width="2.7109375" style="168" customWidth="1"/>
    <col min="1035" max="1035" width="4.42578125" style="168" customWidth="1"/>
    <col min="1036" max="1036" width="1" style="168" customWidth="1"/>
    <col min="1037" max="1037" width="6.140625" style="168" customWidth="1"/>
    <col min="1038" max="1038" width="1" style="168" customWidth="1"/>
    <col min="1039" max="1039" width="4.140625" style="168" customWidth="1"/>
    <col min="1040" max="1040" width="1" style="168" customWidth="1"/>
    <col min="1041" max="1041" width="5.85546875" style="168" customWidth="1"/>
    <col min="1042" max="1042" width="1" style="168" customWidth="1"/>
    <col min="1043" max="1043" width="4.140625" style="168" customWidth="1"/>
    <col min="1044" max="1044" width="1" style="168" customWidth="1"/>
    <col min="1045" max="1045" width="4.28515625" style="168" customWidth="1"/>
    <col min="1046" max="1046" width="4.7109375" style="168" customWidth="1"/>
    <col min="1047" max="1050" width="2.7109375" style="168" customWidth="1"/>
    <col min="1051" max="1051" width="4.5703125" style="168" customWidth="1"/>
    <col min="1052" max="1052" width="2.7109375" style="168" customWidth="1"/>
    <col min="1053" max="1053" width="4.28515625" style="168" customWidth="1"/>
    <col min="1054" max="1054" width="2.7109375" style="168" customWidth="1"/>
    <col min="1055" max="1055" width="4" style="168" customWidth="1"/>
    <col min="1056" max="1062" width="2.7109375" style="168" customWidth="1"/>
    <col min="1063" max="1063" width="4.7109375" style="168" customWidth="1"/>
    <col min="1064" max="1064" width="2.7109375" style="168" customWidth="1"/>
    <col min="1065" max="1065" width="4" style="168" customWidth="1"/>
    <col min="1066" max="1074" width="2.7109375" style="168" customWidth="1"/>
    <col min="1075" max="1075" width="2.28515625" style="168" customWidth="1"/>
    <col min="1076" max="1076" width="1.140625" style="168" customWidth="1"/>
    <col min="1077" max="1077" width="0" style="168" hidden="1" customWidth="1"/>
    <col min="1078" max="1078" width="2.85546875" style="168" customWidth="1"/>
    <col min="1079" max="1079" width="2.7109375" style="168" customWidth="1"/>
    <col min="1080" max="1280" width="10.5703125" style="168"/>
    <col min="1281" max="1281" width="7.28515625" style="168" customWidth="1"/>
    <col min="1282" max="1282" width="0" style="168" hidden="1" customWidth="1"/>
    <col min="1283" max="1284" width="2.7109375" style="168" customWidth="1"/>
    <col min="1285" max="1285" width="2.140625" style="168" customWidth="1"/>
    <col min="1286" max="1286" width="5.5703125" style="168" customWidth="1"/>
    <col min="1287" max="1290" width="2.7109375" style="168" customWidth="1"/>
    <col min="1291" max="1291" width="4.42578125" style="168" customWidth="1"/>
    <col min="1292" max="1292" width="1" style="168" customWidth="1"/>
    <col min="1293" max="1293" width="6.140625" style="168" customWidth="1"/>
    <col min="1294" max="1294" width="1" style="168" customWidth="1"/>
    <col min="1295" max="1295" width="4.140625" style="168" customWidth="1"/>
    <col min="1296" max="1296" width="1" style="168" customWidth="1"/>
    <col min="1297" max="1297" width="5.85546875" style="168" customWidth="1"/>
    <col min="1298" max="1298" width="1" style="168" customWidth="1"/>
    <col min="1299" max="1299" width="4.140625" style="168" customWidth="1"/>
    <col min="1300" max="1300" width="1" style="168" customWidth="1"/>
    <col min="1301" max="1301" width="4.28515625" style="168" customWidth="1"/>
    <col min="1302" max="1302" width="4.7109375" style="168" customWidth="1"/>
    <col min="1303" max="1306" width="2.7109375" style="168" customWidth="1"/>
    <col min="1307" max="1307" width="4.5703125" style="168" customWidth="1"/>
    <col min="1308" max="1308" width="2.7109375" style="168" customWidth="1"/>
    <col min="1309" max="1309" width="4.28515625" style="168" customWidth="1"/>
    <col min="1310" max="1310" width="2.7109375" style="168" customWidth="1"/>
    <col min="1311" max="1311" width="4" style="168" customWidth="1"/>
    <col min="1312" max="1318" width="2.7109375" style="168" customWidth="1"/>
    <col min="1319" max="1319" width="4.7109375" style="168" customWidth="1"/>
    <col min="1320" max="1320" width="2.7109375" style="168" customWidth="1"/>
    <col min="1321" max="1321" width="4" style="168" customWidth="1"/>
    <col min="1322" max="1330" width="2.7109375" style="168" customWidth="1"/>
    <col min="1331" max="1331" width="2.28515625" style="168" customWidth="1"/>
    <col min="1332" max="1332" width="1.140625" style="168" customWidth="1"/>
    <col min="1333" max="1333" width="0" style="168" hidden="1" customWidth="1"/>
    <col min="1334" max="1334" width="2.85546875" style="168" customWidth="1"/>
    <col min="1335" max="1335" width="2.7109375" style="168" customWidth="1"/>
    <col min="1336" max="1536" width="10.5703125" style="168"/>
    <col min="1537" max="1537" width="7.28515625" style="168" customWidth="1"/>
    <col min="1538" max="1538" width="0" style="168" hidden="1" customWidth="1"/>
    <col min="1539" max="1540" width="2.7109375" style="168" customWidth="1"/>
    <col min="1541" max="1541" width="2.140625" style="168" customWidth="1"/>
    <col min="1542" max="1542" width="5.5703125" style="168" customWidth="1"/>
    <col min="1543" max="1546" width="2.7109375" style="168" customWidth="1"/>
    <col min="1547" max="1547" width="4.42578125" style="168" customWidth="1"/>
    <col min="1548" max="1548" width="1" style="168" customWidth="1"/>
    <col min="1549" max="1549" width="6.140625" style="168" customWidth="1"/>
    <col min="1550" max="1550" width="1" style="168" customWidth="1"/>
    <col min="1551" max="1551" width="4.140625" style="168" customWidth="1"/>
    <col min="1552" max="1552" width="1" style="168" customWidth="1"/>
    <col min="1553" max="1553" width="5.85546875" style="168" customWidth="1"/>
    <col min="1554" max="1554" width="1" style="168" customWidth="1"/>
    <col min="1555" max="1555" width="4.140625" style="168" customWidth="1"/>
    <col min="1556" max="1556" width="1" style="168" customWidth="1"/>
    <col min="1557" max="1557" width="4.28515625" style="168" customWidth="1"/>
    <col min="1558" max="1558" width="4.7109375" style="168" customWidth="1"/>
    <col min="1559" max="1562" width="2.7109375" style="168" customWidth="1"/>
    <col min="1563" max="1563" width="4.5703125" style="168" customWidth="1"/>
    <col min="1564" max="1564" width="2.7109375" style="168" customWidth="1"/>
    <col min="1565" max="1565" width="4.28515625" style="168" customWidth="1"/>
    <col min="1566" max="1566" width="2.7109375" style="168" customWidth="1"/>
    <col min="1567" max="1567" width="4" style="168" customWidth="1"/>
    <col min="1568" max="1574" width="2.7109375" style="168" customWidth="1"/>
    <col min="1575" max="1575" width="4.7109375" style="168" customWidth="1"/>
    <col min="1576" max="1576" width="2.7109375" style="168" customWidth="1"/>
    <col min="1577" max="1577" width="4" style="168" customWidth="1"/>
    <col min="1578" max="1586" width="2.7109375" style="168" customWidth="1"/>
    <col min="1587" max="1587" width="2.28515625" style="168" customWidth="1"/>
    <col min="1588" max="1588" width="1.140625" style="168" customWidth="1"/>
    <col min="1589" max="1589" width="0" style="168" hidden="1" customWidth="1"/>
    <col min="1590" max="1590" width="2.85546875" style="168" customWidth="1"/>
    <col min="1591" max="1591" width="2.7109375" style="168" customWidth="1"/>
    <col min="1592" max="1792" width="10.5703125" style="168"/>
    <col min="1793" max="1793" width="7.28515625" style="168" customWidth="1"/>
    <col min="1794" max="1794" width="0" style="168" hidden="1" customWidth="1"/>
    <col min="1795" max="1796" width="2.7109375" style="168" customWidth="1"/>
    <col min="1797" max="1797" width="2.140625" style="168" customWidth="1"/>
    <col min="1798" max="1798" width="5.5703125" style="168" customWidth="1"/>
    <col min="1799" max="1802" width="2.7109375" style="168" customWidth="1"/>
    <col min="1803" max="1803" width="4.42578125" style="168" customWidth="1"/>
    <col min="1804" max="1804" width="1" style="168" customWidth="1"/>
    <col min="1805" max="1805" width="6.140625" style="168" customWidth="1"/>
    <col min="1806" max="1806" width="1" style="168" customWidth="1"/>
    <col min="1807" max="1807" width="4.140625" style="168" customWidth="1"/>
    <col min="1808" max="1808" width="1" style="168" customWidth="1"/>
    <col min="1809" max="1809" width="5.85546875" style="168" customWidth="1"/>
    <col min="1810" max="1810" width="1" style="168" customWidth="1"/>
    <col min="1811" max="1811" width="4.140625" style="168" customWidth="1"/>
    <col min="1812" max="1812" width="1" style="168" customWidth="1"/>
    <col min="1813" max="1813" width="4.28515625" style="168" customWidth="1"/>
    <col min="1814" max="1814" width="4.7109375" style="168" customWidth="1"/>
    <col min="1815" max="1818" width="2.7109375" style="168" customWidth="1"/>
    <col min="1819" max="1819" width="4.5703125" style="168" customWidth="1"/>
    <col min="1820" max="1820" width="2.7109375" style="168" customWidth="1"/>
    <col min="1821" max="1821" width="4.28515625" style="168" customWidth="1"/>
    <col min="1822" max="1822" width="2.7109375" style="168" customWidth="1"/>
    <col min="1823" max="1823" width="4" style="168" customWidth="1"/>
    <col min="1824" max="1830" width="2.7109375" style="168" customWidth="1"/>
    <col min="1831" max="1831" width="4.7109375" style="168" customWidth="1"/>
    <col min="1832" max="1832" width="2.7109375" style="168" customWidth="1"/>
    <col min="1833" max="1833" width="4" style="168" customWidth="1"/>
    <col min="1834" max="1842" width="2.7109375" style="168" customWidth="1"/>
    <col min="1843" max="1843" width="2.28515625" style="168" customWidth="1"/>
    <col min="1844" max="1844" width="1.140625" style="168" customWidth="1"/>
    <col min="1845" max="1845" width="0" style="168" hidden="1" customWidth="1"/>
    <col min="1846" max="1846" width="2.85546875" style="168" customWidth="1"/>
    <col min="1847" max="1847" width="2.7109375" style="168" customWidth="1"/>
    <col min="1848" max="2048" width="10.5703125" style="168"/>
    <col min="2049" max="2049" width="7.28515625" style="168" customWidth="1"/>
    <col min="2050" max="2050" width="0" style="168" hidden="1" customWidth="1"/>
    <col min="2051" max="2052" width="2.7109375" style="168" customWidth="1"/>
    <col min="2053" max="2053" width="2.140625" style="168" customWidth="1"/>
    <col min="2054" max="2054" width="5.5703125" style="168" customWidth="1"/>
    <col min="2055" max="2058" width="2.7109375" style="168" customWidth="1"/>
    <col min="2059" max="2059" width="4.42578125" style="168" customWidth="1"/>
    <col min="2060" max="2060" width="1" style="168" customWidth="1"/>
    <col min="2061" max="2061" width="6.140625" style="168" customWidth="1"/>
    <col min="2062" max="2062" width="1" style="168" customWidth="1"/>
    <col min="2063" max="2063" width="4.140625" style="168" customWidth="1"/>
    <col min="2064" max="2064" width="1" style="168" customWidth="1"/>
    <col min="2065" max="2065" width="5.85546875" style="168" customWidth="1"/>
    <col min="2066" max="2066" width="1" style="168" customWidth="1"/>
    <col min="2067" max="2067" width="4.140625" style="168" customWidth="1"/>
    <col min="2068" max="2068" width="1" style="168" customWidth="1"/>
    <col min="2069" max="2069" width="4.28515625" style="168" customWidth="1"/>
    <col min="2070" max="2070" width="4.7109375" style="168" customWidth="1"/>
    <col min="2071" max="2074" width="2.7109375" style="168" customWidth="1"/>
    <col min="2075" max="2075" width="4.5703125" style="168" customWidth="1"/>
    <col min="2076" max="2076" width="2.7109375" style="168" customWidth="1"/>
    <col min="2077" max="2077" width="4.28515625" style="168" customWidth="1"/>
    <col min="2078" max="2078" width="2.7109375" style="168" customWidth="1"/>
    <col min="2079" max="2079" width="4" style="168" customWidth="1"/>
    <col min="2080" max="2086" width="2.7109375" style="168" customWidth="1"/>
    <col min="2087" max="2087" width="4.7109375" style="168" customWidth="1"/>
    <col min="2088" max="2088" width="2.7109375" style="168" customWidth="1"/>
    <col min="2089" max="2089" width="4" style="168" customWidth="1"/>
    <col min="2090" max="2098" width="2.7109375" style="168" customWidth="1"/>
    <col min="2099" max="2099" width="2.28515625" style="168" customWidth="1"/>
    <col min="2100" max="2100" width="1.140625" style="168" customWidth="1"/>
    <col min="2101" max="2101" width="0" style="168" hidden="1" customWidth="1"/>
    <col min="2102" max="2102" width="2.85546875" style="168" customWidth="1"/>
    <col min="2103" max="2103" width="2.7109375" style="168" customWidth="1"/>
    <col min="2104" max="2304" width="10.5703125" style="168"/>
    <col min="2305" max="2305" width="7.28515625" style="168" customWidth="1"/>
    <col min="2306" max="2306" width="0" style="168" hidden="1" customWidth="1"/>
    <col min="2307" max="2308" width="2.7109375" style="168" customWidth="1"/>
    <col min="2309" max="2309" width="2.140625" style="168" customWidth="1"/>
    <col min="2310" max="2310" width="5.5703125" style="168" customWidth="1"/>
    <col min="2311" max="2314" width="2.7109375" style="168" customWidth="1"/>
    <col min="2315" max="2315" width="4.42578125" style="168" customWidth="1"/>
    <col min="2316" max="2316" width="1" style="168" customWidth="1"/>
    <col min="2317" max="2317" width="6.140625" style="168" customWidth="1"/>
    <col min="2318" max="2318" width="1" style="168" customWidth="1"/>
    <col min="2319" max="2319" width="4.140625" style="168" customWidth="1"/>
    <col min="2320" max="2320" width="1" style="168" customWidth="1"/>
    <col min="2321" max="2321" width="5.85546875" style="168" customWidth="1"/>
    <col min="2322" max="2322" width="1" style="168" customWidth="1"/>
    <col min="2323" max="2323" width="4.140625" style="168" customWidth="1"/>
    <col min="2324" max="2324" width="1" style="168" customWidth="1"/>
    <col min="2325" max="2325" width="4.28515625" style="168" customWidth="1"/>
    <col min="2326" max="2326" width="4.7109375" style="168" customWidth="1"/>
    <col min="2327" max="2330" width="2.7109375" style="168" customWidth="1"/>
    <col min="2331" max="2331" width="4.5703125" style="168" customWidth="1"/>
    <col min="2332" max="2332" width="2.7109375" style="168" customWidth="1"/>
    <col min="2333" max="2333" width="4.28515625" style="168" customWidth="1"/>
    <col min="2334" max="2334" width="2.7109375" style="168" customWidth="1"/>
    <col min="2335" max="2335" width="4" style="168" customWidth="1"/>
    <col min="2336" max="2342" width="2.7109375" style="168" customWidth="1"/>
    <col min="2343" max="2343" width="4.7109375" style="168" customWidth="1"/>
    <col min="2344" max="2344" width="2.7109375" style="168" customWidth="1"/>
    <col min="2345" max="2345" width="4" style="168" customWidth="1"/>
    <col min="2346" max="2354" width="2.7109375" style="168" customWidth="1"/>
    <col min="2355" max="2355" width="2.28515625" style="168" customWidth="1"/>
    <col min="2356" max="2356" width="1.140625" style="168" customWidth="1"/>
    <col min="2357" max="2357" width="0" style="168" hidden="1" customWidth="1"/>
    <col min="2358" max="2358" width="2.85546875" style="168" customWidth="1"/>
    <col min="2359" max="2359" width="2.7109375" style="168" customWidth="1"/>
    <col min="2360" max="2560" width="10.5703125" style="168"/>
    <col min="2561" max="2561" width="7.28515625" style="168" customWidth="1"/>
    <col min="2562" max="2562" width="0" style="168" hidden="1" customWidth="1"/>
    <col min="2563" max="2564" width="2.7109375" style="168" customWidth="1"/>
    <col min="2565" max="2565" width="2.140625" style="168" customWidth="1"/>
    <col min="2566" max="2566" width="5.5703125" style="168" customWidth="1"/>
    <col min="2567" max="2570" width="2.7109375" style="168" customWidth="1"/>
    <col min="2571" max="2571" width="4.42578125" style="168" customWidth="1"/>
    <col min="2572" max="2572" width="1" style="168" customWidth="1"/>
    <col min="2573" max="2573" width="6.140625" style="168" customWidth="1"/>
    <col min="2574" max="2574" width="1" style="168" customWidth="1"/>
    <col min="2575" max="2575" width="4.140625" style="168" customWidth="1"/>
    <col min="2576" max="2576" width="1" style="168" customWidth="1"/>
    <col min="2577" max="2577" width="5.85546875" style="168" customWidth="1"/>
    <col min="2578" max="2578" width="1" style="168" customWidth="1"/>
    <col min="2579" max="2579" width="4.140625" style="168" customWidth="1"/>
    <col min="2580" max="2580" width="1" style="168" customWidth="1"/>
    <col min="2581" max="2581" width="4.28515625" style="168" customWidth="1"/>
    <col min="2582" max="2582" width="4.7109375" style="168" customWidth="1"/>
    <col min="2583" max="2586" width="2.7109375" style="168" customWidth="1"/>
    <col min="2587" max="2587" width="4.5703125" style="168" customWidth="1"/>
    <col min="2588" max="2588" width="2.7109375" style="168" customWidth="1"/>
    <col min="2589" max="2589" width="4.28515625" style="168" customWidth="1"/>
    <col min="2590" max="2590" width="2.7109375" style="168" customWidth="1"/>
    <col min="2591" max="2591" width="4" style="168" customWidth="1"/>
    <col min="2592" max="2598" width="2.7109375" style="168" customWidth="1"/>
    <col min="2599" max="2599" width="4.7109375" style="168" customWidth="1"/>
    <col min="2600" max="2600" width="2.7109375" style="168" customWidth="1"/>
    <col min="2601" max="2601" width="4" style="168" customWidth="1"/>
    <col min="2602" max="2610" width="2.7109375" style="168" customWidth="1"/>
    <col min="2611" max="2611" width="2.28515625" style="168" customWidth="1"/>
    <col min="2612" max="2612" width="1.140625" style="168" customWidth="1"/>
    <col min="2613" max="2613" width="0" style="168" hidden="1" customWidth="1"/>
    <col min="2614" max="2614" width="2.85546875" style="168" customWidth="1"/>
    <col min="2615" max="2615" width="2.7109375" style="168" customWidth="1"/>
    <col min="2616" max="2816" width="10.5703125" style="168"/>
    <col min="2817" max="2817" width="7.28515625" style="168" customWidth="1"/>
    <col min="2818" max="2818" width="0" style="168" hidden="1" customWidth="1"/>
    <col min="2819" max="2820" width="2.7109375" style="168" customWidth="1"/>
    <col min="2821" max="2821" width="2.140625" style="168" customWidth="1"/>
    <col min="2822" max="2822" width="5.5703125" style="168" customWidth="1"/>
    <col min="2823" max="2826" width="2.7109375" style="168" customWidth="1"/>
    <col min="2827" max="2827" width="4.42578125" style="168" customWidth="1"/>
    <col min="2828" max="2828" width="1" style="168" customWidth="1"/>
    <col min="2829" max="2829" width="6.140625" style="168" customWidth="1"/>
    <col min="2830" max="2830" width="1" style="168" customWidth="1"/>
    <col min="2831" max="2831" width="4.140625" style="168" customWidth="1"/>
    <col min="2832" max="2832" width="1" style="168" customWidth="1"/>
    <col min="2833" max="2833" width="5.85546875" style="168" customWidth="1"/>
    <col min="2834" max="2834" width="1" style="168" customWidth="1"/>
    <col min="2835" max="2835" width="4.140625" style="168" customWidth="1"/>
    <col min="2836" max="2836" width="1" style="168" customWidth="1"/>
    <col min="2837" max="2837" width="4.28515625" style="168" customWidth="1"/>
    <col min="2838" max="2838" width="4.7109375" style="168" customWidth="1"/>
    <col min="2839" max="2842" width="2.7109375" style="168" customWidth="1"/>
    <col min="2843" max="2843" width="4.5703125" style="168" customWidth="1"/>
    <col min="2844" max="2844" width="2.7109375" style="168" customWidth="1"/>
    <col min="2845" max="2845" width="4.28515625" style="168" customWidth="1"/>
    <col min="2846" max="2846" width="2.7109375" style="168" customWidth="1"/>
    <col min="2847" max="2847" width="4" style="168" customWidth="1"/>
    <col min="2848" max="2854" width="2.7109375" style="168" customWidth="1"/>
    <col min="2855" max="2855" width="4.7109375" style="168" customWidth="1"/>
    <col min="2856" max="2856" width="2.7109375" style="168" customWidth="1"/>
    <col min="2857" max="2857" width="4" style="168" customWidth="1"/>
    <col min="2858" max="2866" width="2.7109375" style="168" customWidth="1"/>
    <col min="2867" max="2867" width="2.28515625" style="168" customWidth="1"/>
    <col min="2868" max="2868" width="1.140625" style="168" customWidth="1"/>
    <col min="2869" max="2869" width="0" style="168" hidden="1" customWidth="1"/>
    <col min="2870" max="2870" width="2.85546875" style="168" customWidth="1"/>
    <col min="2871" max="2871" width="2.7109375" style="168" customWidth="1"/>
    <col min="2872" max="3072" width="10.5703125" style="168"/>
    <col min="3073" max="3073" width="7.28515625" style="168" customWidth="1"/>
    <col min="3074" max="3074" width="0" style="168" hidden="1" customWidth="1"/>
    <col min="3075" max="3076" width="2.7109375" style="168" customWidth="1"/>
    <col min="3077" max="3077" width="2.140625" style="168" customWidth="1"/>
    <col min="3078" max="3078" width="5.5703125" style="168" customWidth="1"/>
    <col min="3079" max="3082" width="2.7109375" style="168" customWidth="1"/>
    <col min="3083" max="3083" width="4.42578125" style="168" customWidth="1"/>
    <col min="3084" max="3084" width="1" style="168" customWidth="1"/>
    <col min="3085" max="3085" width="6.140625" style="168" customWidth="1"/>
    <col min="3086" max="3086" width="1" style="168" customWidth="1"/>
    <col min="3087" max="3087" width="4.140625" style="168" customWidth="1"/>
    <col min="3088" max="3088" width="1" style="168" customWidth="1"/>
    <col min="3089" max="3089" width="5.85546875" style="168" customWidth="1"/>
    <col min="3090" max="3090" width="1" style="168" customWidth="1"/>
    <col min="3091" max="3091" width="4.140625" style="168" customWidth="1"/>
    <col min="3092" max="3092" width="1" style="168" customWidth="1"/>
    <col min="3093" max="3093" width="4.28515625" style="168" customWidth="1"/>
    <col min="3094" max="3094" width="4.7109375" style="168" customWidth="1"/>
    <col min="3095" max="3098" width="2.7109375" style="168" customWidth="1"/>
    <col min="3099" max="3099" width="4.5703125" style="168" customWidth="1"/>
    <col min="3100" max="3100" width="2.7109375" style="168" customWidth="1"/>
    <col min="3101" max="3101" width="4.28515625" style="168" customWidth="1"/>
    <col min="3102" max="3102" width="2.7109375" style="168" customWidth="1"/>
    <col min="3103" max="3103" width="4" style="168" customWidth="1"/>
    <col min="3104" max="3110" width="2.7109375" style="168" customWidth="1"/>
    <col min="3111" max="3111" width="4.7109375" style="168" customWidth="1"/>
    <col min="3112" max="3112" width="2.7109375" style="168" customWidth="1"/>
    <col min="3113" max="3113" width="4" style="168" customWidth="1"/>
    <col min="3114" max="3122" width="2.7109375" style="168" customWidth="1"/>
    <col min="3123" max="3123" width="2.28515625" style="168" customWidth="1"/>
    <col min="3124" max="3124" width="1.140625" style="168" customWidth="1"/>
    <col min="3125" max="3125" width="0" style="168" hidden="1" customWidth="1"/>
    <col min="3126" max="3126" width="2.85546875" style="168" customWidth="1"/>
    <col min="3127" max="3127" width="2.7109375" style="168" customWidth="1"/>
    <col min="3128" max="3328" width="10.5703125" style="168"/>
    <col min="3329" max="3329" width="7.28515625" style="168" customWidth="1"/>
    <col min="3330" max="3330" width="0" style="168" hidden="1" customWidth="1"/>
    <col min="3331" max="3332" width="2.7109375" style="168" customWidth="1"/>
    <col min="3333" max="3333" width="2.140625" style="168" customWidth="1"/>
    <col min="3334" max="3334" width="5.5703125" style="168" customWidth="1"/>
    <col min="3335" max="3338" width="2.7109375" style="168" customWidth="1"/>
    <col min="3339" max="3339" width="4.42578125" style="168" customWidth="1"/>
    <col min="3340" max="3340" width="1" style="168" customWidth="1"/>
    <col min="3341" max="3341" width="6.140625" style="168" customWidth="1"/>
    <col min="3342" max="3342" width="1" style="168" customWidth="1"/>
    <col min="3343" max="3343" width="4.140625" style="168" customWidth="1"/>
    <col min="3344" max="3344" width="1" style="168" customWidth="1"/>
    <col min="3345" max="3345" width="5.85546875" style="168" customWidth="1"/>
    <col min="3346" max="3346" width="1" style="168" customWidth="1"/>
    <col min="3347" max="3347" width="4.140625" style="168" customWidth="1"/>
    <col min="3348" max="3348" width="1" style="168" customWidth="1"/>
    <col min="3349" max="3349" width="4.28515625" style="168" customWidth="1"/>
    <col min="3350" max="3350" width="4.7109375" style="168" customWidth="1"/>
    <col min="3351" max="3354" width="2.7109375" style="168" customWidth="1"/>
    <col min="3355" max="3355" width="4.5703125" style="168" customWidth="1"/>
    <col min="3356" max="3356" width="2.7109375" style="168" customWidth="1"/>
    <col min="3357" max="3357" width="4.28515625" style="168" customWidth="1"/>
    <col min="3358" max="3358" width="2.7109375" style="168" customWidth="1"/>
    <col min="3359" max="3359" width="4" style="168" customWidth="1"/>
    <col min="3360" max="3366" width="2.7109375" style="168" customWidth="1"/>
    <col min="3367" max="3367" width="4.7109375" style="168" customWidth="1"/>
    <col min="3368" max="3368" width="2.7109375" style="168" customWidth="1"/>
    <col min="3369" max="3369" width="4" style="168" customWidth="1"/>
    <col min="3370" max="3378" width="2.7109375" style="168" customWidth="1"/>
    <col min="3379" max="3379" width="2.28515625" style="168" customWidth="1"/>
    <col min="3380" max="3380" width="1.140625" style="168" customWidth="1"/>
    <col min="3381" max="3381" width="0" style="168" hidden="1" customWidth="1"/>
    <col min="3382" max="3382" width="2.85546875" style="168" customWidth="1"/>
    <col min="3383" max="3383" width="2.7109375" style="168" customWidth="1"/>
    <col min="3384" max="3584" width="10.5703125" style="168"/>
    <col min="3585" max="3585" width="7.28515625" style="168" customWidth="1"/>
    <col min="3586" max="3586" width="0" style="168" hidden="1" customWidth="1"/>
    <col min="3587" max="3588" width="2.7109375" style="168" customWidth="1"/>
    <col min="3589" max="3589" width="2.140625" style="168" customWidth="1"/>
    <col min="3590" max="3590" width="5.5703125" style="168" customWidth="1"/>
    <col min="3591" max="3594" width="2.7109375" style="168" customWidth="1"/>
    <col min="3595" max="3595" width="4.42578125" style="168" customWidth="1"/>
    <col min="3596" max="3596" width="1" style="168" customWidth="1"/>
    <col min="3597" max="3597" width="6.140625" style="168" customWidth="1"/>
    <col min="3598" max="3598" width="1" style="168" customWidth="1"/>
    <col min="3599" max="3599" width="4.140625" style="168" customWidth="1"/>
    <col min="3600" max="3600" width="1" style="168" customWidth="1"/>
    <col min="3601" max="3601" width="5.85546875" style="168" customWidth="1"/>
    <col min="3602" max="3602" width="1" style="168" customWidth="1"/>
    <col min="3603" max="3603" width="4.140625" style="168" customWidth="1"/>
    <col min="3604" max="3604" width="1" style="168" customWidth="1"/>
    <col min="3605" max="3605" width="4.28515625" style="168" customWidth="1"/>
    <col min="3606" max="3606" width="4.7109375" style="168" customWidth="1"/>
    <col min="3607" max="3610" width="2.7109375" style="168" customWidth="1"/>
    <col min="3611" max="3611" width="4.5703125" style="168" customWidth="1"/>
    <col min="3612" max="3612" width="2.7109375" style="168" customWidth="1"/>
    <col min="3613" max="3613" width="4.28515625" style="168" customWidth="1"/>
    <col min="3614" max="3614" width="2.7109375" style="168" customWidth="1"/>
    <col min="3615" max="3615" width="4" style="168" customWidth="1"/>
    <col min="3616" max="3622" width="2.7109375" style="168" customWidth="1"/>
    <col min="3623" max="3623" width="4.7109375" style="168" customWidth="1"/>
    <col min="3624" max="3624" width="2.7109375" style="168" customWidth="1"/>
    <col min="3625" max="3625" width="4" style="168" customWidth="1"/>
    <col min="3626" max="3634" width="2.7109375" style="168" customWidth="1"/>
    <col min="3635" max="3635" width="2.28515625" style="168" customWidth="1"/>
    <col min="3636" max="3636" width="1.140625" style="168" customWidth="1"/>
    <col min="3637" max="3637" width="0" style="168" hidden="1" customWidth="1"/>
    <col min="3638" max="3638" width="2.85546875" style="168" customWidth="1"/>
    <col min="3639" max="3639" width="2.7109375" style="168" customWidth="1"/>
    <col min="3640" max="3840" width="10.5703125" style="168"/>
    <col min="3841" max="3841" width="7.28515625" style="168" customWidth="1"/>
    <col min="3842" max="3842" width="0" style="168" hidden="1" customWidth="1"/>
    <col min="3843" max="3844" width="2.7109375" style="168" customWidth="1"/>
    <col min="3845" max="3845" width="2.140625" style="168" customWidth="1"/>
    <col min="3846" max="3846" width="5.5703125" style="168" customWidth="1"/>
    <col min="3847" max="3850" width="2.7109375" style="168" customWidth="1"/>
    <col min="3851" max="3851" width="4.42578125" style="168" customWidth="1"/>
    <col min="3852" max="3852" width="1" style="168" customWidth="1"/>
    <col min="3853" max="3853" width="6.140625" style="168" customWidth="1"/>
    <col min="3854" max="3854" width="1" style="168" customWidth="1"/>
    <col min="3855" max="3855" width="4.140625" style="168" customWidth="1"/>
    <col min="3856" max="3856" width="1" style="168" customWidth="1"/>
    <col min="3857" max="3857" width="5.85546875" style="168" customWidth="1"/>
    <col min="3858" max="3858" width="1" style="168" customWidth="1"/>
    <col min="3859" max="3859" width="4.140625" style="168" customWidth="1"/>
    <col min="3860" max="3860" width="1" style="168" customWidth="1"/>
    <col min="3861" max="3861" width="4.28515625" style="168" customWidth="1"/>
    <col min="3862" max="3862" width="4.7109375" style="168" customWidth="1"/>
    <col min="3863" max="3866" width="2.7109375" style="168" customWidth="1"/>
    <col min="3867" max="3867" width="4.5703125" style="168" customWidth="1"/>
    <col min="3868" max="3868" width="2.7109375" style="168" customWidth="1"/>
    <col min="3869" max="3869" width="4.28515625" style="168" customWidth="1"/>
    <col min="3870" max="3870" width="2.7109375" style="168" customWidth="1"/>
    <col min="3871" max="3871" width="4" style="168" customWidth="1"/>
    <col min="3872" max="3878" width="2.7109375" style="168" customWidth="1"/>
    <col min="3879" max="3879" width="4.7109375" style="168" customWidth="1"/>
    <col min="3880" max="3880" width="2.7109375" style="168" customWidth="1"/>
    <col min="3881" max="3881" width="4" style="168" customWidth="1"/>
    <col min="3882" max="3890" width="2.7109375" style="168" customWidth="1"/>
    <col min="3891" max="3891" width="2.28515625" style="168" customWidth="1"/>
    <col min="3892" max="3892" width="1.140625" style="168" customWidth="1"/>
    <col min="3893" max="3893" width="0" style="168" hidden="1" customWidth="1"/>
    <col min="3894" max="3894" width="2.85546875" style="168" customWidth="1"/>
    <col min="3895" max="3895" width="2.7109375" style="168" customWidth="1"/>
    <col min="3896" max="4096" width="10.5703125" style="168"/>
    <col min="4097" max="4097" width="7.28515625" style="168" customWidth="1"/>
    <col min="4098" max="4098" width="0" style="168" hidden="1" customWidth="1"/>
    <col min="4099" max="4100" width="2.7109375" style="168" customWidth="1"/>
    <col min="4101" max="4101" width="2.140625" style="168" customWidth="1"/>
    <col min="4102" max="4102" width="5.5703125" style="168" customWidth="1"/>
    <col min="4103" max="4106" width="2.7109375" style="168" customWidth="1"/>
    <col min="4107" max="4107" width="4.42578125" style="168" customWidth="1"/>
    <col min="4108" max="4108" width="1" style="168" customWidth="1"/>
    <col min="4109" max="4109" width="6.140625" style="168" customWidth="1"/>
    <col min="4110" max="4110" width="1" style="168" customWidth="1"/>
    <col min="4111" max="4111" width="4.140625" style="168" customWidth="1"/>
    <col min="4112" max="4112" width="1" style="168" customWidth="1"/>
    <col min="4113" max="4113" width="5.85546875" style="168" customWidth="1"/>
    <col min="4114" max="4114" width="1" style="168" customWidth="1"/>
    <col min="4115" max="4115" width="4.140625" style="168" customWidth="1"/>
    <col min="4116" max="4116" width="1" style="168" customWidth="1"/>
    <col min="4117" max="4117" width="4.28515625" style="168" customWidth="1"/>
    <col min="4118" max="4118" width="4.7109375" style="168" customWidth="1"/>
    <col min="4119" max="4122" width="2.7109375" style="168" customWidth="1"/>
    <col min="4123" max="4123" width="4.5703125" style="168" customWidth="1"/>
    <col min="4124" max="4124" width="2.7109375" style="168" customWidth="1"/>
    <col min="4125" max="4125" width="4.28515625" style="168" customWidth="1"/>
    <col min="4126" max="4126" width="2.7109375" style="168" customWidth="1"/>
    <col min="4127" max="4127" width="4" style="168" customWidth="1"/>
    <col min="4128" max="4134" width="2.7109375" style="168" customWidth="1"/>
    <col min="4135" max="4135" width="4.7109375" style="168" customWidth="1"/>
    <col min="4136" max="4136" width="2.7109375" style="168" customWidth="1"/>
    <col min="4137" max="4137" width="4" style="168" customWidth="1"/>
    <col min="4138" max="4146" width="2.7109375" style="168" customWidth="1"/>
    <col min="4147" max="4147" width="2.28515625" style="168" customWidth="1"/>
    <col min="4148" max="4148" width="1.140625" style="168" customWidth="1"/>
    <col min="4149" max="4149" width="0" style="168" hidden="1" customWidth="1"/>
    <col min="4150" max="4150" width="2.85546875" style="168" customWidth="1"/>
    <col min="4151" max="4151" width="2.7109375" style="168" customWidth="1"/>
    <col min="4152" max="4352" width="10.5703125" style="168"/>
    <col min="4353" max="4353" width="7.28515625" style="168" customWidth="1"/>
    <col min="4354" max="4354" width="0" style="168" hidden="1" customWidth="1"/>
    <col min="4355" max="4356" width="2.7109375" style="168" customWidth="1"/>
    <col min="4357" max="4357" width="2.140625" style="168" customWidth="1"/>
    <col min="4358" max="4358" width="5.5703125" style="168" customWidth="1"/>
    <col min="4359" max="4362" width="2.7109375" style="168" customWidth="1"/>
    <col min="4363" max="4363" width="4.42578125" style="168" customWidth="1"/>
    <col min="4364" max="4364" width="1" style="168" customWidth="1"/>
    <col min="4365" max="4365" width="6.140625" style="168" customWidth="1"/>
    <col min="4366" max="4366" width="1" style="168" customWidth="1"/>
    <col min="4367" max="4367" width="4.140625" style="168" customWidth="1"/>
    <col min="4368" max="4368" width="1" style="168" customWidth="1"/>
    <col min="4369" max="4369" width="5.85546875" style="168" customWidth="1"/>
    <col min="4370" max="4370" width="1" style="168" customWidth="1"/>
    <col min="4371" max="4371" width="4.140625" style="168" customWidth="1"/>
    <col min="4372" max="4372" width="1" style="168" customWidth="1"/>
    <col min="4373" max="4373" width="4.28515625" style="168" customWidth="1"/>
    <col min="4374" max="4374" width="4.7109375" style="168" customWidth="1"/>
    <col min="4375" max="4378" width="2.7109375" style="168" customWidth="1"/>
    <col min="4379" max="4379" width="4.5703125" style="168" customWidth="1"/>
    <col min="4380" max="4380" width="2.7109375" style="168" customWidth="1"/>
    <col min="4381" max="4381" width="4.28515625" style="168" customWidth="1"/>
    <col min="4382" max="4382" width="2.7109375" style="168" customWidth="1"/>
    <col min="4383" max="4383" width="4" style="168" customWidth="1"/>
    <col min="4384" max="4390" width="2.7109375" style="168" customWidth="1"/>
    <col min="4391" max="4391" width="4.7109375" style="168" customWidth="1"/>
    <col min="4392" max="4392" width="2.7109375" style="168" customWidth="1"/>
    <col min="4393" max="4393" width="4" style="168" customWidth="1"/>
    <col min="4394" max="4402" width="2.7109375" style="168" customWidth="1"/>
    <col min="4403" max="4403" width="2.28515625" style="168" customWidth="1"/>
    <col min="4404" max="4404" width="1.140625" style="168" customWidth="1"/>
    <col min="4405" max="4405" width="0" style="168" hidden="1" customWidth="1"/>
    <col min="4406" max="4406" width="2.85546875" style="168" customWidth="1"/>
    <col min="4407" max="4407" width="2.7109375" style="168" customWidth="1"/>
    <col min="4408" max="4608" width="10.5703125" style="168"/>
    <col min="4609" max="4609" width="7.28515625" style="168" customWidth="1"/>
    <col min="4610" max="4610" width="0" style="168" hidden="1" customWidth="1"/>
    <col min="4611" max="4612" width="2.7109375" style="168" customWidth="1"/>
    <col min="4613" max="4613" width="2.140625" style="168" customWidth="1"/>
    <col min="4614" max="4614" width="5.5703125" style="168" customWidth="1"/>
    <col min="4615" max="4618" width="2.7109375" style="168" customWidth="1"/>
    <col min="4619" max="4619" width="4.42578125" style="168" customWidth="1"/>
    <col min="4620" max="4620" width="1" style="168" customWidth="1"/>
    <col min="4621" max="4621" width="6.140625" style="168" customWidth="1"/>
    <col min="4622" max="4622" width="1" style="168" customWidth="1"/>
    <col min="4623" max="4623" width="4.140625" style="168" customWidth="1"/>
    <col min="4624" max="4624" width="1" style="168" customWidth="1"/>
    <col min="4625" max="4625" width="5.85546875" style="168" customWidth="1"/>
    <col min="4626" max="4626" width="1" style="168" customWidth="1"/>
    <col min="4627" max="4627" width="4.140625" style="168" customWidth="1"/>
    <col min="4628" max="4628" width="1" style="168" customWidth="1"/>
    <col min="4629" max="4629" width="4.28515625" style="168" customWidth="1"/>
    <col min="4630" max="4630" width="4.7109375" style="168" customWidth="1"/>
    <col min="4631" max="4634" width="2.7109375" style="168" customWidth="1"/>
    <col min="4635" max="4635" width="4.5703125" style="168" customWidth="1"/>
    <col min="4636" max="4636" width="2.7109375" style="168" customWidth="1"/>
    <col min="4637" max="4637" width="4.28515625" style="168" customWidth="1"/>
    <col min="4638" max="4638" width="2.7109375" style="168" customWidth="1"/>
    <col min="4639" max="4639" width="4" style="168" customWidth="1"/>
    <col min="4640" max="4646" width="2.7109375" style="168" customWidth="1"/>
    <col min="4647" max="4647" width="4.7109375" style="168" customWidth="1"/>
    <col min="4648" max="4648" width="2.7109375" style="168" customWidth="1"/>
    <col min="4649" max="4649" width="4" style="168" customWidth="1"/>
    <col min="4650" max="4658" width="2.7109375" style="168" customWidth="1"/>
    <col min="4659" max="4659" width="2.28515625" style="168" customWidth="1"/>
    <col min="4660" max="4660" width="1.140625" style="168" customWidth="1"/>
    <col min="4661" max="4661" width="0" style="168" hidden="1" customWidth="1"/>
    <col min="4662" max="4662" width="2.85546875" style="168" customWidth="1"/>
    <col min="4663" max="4663" width="2.7109375" style="168" customWidth="1"/>
    <col min="4664" max="4864" width="10.5703125" style="168"/>
    <col min="4865" max="4865" width="7.28515625" style="168" customWidth="1"/>
    <col min="4866" max="4866" width="0" style="168" hidden="1" customWidth="1"/>
    <col min="4867" max="4868" width="2.7109375" style="168" customWidth="1"/>
    <col min="4869" max="4869" width="2.140625" style="168" customWidth="1"/>
    <col min="4870" max="4870" width="5.5703125" style="168" customWidth="1"/>
    <col min="4871" max="4874" width="2.7109375" style="168" customWidth="1"/>
    <col min="4875" max="4875" width="4.42578125" style="168" customWidth="1"/>
    <col min="4876" max="4876" width="1" style="168" customWidth="1"/>
    <col min="4877" max="4877" width="6.140625" style="168" customWidth="1"/>
    <col min="4878" max="4878" width="1" style="168" customWidth="1"/>
    <col min="4879" max="4879" width="4.140625" style="168" customWidth="1"/>
    <col min="4880" max="4880" width="1" style="168" customWidth="1"/>
    <col min="4881" max="4881" width="5.85546875" style="168" customWidth="1"/>
    <col min="4882" max="4882" width="1" style="168" customWidth="1"/>
    <col min="4883" max="4883" width="4.140625" style="168" customWidth="1"/>
    <col min="4884" max="4884" width="1" style="168" customWidth="1"/>
    <col min="4885" max="4885" width="4.28515625" style="168" customWidth="1"/>
    <col min="4886" max="4886" width="4.7109375" style="168" customWidth="1"/>
    <col min="4887" max="4890" width="2.7109375" style="168" customWidth="1"/>
    <col min="4891" max="4891" width="4.5703125" style="168" customWidth="1"/>
    <col min="4892" max="4892" width="2.7109375" style="168" customWidth="1"/>
    <col min="4893" max="4893" width="4.28515625" style="168" customWidth="1"/>
    <col min="4894" max="4894" width="2.7109375" style="168" customWidth="1"/>
    <col min="4895" max="4895" width="4" style="168" customWidth="1"/>
    <col min="4896" max="4902" width="2.7109375" style="168" customWidth="1"/>
    <col min="4903" max="4903" width="4.7109375" style="168" customWidth="1"/>
    <col min="4904" max="4904" width="2.7109375" style="168" customWidth="1"/>
    <col min="4905" max="4905" width="4" style="168" customWidth="1"/>
    <col min="4906" max="4914" width="2.7109375" style="168" customWidth="1"/>
    <col min="4915" max="4915" width="2.28515625" style="168" customWidth="1"/>
    <col min="4916" max="4916" width="1.140625" style="168" customWidth="1"/>
    <col min="4917" max="4917" width="0" style="168" hidden="1" customWidth="1"/>
    <col min="4918" max="4918" width="2.85546875" style="168" customWidth="1"/>
    <col min="4919" max="4919" width="2.7109375" style="168" customWidth="1"/>
    <col min="4920" max="5120" width="10.5703125" style="168"/>
    <col min="5121" max="5121" width="7.28515625" style="168" customWidth="1"/>
    <col min="5122" max="5122" width="0" style="168" hidden="1" customWidth="1"/>
    <col min="5123" max="5124" width="2.7109375" style="168" customWidth="1"/>
    <col min="5125" max="5125" width="2.140625" style="168" customWidth="1"/>
    <col min="5126" max="5126" width="5.5703125" style="168" customWidth="1"/>
    <col min="5127" max="5130" width="2.7109375" style="168" customWidth="1"/>
    <col min="5131" max="5131" width="4.42578125" style="168" customWidth="1"/>
    <col min="5132" max="5132" width="1" style="168" customWidth="1"/>
    <col min="5133" max="5133" width="6.140625" style="168" customWidth="1"/>
    <col min="5134" max="5134" width="1" style="168" customWidth="1"/>
    <col min="5135" max="5135" width="4.140625" style="168" customWidth="1"/>
    <col min="5136" max="5136" width="1" style="168" customWidth="1"/>
    <col min="5137" max="5137" width="5.85546875" style="168" customWidth="1"/>
    <col min="5138" max="5138" width="1" style="168" customWidth="1"/>
    <col min="5139" max="5139" width="4.140625" style="168" customWidth="1"/>
    <col min="5140" max="5140" width="1" style="168" customWidth="1"/>
    <col min="5141" max="5141" width="4.28515625" style="168" customWidth="1"/>
    <col min="5142" max="5142" width="4.7109375" style="168" customWidth="1"/>
    <col min="5143" max="5146" width="2.7109375" style="168" customWidth="1"/>
    <col min="5147" max="5147" width="4.5703125" style="168" customWidth="1"/>
    <col min="5148" max="5148" width="2.7109375" style="168" customWidth="1"/>
    <col min="5149" max="5149" width="4.28515625" style="168" customWidth="1"/>
    <col min="5150" max="5150" width="2.7109375" style="168" customWidth="1"/>
    <col min="5151" max="5151" width="4" style="168" customWidth="1"/>
    <col min="5152" max="5158" width="2.7109375" style="168" customWidth="1"/>
    <col min="5159" max="5159" width="4.7109375" style="168" customWidth="1"/>
    <col min="5160" max="5160" width="2.7109375" style="168" customWidth="1"/>
    <col min="5161" max="5161" width="4" style="168" customWidth="1"/>
    <col min="5162" max="5170" width="2.7109375" style="168" customWidth="1"/>
    <col min="5171" max="5171" width="2.28515625" style="168" customWidth="1"/>
    <col min="5172" max="5172" width="1.140625" style="168" customWidth="1"/>
    <col min="5173" max="5173" width="0" style="168" hidden="1" customWidth="1"/>
    <col min="5174" max="5174" width="2.85546875" style="168" customWidth="1"/>
    <col min="5175" max="5175" width="2.7109375" style="168" customWidth="1"/>
    <col min="5176" max="5376" width="10.5703125" style="168"/>
    <col min="5377" max="5377" width="7.28515625" style="168" customWidth="1"/>
    <col min="5378" max="5378" width="0" style="168" hidden="1" customWidth="1"/>
    <col min="5379" max="5380" width="2.7109375" style="168" customWidth="1"/>
    <col min="5381" max="5381" width="2.140625" style="168" customWidth="1"/>
    <col min="5382" max="5382" width="5.5703125" style="168" customWidth="1"/>
    <col min="5383" max="5386" width="2.7109375" style="168" customWidth="1"/>
    <col min="5387" max="5387" width="4.42578125" style="168" customWidth="1"/>
    <col min="5388" max="5388" width="1" style="168" customWidth="1"/>
    <col min="5389" max="5389" width="6.140625" style="168" customWidth="1"/>
    <col min="5390" max="5390" width="1" style="168" customWidth="1"/>
    <col min="5391" max="5391" width="4.140625" style="168" customWidth="1"/>
    <col min="5392" max="5392" width="1" style="168" customWidth="1"/>
    <col min="5393" max="5393" width="5.85546875" style="168" customWidth="1"/>
    <col min="5394" max="5394" width="1" style="168" customWidth="1"/>
    <col min="5395" max="5395" width="4.140625" style="168" customWidth="1"/>
    <col min="5396" max="5396" width="1" style="168" customWidth="1"/>
    <col min="5397" max="5397" width="4.28515625" style="168" customWidth="1"/>
    <col min="5398" max="5398" width="4.7109375" style="168" customWidth="1"/>
    <col min="5399" max="5402" width="2.7109375" style="168" customWidth="1"/>
    <col min="5403" max="5403" width="4.5703125" style="168" customWidth="1"/>
    <col min="5404" max="5404" width="2.7109375" style="168" customWidth="1"/>
    <col min="5405" max="5405" width="4.28515625" style="168" customWidth="1"/>
    <col min="5406" max="5406" width="2.7109375" style="168" customWidth="1"/>
    <col min="5407" max="5407" width="4" style="168" customWidth="1"/>
    <col min="5408" max="5414" width="2.7109375" style="168" customWidth="1"/>
    <col min="5415" max="5415" width="4.7109375" style="168" customWidth="1"/>
    <col min="5416" max="5416" width="2.7109375" style="168" customWidth="1"/>
    <col min="5417" max="5417" width="4" style="168" customWidth="1"/>
    <col min="5418" max="5426" width="2.7109375" style="168" customWidth="1"/>
    <col min="5427" max="5427" width="2.28515625" style="168" customWidth="1"/>
    <col min="5428" max="5428" width="1.140625" style="168" customWidth="1"/>
    <col min="5429" max="5429" width="0" style="168" hidden="1" customWidth="1"/>
    <col min="5430" max="5430" width="2.85546875" style="168" customWidth="1"/>
    <col min="5431" max="5431" width="2.7109375" style="168" customWidth="1"/>
    <col min="5432" max="5632" width="10.5703125" style="168"/>
    <col min="5633" max="5633" width="7.28515625" style="168" customWidth="1"/>
    <col min="5634" max="5634" width="0" style="168" hidden="1" customWidth="1"/>
    <col min="5635" max="5636" width="2.7109375" style="168" customWidth="1"/>
    <col min="5637" max="5637" width="2.140625" style="168" customWidth="1"/>
    <col min="5638" max="5638" width="5.5703125" style="168" customWidth="1"/>
    <col min="5639" max="5642" width="2.7109375" style="168" customWidth="1"/>
    <col min="5643" max="5643" width="4.42578125" style="168" customWidth="1"/>
    <col min="5644" max="5644" width="1" style="168" customWidth="1"/>
    <col min="5645" max="5645" width="6.140625" style="168" customWidth="1"/>
    <col min="5646" max="5646" width="1" style="168" customWidth="1"/>
    <col min="5647" max="5647" width="4.140625" style="168" customWidth="1"/>
    <col min="5648" max="5648" width="1" style="168" customWidth="1"/>
    <col min="5649" max="5649" width="5.85546875" style="168" customWidth="1"/>
    <col min="5650" max="5650" width="1" style="168" customWidth="1"/>
    <col min="5651" max="5651" width="4.140625" style="168" customWidth="1"/>
    <col min="5652" max="5652" width="1" style="168" customWidth="1"/>
    <col min="5653" max="5653" width="4.28515625" style="168" customWidth="1"/>
    <col min="5654" max="5654" width="4.7109375" style="168" customWidth="1"/>
    <col min="5655" max="5658" width="2.7109375" style="168" customWidth="1"/>
    <col min="5659" max="5659" width="4.5703125" style="168" customWidth="1"/>
    <col min="5660" max="5660" width="2.7109375" style="168" customWidth="1"/>
    <col min="5661" max="5661" width="4.28515625" style="168" customWidth="1"/>
    <col min="5662" max="5662" width="2.7109375" style="168" customWidth="1"/>
    <col min="5663" max="5663" width="4" style="168" customWidth="1"/>
    <col min="5664" max="5670" width="2.7109375" style="168" customWidth="1"/>
    <col min="5671" max="5671" width="4.7109375" style="168" customWidth="1"/>
    <col min="5672" max="5672" width="2.7109375" style="168" customWidth="1"/>
    <col min="5673" max="5673" width="4" style="168" customWidth="1"/>
    <col min="5674" max="5682" width="2.7109375" style="168" customWidth="1"/>
    <col min="5683" max="5683" width="2.28515625" style="168" customWidth="1"/>
    <col min="5684" max="5684" width="1.140625" style="168" customWidth="1"/>
    <col min="5685" max="5685" width="0" style="168" hidden="1" customWidth="1"/>
    <col min="5686" max="5686" width="2.85546875" style="168" customWidth="1"/>
    <col min="5687" max="5687" width="2.7109375" style="168" customWidth="1"/>
    <col min="5688" max="5888" width="10.5703125" style="168"/>
    <col min="5889" max="5889" width="7.28515625" style="168" customWidth="1"/>
    <col min="5890" max="5890" width="0" style="168" hidden="1" customWidth="1"/>
    <col min="5891" max="5892" width="2.7109375" style="168" customWidth="1"/>
    <col min="5893" max="5893" width="2.140625" style="168" customWidth="1"/>
    <col min="5894" max="5894" width="5.5703125" style="168" customWidth="1"/>
    <col min="5895" max="5898" width="2.7109375" style="168" customWidth="1"/>
    <col min="5899" max="5899" width="4.42578125" style="168" customWidth="1"/>
    <col min="5900" max="5900" width="1" style="168" customWidth="1"/>
    <col min="5901" max="5901" width="6.140625" style="168" customWidth="1"/>
    <col min="5902" max="5902" width="1" style="168" customWidth="1"/>
    <col min="5903" max="5903" width="4.140625" style="168" customWidth="1"/>
    <col min="5904" max="5904" width="1" style="168" customWidth="1"/>
    <col min="5905" max="5905" width="5.85546875" style="168" customWidth="1"/>
    <col min="5906" max="5906" width="1" style="168" customWidth="1"/>
    <col min="5907" max="5907" width="4.140625" style="168" customWidth="1"/>
    <col min="5908" max="5908" width="1" style="168" customWidth="1"/>
    <col min="5909" max="5909" width="4.28515625" style="168" customWidth="1"/>
    <col min="5910" max="5910" width="4.7109375" style="168" customWidth="1"/>
    <col min="5911" max="5914" width="2.7109375" style="168" customWidth="1"/>
    <col min="5915" max="5915" width="4.5703125" style="168" customWidth="1"/>
    <col min="5916" max="5916" width="2.7109375" style="168" customWidth="1"/>
    <col min="5917" max="5917" width="4.28515625" style="168" customWidth="1"/>
    <col min="5918" max="5918" width="2.7109375" style="168" customWidth="1"/>
    <col min="5919" max="5919" width="4" style="168" customWidth="1"/>
    <col min="5920" max="5926" width="2.7109375" style="168" customWidth="1"/>
    <col min="5927" max="5927" width="4.7109375" style="168" customWidth="1"/>
    <col min="5928" max="5928" width="2.7109375" style="168" customWidth="1"/>
    <col min="5929" max="5929" width="4" style="168" customWidth="1"/>
    <col min="5930" max="5938" width="2.7109375" style="168" customWidth="1"/>
    <col min="5939" max="5939" width="2.28515625" style="168" customWidth="1"/>
    <col min="5940" max="5940" width="1.140625" style="168" customWidth="1"/>
    <col min="5941" max="5941" width="0" style="168" hidden="1" customWidth="1"/>
    <col min="5942" max="5942" width="2.85546875" style="168" customWidth="1"/>
    <col min="5943" max="5943" width="2.7109375" style="168" customWidth="1"/>
    <col min="5944" max="6144" width="10.5703125" style="168"/>
    <col min="6145" max="6145" width="7.28515625" style="168" customWidth="1"/>
    <col min="6146" max="6146" width="0" style="168" hidden="1" customWidth="1"/>
    <col min="6147" max="6148" width="2.7109375" style="168" customWidth="1"/>
    <col min="6149" max="6149" width="2.140625" style="168" customWidth="1"/>
    <col min="6150" max="6150" width="5.5703125" style="168" customWidth="1"/>
    <col min="6151" max="6154" width="2.7109375" style="168" customWidth="1"/>
    <col min="6155" max="6155" width="4.42578125" style="168" customWidth="1"/>
    <col min="6156" max="6156" width="1" style="168" customWidth="1"/>
    <col min="6157" max="6157" width="6.140625" style="168" customWidth="1"/>
    <col min="6158" max="6158" width="1" style="168" customWidth="1"/>
    <col min="6159" max="6159" width="4.140625" style="168" customWidth="1"/>
    <col min="6160" max="6160" width="1" style="168" customWidth="1"/>
    <col min="6161" max="6161" width="5.85546875" style="168" customWidth="1"/>
    <col min="6162" max="6162" width="1" style="168" customWidth="1"/>
    <col min="6163" max="6163" width="4.140625" style="168" customWidth="1"/>
    <col min="6164" max="6164" width="1" style="168" customWidth="1"/>
    <col min="6165" max="6165" width="4.28515625" style="168" customWidth="1"/>
    <col min="6166" max="6166" width="4.7109375" style="168" customWidth="1"/>
    <col min="6167" max="6170" width="2.7109375" style="168" customWidth="1"/>
    <col min="6171" max="6171" width="4.5703125" style="168" customWidth="1"/>
    <col min="6172" max="6172" width="2.7109375" style="168" customWidth="1"/>
    <col min="6173" max="6173" width="4.28515625" style="168" customWidth="1"/>
    <col min="6174" max="6174" width="2.7109375" style="168" customWidth="1"/>
    <col min="6175" max="6175" width="4" style="168" customWidth="1"/>
    <col min="6176" max="6182" width="2.7109375" style="168" customWidth="1"/>
    <col min="6183" max="6183" width="4.7109375" style="168" customWidth="1"/>
    <col min="6184" max="6184" width="2.7109375" style="168" customWidth="1"/>
    <col min="6185" max="6185" width="4" style="168" customWidth="1"/>
    <col min="6186" max="6194" width="2.7109375" style="168" customWidth="1"/>
    <col min="6195" max="6195" width="2.28515625" style="168" customWidth="1"/>
    <col min="6196" max="6196" width="1.140625" style="168" customWidth="1"/>
    <col min="6197" max="6197" width="0" style="168" hidden="1" customWidth="1"/>
    <col min="6198" max="6198" width="2.85546875" style="168" customWidth="1"/>
    <col min="6199" max="6199" width="2.7109375" style="168" customWidth="1"/>
    <col min="6200" max="6400" width="10.5703125" style="168"/>
    <col min="6401" max="6401" width="7.28515625" style="168" customWidth="1"/>
    <col min="6402" max="6402" width="0" style="168" hidden="1" customWidth="1"/>
    <col min="6403" max="6404" width="2.7109375" style="168" customWidth="1"/>
    <col min="6405" max="6405" width="2.140625" style="168" customWidth="1"/>
    <col min="6406" max="6406" width="5.5703125" style="168" customWidth="1"/>
    <col min="6407" max="6410" width="2.7109375" style="168" customWidth="1"/>
    <col min="6411" max="6411" width="4.42578125" style="168" customWidth="1"/>
    <col min="6412" max="6412" width="1" style="168" customWidth="1"/>
    <col min="6413" max="6413" width="6.140625" style="168" customWidth="1"/>
    <col min="6414" max="6414" width="1" style="168" customWidth="1"/>
    <col min="6415" max="6415" width="4.140625" style="168" customWidth="1"/>
    <col min="6416" max="6416" width="1" style="168" customWidth="1"/>
    <col min="6417" max="6417" width="5.85546875" style="168" customWidth="1"/>
    <col min="6418" max="6418" width="1" style="168" customWidth="1"/>
    <col min="6419" max="6419" width="4.140625" style="168" customWidth="1"/>
    <col min="6420" max="6420" width="1" style="168" customWidth="1"/>
    <col min="6421" max="6421" width="4.28515625" style="168" customWidth="1"/>
    <col min="6422" max="6422" width="4.7109375" style="168" customWidth="1"/>
    <col min="6423" max="6426" width="2.7109375" style="168" customWidth="1"/>
    <col min="6427" max="6427" width="4.5703125" style="168" customWidth="1"/>
    <col min="6428" max="6428" width="2.7109375" style="168" customWidth="1"/>
    <col min="6429" max="6429" width="4.28515625" style="168" customWidth="1"/>
    <col min="6430" max="6430" width="2.7109375" style="168" customWidth="1"/>
    <col min="6431" max="6431" width="4" style="168" customWidth="1"/>
    <col min="6432" max="6438" width="2.7109375" style="168" customWidth="1"/>
    <col min="6439" max="6439" width="4.7109375" style="168" customWidth="1"/>
    <col min="6440" max="6440" width="2.7109375" style="168" customWidth="1"/>
    <col min="6441" max="6441" width="4" style="168" customWidth="1"/>
    <col min="6442" max="6450" width="2.7109375" style="168" customWidth="1"/>
    <col min="6451" max="6451" width="2.28515625" style="168" customWidth="1"/>
    <col min="6452" max="6452" width="1.140625" style="168" customWidth="1"/>
    <col min="6453" max="6453" width="0" style="168" hidden="1" customWidth="1"/>
    <col min="6454" max="6454" width="2.85546875" style="168" customWidth="1"/>
    <col min="6455" max="6455" width="2.7109375" style="168" customWidth="1"/>
    <col min="6456" max="6656" width="10.5703125" style="168"/>
    <col min="6657" max="6657" width="7.28515625" style="168" customWidth="1"/>
    <col min="6658" max="6658" width="0" style="168" hidden="1" customWidth="1"/>
    <col min="6659" max="6660" width="2.7109375" style="168" customWidth="1"/>
    <col min="6661" max="6661" width="2.140625" style="168" customWidth="1"/>
    <col min="6662" max="6662" width="5.5703125" style="168" customWidth="1"/>
    <col min="6663" max="6666" width="2.7109375" style="168" customWidth="1"/>
    <col min="6667" max="6667" width="4.42578125" style="168" customWidth="1"/>
    <col min="6668" max="6668" width="1" style="168" customWidth="1"/>
    <col min="6669" max="6669" width="6.140625" style="168" customWidth="1"/>
    <col min="6670" max="6670" width="1" style="168" customWidth="1"/>
    <col min="6671" max="6671" width="4.140625" style="168" customWidth="1"/>
    <col min="6672" max="6672" width="1" style="168" customWidth="1"/>
    <col min="6673" max="6673" width="5.85546875" style="168" customWidth="1"/>
    <col min="6674" max="6674" width="1" style="168" customWidth="1"/>
    <col min="6675" max="6675" width="4.140625" style="168" customWidth="1"/>
    <col min="6676" max="6676" width="1" style="168" customWidth="1"/>
    <col min="6677" max="6677" width="4.28515625" style="168" customWidth="1"/>
    <col min="6678" max="6678" width="4.7109375" style="168" customWidth="1"/>
    <col min="6679" max="6682" width="2.7109375" style="168" customWidth="1"/>
    <col min="6683" max="6683" width="4.5703125" style="168" customWidth="1"/>
    <col min="6684" max="6684" width="2.7109375" style="168" customWidth="1"/>
    <col min="6685" max="6685" width="4.28515625" style="168" customWidth="1"/>
    <col min="6686" max="6686" width="2.7109375" style="168" customWidth="1"/>
    <col min="6687" max="6687" width="4" style="168" customWidth="1"/>
    <col min="6688" max="6694" width="2.7109375" style="168" customWidth="1"/>
    <col min="6695" max="6695" width="4.7109375" style="168" customWidth="1"/>
    <col min="6696" max="6696" width="2.7109375" style="168" customWidth="1"/>
    <col min="6697" max="6697" width="4" style="168" customWidth="1"/>
    <col min="6698" max="6706" width="2.7109375" style="168" customWidth="1"/>
    <col min="6707" max="6707" width="2.28515625" style="168" customWidth="1"/>
    <col min="6708" max="6708" width="1.140625" style="168" customWidth="1"/>
    <col min="6709" max="6709" width="0" style="168" hidden="1" customWidth="1"/>
    <col min="6710" max="6710" width="2.85546875" style="168" customWidth="1"/>
    <col min="6711" max="6711" width="2.7109375" style="168" customWidth="1"/>
    <col min="6712" max="6912" width="10.5703125" style="168"/>
    <col min="6913" max="6913" width="7.28515625" style="168" customWidth="1"/>
    <col min="6914" max="6914" width="0" style="168" hidden="1" customWidth="1"/>
    <col min="6915" max="6916" width="2.7109375" style="168" customWidth="1"/>
    <col min="6917" max="6917" width="2.140625" style="168" customWidth="1"/>
    <col min="6918" max="6918" width="5.5703125" style="168" customWidth="1"/>
    <col min="6919" max="6922" width="2.7109375" style="168" customWidth="1"/>
    <col min="6923" max="6923" width="4.42578125" style="168" customWidth="1"/>
    <col min="6924" max="6924" width="1" style="168" customWidth="1"/>
    <col min="6925" max="6925" width="6.140625" style="168" customWidth="1"/>
    <col min="6926" max="6926" width="1" style="168" customWidth="1"/>
    <col min="6927" max="6927" width="4.140625" style="168" customWidth="1"/>
    <col min="6928" max="6928" width="1" style="168" customWidth="1"/>
    <col min="6929" max="6929" width="5.85546875" style="168" customWidth="1"/>
    <col min="6930" max="6930" width="1" style="168" customWidth="1"/>
    <col min="6931" max="6931" width="4.140625" style="168" customWidth="1"/>
    <col min="6932" max="6932" width="1" style="168" customWidth="1"/>
    <col min="6933" max="6933" width="4.28515625" style="168" customWidth="1"/>
    <col min="6934" max="6934" width="4.7109375" style="168" customWidth="1"/>
    <col min="6935" max="6938" width="2.7109375" style="168" customWidth="1"/>
    <col min="6939" max="6939" width="4.5703125" style="168" customWidth="1"/>
    <col min="6940" max="6940" width="2.7109375" style="168" customWidth="1"/>
    <col min="6941" max="6941" width="4.28515625" style="168" customWidth="1"/>
    <col min="6942" max="6942" width="2.7109375" style="168" customWidth="1"/>
    <col min="6943" max="6943" width="4" style="168" customWidth="1"/>
    <col min="6944" max="6950" width="2.7109375" style="168" customWidth="1"/>
    <col min="6951" max="6951" width="4.7109375" style="168" customWidth="1"/>
    <col min="6952" max="6952" width="2.7109375" style="168" customWidth="1"/>
    <col min="6953" max="6953" width="4" style="168" customWidth="1"/>
    <col min="6954" max="6962" width="2.7109375" style="168" customWidth="1"/>
    <col min="6963" max="6963" width="2.28515625" style="168" customWidth="1"/>
    <col min="6964" max="6964" width="1.140625" style="168" customWidth="1"/>
    <col min="6965" max="6965" width="0" style="168" hidden="1" customWidth="1"/>
    <col min="6966" max="6966" width="2.85546875" style="168" customWidth="1"/>
    <col min="6967" max="6967" width="2.7109375" style="168" customWidth="1"/>
    <col min="6968" max="7168" width="10.5703125" style="168"/>
    <col min="7169" max="7169" width="7.28515625" style="168" customWidth="1"/>
    <col min="7170" max="7170" width="0" style="168" hidden="1" customWidth="1"/>
    <col min="7171" max="7172" width="2.7109375" style="168" customWidth="1"/>
    <col min="7173" max="7173" width="2.140625" style="168" customWidth="1"/>
    <col min="7174" max="7174" width="5.5703125" style="168" customWidth="1"/>
    <col min="7175" max="7178" width="2.7109375" style="168" customWidth="1"/>
    <col min="7179" max="7179" width="4.42578125" style="168" customWidth="1"/>
    <col min="7180" max="7180" width="1" style="168" customWidth="1"/>
    <col min="7181" max="7181" width="6.140625" style="168" customWidth="1"/>
    <col min="7182" max="7182" width="1" style="168" customWidth="1"/>
    <col min="7183" max="7183" width="4.140625" style="168" customWidth="1"/>
    <col min="7184" max="7184" width="1" style="168" customWidth="1"/>
    <col min="7185" max="7185" width="5.85546875" style="168" customWidth="1"/>
    <col min="7186" max="7186" width="1" style="168" customWidth="1"/>
    <col min="7187" max="7187" width="4.140625" style="168" customWidth="1"/>
    <col min="7188" max="7188" width="1" style="168" customWidth="1"/>
    <col min="7189" max="7189" width="4.28515625" style="168" customWidth="1"/>
    <col min="7190" max="7190" width="4.7109375" style="168" customWidth="1"/>
    <col min="7191" max="7194" width="2.7109375" style="168" customWidth="1"/>
    <col min="7195" max="7195" width="4.5703125" style="168" customWidth="1"/>
    <col min="7196" max="7196" width="2.7109375" style="168" customWidth="1"/>
    <col min="7197" max="7197" width="4.28515625" style="168" customWidth="1"/>
    <col min="7198" max="7198" width="2.7109375" style="168" customWidth="1"/>
    <col min="7199" max="7199" width="4" style="168" customWidth="1"/>
    <col min="7200" max="7206" width="2.7109375" style="168" customWidth="1"/>
    <col min="7207" max="7207" width="4.7109375" style="168" customWidth="1"/>
    <col min="7208" max="7208" width="2.7109375" style="168" customWidth="1"/>
    <col min="7209" max="7209" width="4" style="168" customWidth="1"/>
    <col min="7210" max="7218" width="2.7109375" style="168" customWidth="1"/>
    <col min="7219" max="7219" width="2.28515625" style="168" customWidth="1"/>
    <col min="7220" max="7220" width="1.140625" style="168" customWidth="1"/>
    <col min="7221" max="7221" width="0" style="168" hidden="1" customWidth="1"/>
    <col min="7222" max="7222" width="2.85546875" style="168" customWidth="1"/>
    <col min="7223" max="7223" width="2.7109375" style="168" customWidth="1"/>
    <col min="7224" max="7424" width="10.5703125" style="168"/>
    <col min="7425" max="7425" width="7.28515625" style="168" customWidth="1"/>
    <col min="7426" max="7426" width="0" style="168" hidden="1" customWidth="1"/>
    <col min="7427" max="7428" width="2.7109375" style="168" customWidth="1"/>
    <col min="7429" max="7429" width="2.140625" style="168" customWidth="1"/>
    <col min="7430" max="7430" width="5.5703125" style="168" customWidth="1"/>
    <col min="7431" max="7434" width="2.7109375" style="168" customWidth="1"/>
    <col min="7435" max="7435" width="4.42578125" style="168" customWidth="1"/>
    <col min="7436" max="7436" width="1" style="168" customWidth="1"/>
    <col min="7437" max="7437" width="6.140625" style="168" customWidth="1"/>
    <col min="7438" max="7438" width="1" style="168" customWidth="1"/>
    <col min="7439" max="7439" width="4.140625" style="168" customWidth="1"/>
    <col min="7440" max="7440" width="1" style="168" customWidth="1"/>
    <col min="7441" max="7441" width="5.85546875" style="168" customWidth="1"/>
    <col min="7442" max="7442" width="1" style="168" customWidth="1"/>
    <col min="7443" max="7443" width="4.140625" style="168" customWidth="1"/>
    <col min="7444" max="7444" width="1" style="168" customWidth="1"/>
    <col min="7445" max="7445" width="4.28515625" style="168" customWidth="1"/>
    <col min="7446" max="7446" width="4.7109375" style="168" customWidth="1"/>
    <col min="7447" max="7450" width="2.7109375" style="168" customWidth="1"/>
    <col min="7451" max="7451" width="4.5703125" style="168" customWidth="1"/>
    <col min="7452" max="7452" width="2.7109375" style="168" customWidth="1"/>
    <col min="7453" max="7453" width="4.28515625" style="168" customWidth="1"/>
    <col min="7454" max="7454" width="2.7109375" style="168" customWidth="1"/>
    <col min="7455" max="7455" width="4" style="168" customWidth="1"/>
    <col min="7456" max="7462" width="2.7109375" style="168" customWidth="1"/>
    <col min="7463" max="7463" width="4.7109375" style="168" customWidth="1"/>
    <col min="7464" max="7464" width="2.7109375" style="168" customWidth="1"/>
    <col min="7465" max="7465" width="4" style="168" customWidth="1"/>
    <col min="7466" max="7474" width="2.7109375" style="168" customWidth="1"/>
    <col min="7475" max="7475" width="2.28515625" style="168" customWidth="1"/>
    <col min="7476" max="7476" width="1.140625" style="168" customWidth="1"/>
    <col min="7477" max="7477" width="0" style="168" hidden="1" customWidth="1"/>
    <col min="7478" max="7478" width="2.85546875" style="168" customWidth="1"/>
    <col min="7479" max="7479" width="2.7109375" style="168" customWidth="1"/>
    <col min="7480" max="7680" width="10.5703125" style="168"/>
    <col min="7681" max="7681" width="7.28515625" style="168" customWidth="1"/>
    <col min="7682" max="7682" width="0" style="168" hidden="1" customWidth="1"/>
    <col min="7683" max="7684" width="2.7109375" style="168" customWidth="1"/>
    <col min="7685" max="7685" width="2.140625" style="168" customWidth="1"/>
    <col min="7686" max="7686" width="5.5703125" style="168" customWidth="1"/>
    <col min="7687" max="7690" width="2.7109375" style="168" customWidth="1"/>
    <col min="7691" max="7691" width="4.42578125" style="168" customWidth="1"/>
    <col min="7692" max="7692" width="1" style="168" customWidth="1"/>
    <col min="7693" max="7693" width="6.140625" style="168" customWidth="1"/>
    <col min="7694" max="7694" width="1" style="168" customWidth="1"/>
    <col min="7695" max="7695" width="4.140625" style="168" customWidth="1"/>
    <col min="7696" max="7696" width="1" style="168" customWidth="1"/>
    <col min="7697" max="7697" width="5.85546875" style="168" customWidth="1"/>
    <col min="7698" max="7698" width="1" style="168" customWidth="1"/>
    <col min="7699" max="7699" width="4.140625" style="168" customWidth="1"/>
    <col min="7700" max="7700" width="1" style="168" customWidth="1"/>
    <col min="7701" max="7701" width="4.28515625" style="168" customWidth="1"/>
    <col min="7702" max="7702" width="4.7109375" style="168" customWidth="1"/>
    <col min="7703" max="7706" width="2.7109375" style="168" customWidth="1"/>
    <col min="7707" max="7707" width="4.5703125" style="168" customWidth="1"/>
    <col min="7708" max="7708" width="2.7109375" style="168" customWidth="1"/>
    <col min="7709" max="7709" width="4.28515625" style="168" customWidth="1"/>
    <col min="7710" max="7710" width="2.7109375" style="168" customWidth="1"/>
    <col min="7711" max="7711" width="4" style="168" customWidth="1"/>
    <col min="7712" max="7718" width="2.7109375" style="168" customWidth="1"/>
    <col min="7719" max="7719" width="4.7109375" style="168" customWidth="1"/>
    <col min="7720" max="7720" width="2.7109375" style="168" customWidth="1"/>
    <col min="7721" max="7721" width="4" style="168" customWidth="1"/>
    <col min="7722" max="7730" width="2.7109375" style="168" customWidth="1"/>
    <col min="7731" max="7731" width="2.28515625" style="168" customWidth="1"/>
    <col min="7732" max="7732" width="1.140625" style="168" customWidth="1"/>
    <col min="7733" max="7733" width="0" style="168" hidden="1" customWidth="1"/>
    <col min="7734" max="7734" width="2.85546875" style="168" customWidth="1"/>
    <col min="7735" max="7735" width="2.7109375" style="168" customWidth="1"/>
    <col min="7736" max="7936" width="10.5703125" style="168"/>
    <col min="7937" max="7937" width="7.28515625" style="168" customWidth="1"/>
    <col min="7938" max="7938" width="0" style="168" hidden="1" customWidth="1"/>
    <col min="7939" max="7940" width="2.7109375" style="168" customWidth="1"/>
    <col min="7941" max="7941" width="2.140625" style="168" customWidth="1"/>
    <col min="7942" max="7942" width="5.5703125" style="168" customWidth="1"/>
    <col min="7943" max="7946" width="2.7109375" style="168" customWidth="1"/>
    <col min="7947" max="7947" width="4.42578125" style="168" customWidth="1"/>
    <col min="7948" max="7948" width="1" style="168" customWidth="1"/>
    <col min="7949" max="7949" width="6.140625" style="168" customWidth="1"/>
    <col min="7950" max="7950" width="1" style="168" customWidth="1"/>
    <col min="7951" max="7951" width="4.140625" style="168" customWidth="1"/>
    <col min="7952" max="7952" width="1" style="168" customWidth="1"/>
    <col min="7953" max="7953" width="5.85546875" style="168" customWidth="1"/>
    <col min="7954" max="7954" width="1" style="168" customWidth="1"/>
    <col min="7955" max="7955" width="4.140625" style="168" customWidth="1"/>
    <col min="7956" max="7956" width="1" style="168" customWidth="1"/>
    <col min="7957" max="7957" width="4.28515625" style="168" customWidth="1"/>
    <col min="7958" max="7958" width="4.7109375" style="168" customWidth="1"/>
    <col min="7959" max="7962" width="2.7109375" style="168" customWidth="1"/>
    <col min="7963" max="7963" width="4.5703125" style="168" customWidth="1"/>
    <col min="7964" max="7964" width="2.7109375" style="168" customWidth="1"/>
    <col min="7965" max="7965" width="4.28515625" style="168" customWidth="1"/>
    <col min="7966" max="7966" width="2.7109375" style="168" customWidth="1"/>
    <col min="7967" max="7967" width="4" style="168" customWidth="1"/>
    <col min="7968" max="7974" width="2.7109375" style="168" customWidth="1"/>
    <col min="7975" max="7975" width="4.7109375" style="168" customWidth="1"/>
    <col min="7976" max="7976" width="2.7109375" style="168" customWidth="1"/>
    <col min="7977" max="7977" width="4" style="168" customWidth="1"/>
    <col min="7978" max="7986" width="2.7109375" style="168" customWidth="1"/>
    <col min="7987" max="7987" width="2.28515625" style="168" customWidth="1"/>
    <col min="7988" max="7988" width="1.140625" style="168" customWidth="1"/>
    <col min="7989" max="7989" width="0" style="168" hidden="1" customWidth="1"/>
    <col min="7990" max="7990" width="2.85546875" style="168" customWidth="1"/>
    <col min="7991" max="7991" width="2.7109375" style="168" customWidth="1"/>
    <col min="7992" max="8192" width="10.5703125" style="168"/>
    <col min="8193" max="8193" width="7.28515625" style="168" customWidth="1"/>
    <col min="8194" max="8194" width="0" style="168" hidden="1" customWidth="1"/>
    <col min="8195" max="8196" width="2.7109375" style="168" customWidth="1"/>
    <col min="8197" max="8197" width="2.140625" style="168" customWidth="1"/>
    <col min="8198" max="8198" width="5.5703125" style="168" customWidth="1"/>
    <col min="8199" max="8202" width="2.7109375" style="168" customWidth="1"/>
    <col min="8203" max="8203" width="4.42578125" style="168" customWidth="1"/>
    <col min="8204" max="8204" width="1" style="168" customWidth="1"/>
    <col min="8205" max="8205" width="6.140625" style="168" customWidth="1"/>
    <col min="8206" max="8206" width="1" style="168" customWidth="1"/>
    <col min="8207" max="8207" width="4.140625" style="168" customWidth="1"/>
    <col min="8208" max="8208" width="1" style="168" customWidth="1"/>
    <col min="8209" max="8209" width="5.85546875" style="168" customWidth="1"/>
    <col min="8210" max="8210" width="1" style="168" customWidth="1"/>
    <col min="8211" max="8211" width="4.140625" style="168" customWidth="1"/>
    <col min="8212" max="8212" width="1" style="168" customWidth="1"/>
    <col min="8213" max="8213" width="4.28515625" style="168" customWidth="1"/>
    <col min="8214" max="8214" width="4.7109375" style="168" customWidth="1"/>
    <col min="8215" max="8218" width="2.7109375" style="168" customWidth="1"/>
    <col min="8219" max="8219" width="4.5703125" style="168" customWidth="1"/>
    <col min="8220" max="8220" width="2.7109375" style="168" customWidth="1"/>
    <col min="8221" max="8221" width="4.28515625" style="168" customWidth="1"/>
    <col min="8222" max="8222" width="2.7109375" style="168" customWidth="1"/>
    <col min="8223" max="8223" width="4" style="168" customWidth="1"/>
    <col min="8224" max="8230" width="2.7109375" style="168" customWidth="1"/>
    <col min="8231" max="8231" width="4.7109375" style="168" customWidth="1"/>
    <col min="8232" max="8232" width="2.7109375" style="168" customWidth="1"/>
    <col min="8233" max="8233" width="4" style="168" customWidth="1"/>
    <col min="8234" max="8242" width="2.7109375" style="168" customWidth="1"/>
    <col min="8243" max="8243" width="2.28515625" style="168" customWidth="1"/>
    <col min="8244" max="8244" width="1.140625" style="168" customWidth="1"/>
    <col min="8245" max="8245" width="0" style="168" hidden="1" customWidth="1"/>
    <col min="8246" max="8246" width="2.85546875" style="168" customWidth="1"/>
    <col min="8247" max="8247" width="2.7109375" style="168" customWidth="1"/>
    <col min="8248" max="8448" width="10.5703125" style="168"/>
    <col min="8449" max="8449" width="7.28515625" style="168" customWidth="1"/>
    <col min="8450" max="8450" width="0" style="168" hidden="1" customWidth="1"/>
    <col min="8451" max="8452" width="2.7109375" style="168" customWidth="1"/>
    <col min="8453" max="8453" width="2.140625" style="168" customWidth="1"/>
    <col min="8454" max="8454" width="5.5703125" style="168" customWidth="1"/>
    <col min="8455" max="8458" width="2.7109375" style="168" customWidth="1"/>
    <col min="8459" max="8459" width="4.42578125" style="168" customWidth="1"/>
    <col min="8460" max="8460" width="1" style="168" customWidth="1"/>
    <col min="8461" max="8461" width="6.140625" style="168" customWidth="1"/>
    <col min="8462" max="8462" width="1" style="168" customWidth="1"/>
    <col min="8463" max="8463" width="4.140625" style="168" customWidth="1"/>
    <col min="8464" max="8464" width="1" style="168" customWidth="1"/>
    <col min="8465" max="8465" width="5.85546875" style="168" customWidth="1"/>
    <col min="8466" max="8466" width="1" style="168" customWidth="1"/>
    <col min="8467" max="8467" width="4.140625" style="168" customWidth="1"/>
    <col min="8468" max="8468" width="1" style="168" customWidth="1"/>
    <col min="8469" max="8469" width="4.28515625" style="168" customWidth="1"/>
    <col min="8470" max="8470" width="4.7109375" style="168" customWidth="1"/>
    <col min="8471" max="8474" width="2.7109375" style="168" customWidth="1"/>
    <col min="8475" max="8475" width="4.5703125" style="168" customWidth="1"/>
    <col min="8476" max="8476" width="2.7109375" style="168" customWidth="1"/>
    <col min="8477" max="8477" width="4.28515625" style="168" customWidth="1"/>
    <col min="8478" max="8478" width="2.7109375" style="168" customWidth="1"/>
    <col min="8479" max="8479" width="4" style="168" customWidth="1"/>
    <col min="8480" max="8486" width="2.7109375" style="168" customWidth="1"/>
    <col min="8487" max="8487" width="4.7109375" style="168" customWidth="1"/>
    <col min="8488" max="8488" width="2.7109375" style="168" customWidth="1"/>
    <col min="8489" max="8489" width="4" style="168" customWidth="1"/>
    <col min="8490" max="8498" width="2.7109375" style="168" customWidth="1"/>
    <col min="8499" max="8499" width="2.28515625" style="168" customWidth="1"/>
    <col min="8500" max="8500" width="1.140625" style="168" customWidth="1"/>
    <col min="8501" max="8501" width="0" style="168" hidden="1" customWidth="1"/>
    <col min="8502" max="8502" width="2.85546875" style="168" customWidth="1"/>
    <col min="8503" max="8503" width="2.7109375" style="168" customWidth="1"/>
    <col min="8504" max="8704" width="10.5703125" style="168"/>
    <col min="8705" max="8705" width="7.28515625" style="168" customWidth="1"/>
    <col min="8706" max="8706" width="0" style="168" hidden="1" customWidth="1"/>
    <col min="8707" max="8708" width="2.7109375" style="168" customWidth="1"/>
    <col min="8709" max="8709" width="2.140625" style="168" customWidth="1"/>
    <col min="8710" max="8710" width="5.5703125" style="168" customWidth="1"/>
    <col min="8711" max="8714" width="2.7109375" style="168" customWidth="1"/>
    <col min="8715" max="8715" width="4.42578125" style="168" customWidth="1"/>
    <col min="8716" max="8716" width="1" style="168" customWidth="1"/>
    <col min="8717" max="8717" width="6.140625" style="168" customWidth="1"/>
    <col min="8718" max="8718" width="1" style="168" customWidth="1"/>
    <col min="8719" max="8719" width="4.140625" style="168" customWidth="1"/>
    <col min="8720" max="8720" width="1" style="168" customWidth="1"/>
    <col min="8721" max="8721" width="5.85546875" style="168" customWidth="1"/>
    <col min="8722" max="8722" width="1" style="168" customWidth="1"/>
    <col min="8723" max="8723" width="4.140625" style="168" customWidth="1"/>
    <col min="8724" max="8724" width="1" style="168" customWidth="1"/>
    <col min="8725" max="8725" width="4.28515625" style="168" customWidth="1"/>
    <col min="8726" max="8726" width="4.7109375" style="168" customWidth="1"/>
    <col min="8727" max="8730" width="2.7109375" style="168" customWidth="1"/>
    <col min="8731" max="8731" width="4.5703125" style="168" customWidth="1"/>
    <col min="8732" max="8732" width="2.7109375" style="168" customWidth="1"/>
    <col min="8733" max="8733" width="4.28515625" style="168" customWidth="1"/>
    <col min="8734" max="8734" width="2.7109375" style="168" customWidth="1"/>
    <col min="8735" max="8735" width="4" style="168" customWidth="1"/>
    <col min="8736" max="8742" width="2.7109375" style="168" customWidth="1"/>
    <col min="8743" max="8743" width="4.7109375" style="168" customWidth="1"/>
    <col min="8744" max="8744" width="2.7109375" style="168" customWidth="1"/>
    <col min="8745" max="8745" width="4" style="168" customWidth="1"/>
    <col min="8746" max="8754" width="2.7109375" style="168" customWidth="1"/>
    <col min="8755" max="8755" width="2.28515625" style="168" customWidth="1"/>
    <col min="8756" max="8756" width="1.140625" style="168" customWidth="1"/>
    <col min="8757" max="8757" width="0" style="168" hidden="1" customWidth="1"/>
    <col min="8758" max="8758" width="2.85546875" style="168" customWidth="1"/>
    <col min="8759" max="8759" width="2.7109375" style="168" customWidth="1"/>
    <col min="8760" max="8960" width="10.5703125" style="168"/>
    <col min="8961" max="8961" width="7.28515625" style="168" customWidth="1"/>
    <col min="8962" max="8962" width="0" style="168" hidden="1" customWidth="1"/>
    <col min="8963" max="8964" width="2.7109375" style="168" customWidth="1"/>
    <col min="8965" max="8965" width="2.140625" style="168" customWidth="1"/>
    <col min="8966" max="8966" width="5.5703125" style="168" customWidth="1"/>
    <col min="8967" max="8970" width="2.7109375" style="168" customWidth="1"/>
    <col min="8971" max="8971" width="4.42578125" style="168" customWidth="1"/>
    <col min="8972" max="8972" width="1" style="168" customWidth="1"/>
    <col min="8973" max="8973" width="6.140625" style="168" customWidth="1"/>
    <col min="8974" max="8974" width="1" style="168" customWidth="1"/>
    <col min="8975" max="8975" width="4.140625" style="168" customWidth="1"/>
    <col min="8976" max="8976" width="1" style="168" customWidth="1"/>
    <col min="8977" max="8977" width="5.85546875" style="168" customWidth="1"/>
    <col min="8978" max="8978" width="1" style="168" customWidth="1"/>
    <col min="8979" max="8979" width="4.140625" style="168" customWidth="1"/>
    <col min="8980" max="8980" width="1" style="168" customWidth="1"/>
    <col min="8981" max="8981" width="4.28515625" style="168" customWidth="1"/>
    <col min="8982" max="8982" width="4.7109375" style="168" customWidth="1"/>
    <col min="8983" max="8986" width="2.7109375" style="168" customWidth="1"/>
    <col min="8987" max="8987" width="4.5703125" style="168" customWidth="1"/>
    <col min="8988" max="8988" width="2.7109375" style="168" customWidth="1"/>
    <col min="8989" max="8989" width="4.28515625" style="168" customWidth="1"/>
    <col min="8990" max="8990" width="2.7109375" style="168" customWidth="1"/>
    <col min="8991" max="8991" width="4" style="168" customWidth="1"/>
    <col min="8992" max="8998" width="2.7109375" style="168" customWidth="1"/>
    <col min="8999" max="8999" width="4.7109375" style="168" customWidth="1"/>
    <col min="9000" max="9000" width="2.7109375" style="168" customWidth="1"/>
    <col min="9001" max="9001" width="4" style="168" customWidth="1"/>
    <col min="9002" max="9010" width="2.7109375" style="168" customWidth="1"/>
    <col min="9011" max="9011" width="2.28515625" style="168" customWidth="1"/>
    <col min="9012" max="9012" width="1.140625" style="168" customWidth="1"/>
    <col min="9013" max="9013" width="0" style="168" hidden="1" customWidth="1"/>
    <col min="9014" max="9014" width="2.85546875" style="168" customWidth="1"/>
    <col min="9015" max="9015" width="2.7109375" style="168" customWidth="1"/>
    <col min="9016" max="9216" width="10.5703125" style="168"/>
    <col min="9217" max="9217" width="7.28515625" style="168" customWidth="1"/>
    <col min="9218" max="9218" width="0" style="168" hidden="1" customWidth="1"/>
    <col min="9219" max="9220" width="2.7109375" style="168" customWidth="1"/>
    <col min="9221" max="9221" width="2.140625" style="168" customWidth="1"/>
    <col min="9222" max="9222" width="5.5703125" style="168" customWidth="1"/>
    <col min="9223" max="9226" width="2.7109375" style="168" customWidth="1"/>
    <col min="9227" max="9227" width="4.42578125" style="168" customWidth="1"/>
    <col min="9228" max="9228" width="1" style="168" customWidth="1"/>
    <col min="9229" max="9229" width="6.140625" style="168" customWidth="1"/>
    <col min="9230" max="9230" width="1" style="168" customWidth="1"/>
    <col min="9231" max="9231" width="4.140625" style="168" customWidth="1"/>
    <col min="9232" max="9232" width="1" style="168" customWidth="1"/>
    <col min="9233" max="9233" width="5.85546875" style="168" customWidth="1"/>
    <col min="9234" max="9234" width="1" style="168" customWidth="1"/>
    <col min="9235" max="9235" width="4.140625" style="168" customWidth="1"/>
    <col min="9236" max="9236" width="1" style="168" customWidth="1"/>
    <col min="9237" max="9237" width="4.28515625" style="168" customWidth="1"/>
    <col min="9238" max="9238" width="4.7109375" style="168" customWidth="1"/>
    <col min="9239" max="9242" width="2.7109375" style="168" customWidth="1"/>
    <col min="9243" max="9243" width="4.5703125" style="168" customWidth="1"/>
    <col min="9244" max="9244" width="2.7109375" style="168" customWidth="1"/>
    <col min="9245" max="9245" width="4.28515625" style="168" customWidth="1"/>
    <col min="9246" max="9246" width="2.7109375" style="168" customWidth="1"/>
    <col min="9247" max="9247" width="4" style="168" customWidth="1"/>
    <col min="9248" max="9254" width="2.7109375" style="168" customWidth="1"/>
    <col min="9255" max="9255" width="4.7109375" style="168" customWidth="1"/>
    <col min="9256" max="9256" width="2.7109375" style="168" customWidth="1"/>
    <col min="9257" max="9257" width="4" style="168" customWidth="1"/>
    <col min="9258" max="9266" width="2.7109375" style="168" customWidth="1"/>
    <col min="9267" max="9267" width="2.28515625" style="168" customWidth="1"/>
    <col min="9268" max="9268" width="1.140625" style="168" customWidth="1"/>
    <col min="9269" max="9269" width="0" style="168" hidden="1" customWidth="1"/>
    <col min="9270" max="9270" width="2.85546875" style="168" customWidth="1"/>
    <col min="9271" max="9271" width="2.7109375" style="168" customWidth="1"/>
    <col min="9272" max="9472" width="10.5703125" style="168"/>
    <col min="9473" max="9473" width="7.28515625" style="168" customWidth="1"/>
    <col min="9474" max="9474" width="0" style="168" hidden="1" customWidth="1"/>
    <col min="9475" max="9476" width="2.7109375" style="168" customWidth="1"/>
    <col min="9477" max="9477" width="2.140625" style="168" customWidth="1"/>
    <col min="9478" max="9478" width="5.5703125" style="168" customWidth="1"/>
    <col min="9479" max="9482" width="2.7109375" style="168" customWidth="1"/>
    <col min="9483" max="9483" width="4.42578125" style="168" customWidth="1"/>
    <col min="9484" max="9484" width="1" style="168" customWidth="1"/>
    <col min="9485" max="9485" width="6.140625" style="168" customWidth="1"/>
    <col min="9486" max="9486" width="1" style="168" customWidth="1"/>
    <col min="9487" max="9487" width="4.140625" style="168" customWidth="1"/>
    <col min="9488" max="9488" width="1" style="168" customWidth="1"/>
    <col min="9489" max="9489" width="5.85546875" style="168" customWidth="1"/>
    <col min="9490" max="9490" width="1" style="168" customWidth="1"/>
    <col min="9491" max="9491" width="4.140625" style="168" customWidth="1"/>
    <col min="9492" max="9492" width="1" style="168" customWidth="1"/>
    <col min="9493" max="9493" width="4.28515625" style="168" customWidth="1"/>
    <col min="9494" max="9494" width="4.7109375" style="168" customWidth="1"/>
    <col min="9495" max="9498" width="2.7109375" style="168" customWidth="1"/>
    <col min="9499" max="9499" width="4.5703125" style="168" customWidth="1"/>
    <col min="9500" max="9500" width="2.7109375" style="168" customWidth="1"/>
    <col min="9501" max="9501" width="4.28515625" style="168" customWidth="1"/>
    <col min="9502" max="9502" width="2.7109375" style="168" customWidth="1"/>
    <col min="9503" max="9503" width="4" style="168" customWidth="1"/>
    <col min="9504" max="9510" width="2.7109375" style="168" customWidth="1"/>
    <col min="9511" max="9511" width="4.7109375" style="168" customWidth="1"/>
    <col min="9512" max="9512" width="2.7109375" style="168" customWidth="1"/>
    <col min="9513" max="9513" width="4" style="168" customWidth="1"/>
    <col min="9514" max="9522" width="2.7109375" style="168" customWidth="1"/>
    <col min="9523" max="9523" width="2.28515625" style="168" customWidth="1"/>
    <col min="9524" max="9524" width="1.140625" style="168" customWidth="1"/>
    <col min="9525" max="9525" width="0" style="168" hidden="1" customWidth="1"/>
    <col min="9526" max="9526" width="2.85546875" style="168" customWidth="1"/>
    <col min="9527" max="9527" width="2.7109375" style="168" customWidth="1"/>
    <col min="9528" max="9728" width="10.5703125" style="168"/>
    <col min="9729" max="9729" width="7.28515625" style="168" customWidth="1"/>
    <col min="9730" max="9730" width="0" style="168" hidden="1" customWidth="1"/>
    <col min="9731" max="9732" width="2.7109375" style="168" customWidth="1"/>
    <col min="9733" max="9733" width="2.140625" style="168" customWidth="1"/>
    <col min="9734" max="9734" width="5.5703125" style="168" customWidth="1"/>
    <col min="9735" max="9738" width="2.7109375" style="168" customWidth="1"/>
    <col min="9739" max="9739" width="4.42578125" style="168" customWidth="1"/>
    <col min="9740" max="9740" width="1" style="168" customWidth="1"/>
    <col min="9741" max="9741" width="6.140625" style="168" customWidth="1"/>
    <col min="9742" max="9742" width="1" style="168" customWidth="1"/>
    <col min="9743" max="9743" width="4.140625" style="168" customWidth="1"/>
    <col min="9744" max="9744" width="1" style="168" customWidth="1"/>
    <col min="9745" max="9745" width="5.85546875" style="168" customWidth="1"/>
    <col min="9746" max="9746" width="1" style="168" customWidth="1"/>
    <col min="9747" max="9747" width="4.140625" style="168" customWidth="1"/>
    <col min="9748" max="9748" width="1" style="168" customWidth="1"/>
    <col min="9749" max="9749" width="4.28515625" style="168" customWidth="1"/>
    <col min="9750" max="9750" width="4.7109375" style="168" customWidth="1"/>
    <col min="9751" max="9754" width="2.7109375" style="168" customWidth="1"/>
    <col min="9755" max="9755" width="4.5703125" style="168" customWidth="1"/>
    <col min="9756" max="9756" width="2.7109375" style="168" customWidth="1"/>
    <col min="9757" max="9757" width="4.28515625" style="168" customWidth="1"/>
    <col min="9758" max="9758" width="2.7109375" style="168" customWidth="1"/>
    <col min="9759" max="9759" width="4" style="168" customWidth="1"/>
    <col min="9760" max="9766" width="2.7109375" style="168" customWidth="1"/>
    <col min="9767" max="9767" width="4.7109375" style="168" customWidth="1"/>
    <col min="9768" max="9768" width="2.7109375" style="168" customWidth="1"/>
    <col min="9769" max="9769" width="4" style="168" customWidth="1"/>
    <col min="9770" max="9778" width="2.7109375" style="168" customWidth="1"/>
    <col min="9779" max="9779" width="2.28515625" style="168" customWidth="1"/>
    <col min="9780" max="9780" width="1.140625" style="168" customWidth="1"/>
    <col min="9781" max="9781" width="0" style="168" hidden="1" customWidth="1"/>
    <col min="9782" max="9782" width="2.85546875" style="168" customWidth="1"/>
    <col min="9783" max="9783" width="2.7109375" style="168" customWidth="1"/>
    <col min="9784" max="9984" width="10.5703125" style="168"/>
    <col min="9985" max="9985" width="7.28515625" style="168" customWidth="1"/>
    <col min="9986" max="9986" width="0" style="168" hidden="1" customWidth="1"/>
    <col min="9987" max="9988" width="2.7109375" style="168" customWidth="1"/>
    <col min="9989" max="9989" width="2.140625" style="168" customWidth="1"/>
    <col min="9990" max="9990" width="5.5703125" style="168" customWidth="1"/>
    <col min="9991" max="9994" width="2.7109375" style="168" customWidth="1"/>
    <col min="9995" max="9995" width="4.42578125" style="168" customWidth="1"/>
    <col min="9996" max="9996" width="1" style="168" customWidth="1"/>
    <col min="9997" max="9997" width="6.140625" style="168" customWidth="1"/>
    <col min="9998" max="9998" width="1" style="168" customWidth="1"/>
    <col min="9999" max="9999" width="4.140625" style="168" customWidth="1"/>
    <col min="10000" max="10000" width="1" style="168" customWidth="1"/>
    <col min="10001" max="10001" width="5.85546875" style="168" customWidth="1"/>
    <col min="10002" max="10002" width="1" style="168" customWidth="1"/>
    <col min="10003" max="10003" width="4.140625" style="168" customWidth="1"/>
    <col min="10004" max="10004" width="1" style="168" customWidth="1"/>
    <col min="10005" max="10005" width="4.28515625" style="168" customWidth="1"/>
    <col min="10006" max="10006" width="4.7109375" style="168" customWidth="1"/>
    <col min="10007" max="10010" width="2.7109375" style="168" customWidth="1"/>
    <col min="10011" max="10011" width="4.5703125" style="168" customWidth="1"/>
    <col min="10012" max="10012" width="2.7109375" style="168" customWidth="1"/>
    <col min="10013" max="10013" width="4.28515625" style="168" customWidth="1"/>
    <col min="10014" max="10014" width="2.7109375" style="168" customWidth="1"/>
    <col min="10015" max="10015" width="4" style="168" customWidth="1"/>
    <col min="10016" max="10022" width="2.7109375" style="168" customWidth="1"/>
    <col min="10023" max="10023" width="4.7109375" style="168" customWidth="1"/>
    <col min="10024" max="10024" width="2.7109375" style="168" customWidth="1"/>
    <col min="10025" max="10025" width="4" style="168" customWidth="1"/>
    <col min="10026" max="10034" width="2.7109375" style="168" customWidth="1"/>
    <col min="10035" max="10035" width="2.28515625" style="168" customWidth="1"/>
    <col min="10036" max="10036" width="1.140625" style="168" customWidth="1"/>
    <col min="10037" max="10037" width="0" style="168" hidden="1" customWidth="1"/>
    <col min="10038" max="10038" width="2.85546875" style="168" customWidth="1"/>
    <col min="10039" max="10039" width="2.7109375" style="168" customWidth="1"/>
    <col min="10040" max="10240" width="10.5703125" style="168"/>
    <col min="10241" max="10241" width="7.28515625" style="168" customWidth="1"/>
    <col min="10242" max="10242" width="0" style="168" hidden="1" customWidth="1"/>
    <col min="10243" max="10244" width="2.7109375" style="168" customWidth="1"/>
    <col min="10245" max="10245" width="2.140625" style="168" customWidth="1"/>
    <col min="10246" max="10246" width="5.5703125" style="168" customWidth="1"/>
    <col min="10247" max="10250" width="2.7109375" style="168" customWidth="1"/>
    <col min="10251" max="10251" width="4.42578125" style="168" customWidth="1"/>
    <col min="10252" max="10252" width="1" style="168" customWidth="1"/>
    <col min="10253" max="10253" width="6.140625" style="168" customWidth="1"/>
    <col min="10254" max="10254" width="1" style="168" customWidth="1"/>
    <col min="10255" max="10255" width="4.140625" style="168" customWidth="1"/>
    <col min="10256" max="10256" width="1" style="168" customWidth="1"/>
    <col min="10257" max="10257" width="5.85546875" style="168" customWidth="1"/>
    <col min="10258" max="10258" width="1" style="168" customWidth="1"/>
    <col min="10259" max="10259" width="4.140625" style="168" customWidth="1"/>
    <col min="10260" max="10260" width="1" style="168" customWidth="1"/>
    <col min="10261" max="10261" width="4.28515625" style="168" customWidth="1"/>
    <col min="10262" max="10262" width="4.7109375" style="168" customWidth="1"/>
    <col min="10263" max="10266" width="2.7109375" style="168" customWidth="1"/>
    <col min="10267" max="10267" width="4.5703125" style="168" customWidth="1"/>
    <col min="10268" max="10268" width="2.7109375" style="168" customWidth="1"/>
    <col min="10269" max="10269" width="4.28515625" style="168" customWidth="1"/>
    <col min="10270" max="10270" width="2.7109375" style="168" customWidth="1"/>
    <col min="10271" max="10271" width="4" style="168" customWidth="1"/>
    <col min="10272" max="10278" width="2.7109375" style="168" customWidth="1"/>
    <col min="10279" max="10279" width="4.7109375" style="168" customWidth="1"/>
    <col min="10280" max="10280" width="2.7109375" style="168" customWidth="1"/>
    <col min="10281" max="10281" width="4" style="168" customWidth="1"/>
    <col min="10282" max="10290" width="2.7109375" style="168" customWidth="1"/>
    <col min="10291" max="10291" width="2.28515625" style="168" customWidth="1"/>
    <col min="10292" max="10292" width="1.140625" style="168" customWidth="1"/>
    <col min="10293" max="10293" width="0" style="168" hidden="1" customWidth="1"/>
    <col min="10294" max="10294" width="2.85546875" style="168" customWidth="1"/>
    <col min="10295" max="10295" width="2.7109375" style="168" customWidth="1"/>
    <col min="10296" max="10496" width="10.5703125" style="168"/>
    <col min="10497" max="10497" width="7.28515625" style="168" customWidth="1"/>
    <col min="10498" max="10498" width="0" style="168" hidden="1" customWidth="1"/>
    <col min="10499" max="10500" width="2.7109375" style="168" customWidth="1"/>
    <col min="10501" max="10501" width="2.140625" style="168" customWidth="1"/>
    <col min="10502" max="10502" width="5.5703125" style="168" customWidth="1"/>
    <col min="10503" max="10506" width="2.7109375" style="168" customWidth="1"/>
    <col min="10507" max="10507" width="4.42578125" style="168" customWidth="1"/>
    <col min="10508" max="10508" width="1" style="168" customWidth="1"/>
    <col min="10509" max="10509" width="6.140625" style="168" customWidth="1"/>
    <col min="10510" max="10510" width="1" style="168" customWidth="1"/>
    <col min="10511" max="10511" width="4.140625" style="168" customWidth="1"/>
    <col min="10512" max="10512" width="1" style="168" customWidth="1"/>
    <col min="10513" max="10513" width="5.85546875" style="168" customWidth="1"/>
    <col min="10514" max="10514" width="1" style="168" customWidth="1"/>
    <col min="10515" max="10515" width="4.140625" style="168" customWidth="1"/>
    <col min="10516" max="10516" width="1" style="168" customWidth="1"/>
    <col min="10517" max="10517" width="4.28515625" style="168" customWidth="1"/>
    <col min="10518" max="10518" width="4.7109375" style="168" customWidth="1"/>
    <col min="10519" max="10522" width="2.7109375" style="168" customWidth="1"/>
    <col min="10523" max="10523" width="4.5703125" style="168" customWidth="1"/>
    <col min="10524" max="10524" width="2.7109375" style="168" customWidth="1"/>
    <col min="10525" max="10525" width="4.28515625" style="168" customWidth="1"/>
    <col min="10526" max="10526" width="2.7109375" style="168" customWidth="1"/>
    <col min="10527" max="10527" width="4" style="168" customWidth="1"/>
    <col min="10528" max="10534" width="2.7109375" style="168" customWidth="1"/>
    <col min="10535" max="10535" width="4.7109375" style="168" customWidth="1"/>
    <col min="10536" max="10536" width="2.7109375" style="168" customWidth="1"/>
    <col min="10537" max="10537" width="4" style="168" customWidth="1"/>
    <col min="10538" max="10546" width="2.7109375" style="168" customWidth="1"/>
    <col min="10547" max="10547" width="2.28515625" style="168" customWidth="1"/>
    <col min="10548" max="10548" width="1.140625" style="168" customWidth="1"/>
    <col min="10549" max="10549" width="0" style="168" hidden="1" customWidth="1"/>
    <col min="10550" max="10550" width="2.85546875" style="168" customWidth="1"/>
    <col min="10551" max="10551" width="2.7109375" style="168" customWidth="1"/>
    <col min="10552" max="10752" width="10.5703125" style="168"/>
    <col min="10753" max="10753" width="7.28515625" style="168" customWidth="1"/>
    <col min="10754" max="10754" width="0" style="168" hidden="1" customWidth="1"/>
    <col min="10755" max="10756" width="2.7109375" style="168" customWidth="1"/>
    <col min="10757" max="10757" width="2.140625" style="168" customWidth="1"/>
    <col min="10758" max="10758" width="5.5703125" style="168" customWidth="1"/>
    <col min="10759" max="10762" width="2.7109375" style="168" customWidth="1"/>
    <col min="10763" max="10763" width="4.42578125" style="168" customWidth="1"/>
    <col min="10764" max="10764" width="1" style="168" customWidth="1"/>
    <col min="10765" max="10765" width="6.140625" style="168" customWidth="1"/>
    <col min="10766" max="10766" width="1" style="168" customWidth="1"/>
    <col min="10767" max="10767" width="4.140625" style="168" customWidth="1"/>
    <col min="10768" max="10768" width="1" style="168" customWidth="1"/>
    <col min="10769" max="10769" width="5.85546875" style="168" customWidth="1"/>
    <col min="10770" max="10770" width="1" style="168" customWidth="1"/>
    <col min="10771" max="10771" width="4.140625" style="168" customWidth="1"/>
    <col min="10772" max="10772" width="1" style="168" customWidth="1"/>
    <col min="10773" max="10773" width="4.28515625" style="168" customWidth="1"/>
    <col min="10774" max="10774" width="4.7109375" style="168" customWidth="1"/>
    <col min="10775" max="10778" width="2.7109375" style="168" customWidth="1"/>
    <col min="10779" max="10779" width="4.5703125" style="168" customWidth="1"/>
    <col min="10780" max="10780" width="2.7109375" style="168" customWidth="1"/>
    <col min="10781" max="10781" width="4.28515625" style="168" customWidth="1"/>
    <col min="10782" max="10782" width="2.7109375" style="168" customWidth="1"/>
    <col min="10783" max="10783" width="4" style="168" customWidth="1"/>
    <col min="10784" max="10790" width="2.7109375" style="168" customWidth="1"/>
    <col min="10791" max="10791" width="4.7109375" style="168" customWidth="1"/>
    <col min="10792" max="10792" width="2.7109375" style="168" customWidth="1"/>
    <col min="10793" max="10793" width="4" style="168" customWidth="1"/>
    <col min="10794" max="10802" width="2.7109375" style="168" customWidth="1"/>
    <col min="10803" max="10803" width="2.28515625" style="168" customWidth="1"/>
    <col min="10804" max="10804" width="1.140625" style="168" customWidth="1"/>
    <col min="10805" max="10805" width="0" style="168" hidden="1" customWidth="1"/>
    <col min="10806" max="10806" width="2.85546875" style="168" customWidth="1"/>
    <col min="10807" max="10807" width="2.7109375" style="168" customWidth="1"/>
    <col min="10808" max="11008" width="10.5703125" style="168"/>
    <col min="11009" max="11009" width="7.28515625" style="168" customWidth="1"/>
    <col min="11010" max="11010" width="0" style="168" hidden="1" customWidth="1"/>
    <col min="11011" max="11012" width="2.7109375" style="168" customWidth="1"/>
    <col min="11013" max="11013" width="2.140625" style="168" customWidth="1"/>
    <col min="11014" max="11014" width="5.5703125" style="168" customWidth="1"/>
    <col min="11015" max="11018" width="2.7109375" style="168" customWidth="1"/>
    <col min="11019" max="11019" width="4.42578125" style="168" customWidth="1"/>
    <col min="11020" max="11020" width="1" style="168" customWidth="1"/>
    <col min="11021" max="11021" width="6.140625" style="168" customWidth="1"/>
    <col min="11022" max="11022" width="1" style="168" customWidth="1"/>
    <col min="11023" max="11023" width="4.140625" style="168" customWidth="1"/>
    <col min="11024" max="11024" width="1" style="168" customWidth="1"/>
    <col min="11025" max="11025" width="5.85546875" style="168" customWidth="1"/>
    <col min="11026" max="11026" width="1" style="168" customWidth="1"/>
    <col min="11027" max="11027" width="4.140625" style="168" customWidth="1"/>
    <col min="11028" max="11028" width="1" style="168" customWidth="1"/>
    <col min="11029" max="11029" width="4.28515625" style="168" customWidth="1"/>
    <col min="11030" max="11030" width="4.7109375" style="168" customWidth="1"/>
    <col min="11031" max="11034" width="2.7109375" style="168" customWidth="1"/>
    <col min="11035" max="11035" width="4.5703125" style="168" customWidth="1"/>
    <col min="11036" max="11036" width="2.7109375" style="168" customWidth="1"/>
    <col min="11037" max="11037" width="4.28515625" style="168" customWidth="1"/>
    <col min="11038" max="11038" width="2.7109375" style="168" customWidth="1"/>
    <col min="11039" max="11039" width="4" style="168" customWidth="1"/>
    <col min="11040" max="11046" width="2.7109375" style="168" customWidth="1"/>
    <col min="11047" max="11047" width="4.7109375" style="168" customWidth="1"/>
    <col min="11048" max="11048" width="2.7109375" style="168" customWidth="1"/>
    <col min="11049" max="11049" width="4" style="168" customWidth="1"/>
    <col min="11050" max="11058" width="2.7109375" style="168" customWidth="1"/>
    <col min="11059" max="11059" width="2.28515625" style="168" customWidth="1"/>
    <col min="11060" max="11060" width="1.140625" style="168" customWidth="1"/>
    <col min="11061" max="11061" width="0" style="168" hidden="1" customWidth="1"/>
    <col min="11062" max="11062" width="2.85546875" style="168" customWidth="1"/>
    <col min="11063" max="11063" width="2.7109375" style="168" customWidth="1"/>
    <col min="11064" max="11264" width="10.5703125" style="168"/>
    <col min="11265" max="11265" width="7.28515625" style="168" customWidth="1"/>
    <col min="11266" max="11266" width="0" style="168" hidden="1" customWidth="1"/>
    <col min="11267" max="11268" width="2.7109375" style="168" customWidth="1"/>
    <col min="11269" max="11269" width="2.140625" style="168" customWidth="1"/>
    <col min="11270" max="11270" width="5.5703125" style="168" customWidth="1"/>
    <col min="11271" max="11274" width="2.7109375" style="168" customWidth="1"/>
    <col min="11275" max="11275" width="4.42578125" style="168" customWidth="1"/>
    <col min="11276" max="11276" width="1" style="168" customWidth="1"/>
    <col min="11277" max="11277" width="6.140625" style="168" customWidth="1"/>
    <col min="11278" max="11278" width="1" style="168" customWidth="1"/>
    <col min="11279" max="11279" width="4.140625" style="168" customWidth="1"/>
    <col min="11280" max="11280" width="1" style="168" customWidth="1"/>
    <col min="11281" max="11281" width="5.85546875" style="168" customWidth="1"/>
    <col min="11282" max="11282" width="1" style="168" customWidth="1"/>
    <col min="11283" max="11283" width="4.140625" style="168" customWidth="1"/>
    <col min="11284" max="11284" width="1" style="168" customWidth="1"/>
    <col min="11285" max="11285" width="4.28515625" style="168" customWidth="1"/>
    <col min="11286" max="11286" width="4.7109375" style="168" customWidth="1"/>
    <col min="11287" max="11290" width="2.7109375" style="168" customWidth="1"/>
    <col min="11291" max="11291" width="4.5703125" style="168" customWidth="1"/>
    <col min="11292" max="11292" width="2.7109375" style="168" customWidth="1"/>
    <col min="11293" max="11293" width="4.28515625" style="168" customWidth="1"/>
    <col min="11294" max="11294" width="2.7109375" style="168" customWidth="1"/>
    <col min="11295" max="11295" width="4" style="168" customWidth="1"/>
    <col min="11296" max="11302" width="2.7109375" style="168" customWidth="1"/>
    <col min="11303" max="11303" width="4.7109375" style="168" customWidth="1"/>
    <col min="11304" max="11304" width="2.7109375" style="168" customWidth="1"/>
    <col min="11305" max="11305" width="4" style="168" customWidth="1"/>
    <col min="11306" max="11314" width="2.7109375" style="168" customWidth="1"/>
    <col min="11315" max="11315" width="2.28515625" style="168" customWidth="1"/>
    <col min="11316" max="11316" width="1.140625" style="168" customWidth="1"/>
    <col min="11317" max="11317" width="0" style="168" hidden="1" customWidth="1"/>
    <col min="11318" max="11318" width="2.85546875" style="168" customWidth="1"/>
    <col min="11319" max="11319" width="2.7109375" style="168" customWidth="1"/>
    <col min="11320" max="11520" width="10.5703125" style="168"/>
    <col min="11521" max="11521" width="7.28515625" style="168" customWidth="1"/>
    <col min="11522" max="11522" width="0" style="168" hidden="1" customWidth="1"/>
    <col min="11523" max="11524" width="2.7109375" style="168" customWidth="1"/>
    <col min="11525" max="11525" width="2.140625" style="168" customWidth="1"/>
    <col min="11526" max="11526" width="5.5703125" style="168" customWidth="1"/>
    <col min="11527" max="11530" width="2.7109375" style="168" customWidth="1"/>
    <col min="11531" max="11531" width="4.42578125" style="168" customWidth="1"/>
    <col min="11532" max="11532" width="1" style="168" customWidth="1"/>
    <col min="11533" max="11533" width="6.140625" style="168" customWidth="1"/>
    <col min="11534" max="11534" width="1" style="168" customWidth="1"/>
    <col min="11535" max="11535" width="4.140625" style="168" customWidth="1"/>
    <col min="11536" max="11536" width="1" style="168" customWidth="1"/>
    <col min="11537" max="11537" width="5.85546875" style="168" customWidth="1"/>
    <col min="11538" max="11538" width="1" style="168" customWidth="1"/>
    <col min="11539" max="11539" width="4.140625" style="168" customWidth="1"/>
    <col min="11540" max="11540" width="1" style="168" customWidth="1"/>
    <col min="11541" max="11541" width="4.28515625" style="168" customWidth="1"/>
    <col min="11542" max="11542" width="4.7109375" style="168" customWidth="1"/>
    <col min="11543" max="11546" width="2.7109375" style="168" customWidth="1"/>
    <col min="11547" max="11547" width="4.5703125" style="168" customWidth="1"/>
    <col min="11548" max="11548" width="2.7109375" style="168" customWidth="1"/>
    <col min="11549" max="11549" width="4.28515625" style="168" customWidth="1"/>
    <col min="11550" max="11550" width="2.7109375" style="168" customWidth="1"/>
    <col min="11551" max="11551" width="4" style="168" customWidth="1"/>
    <col min="11552" max="11558" width="2.7109375" style="168" customWidth="1"/>
    <col min="11559" max="11559" width="4.7109375" style="168" customWidth="1"/>
    <col min="11560" max="11560" width="2.7109375" style="168" customWidth="1"/>
    <col min="11561" max="11561" width="4" style="168" customWidth="1"/>
    <col min="11562" max="11570" width="2.7109375" style="168" customWidth="1"/>
    <col min="11571" max="11571" width="2.28515625" style="168" customWidth="1"/>
    <col min="11572" max="11572" width="1.140625" style="168" customWidth="1"/>
    <col min="11573" max="11573" width="0" style="168" hidden="1" customWidth="1"/>
    <col min="11574" max="11574" width="2.85546875" style="168" customWidth="1"/>
    <col min="11575" max="11575" width="2.7109375" style="168" customWidth="1"/>
    <col min="11576" max="11776" width="10.5703125" style="168"/>
    <col min="11777" max="11777" width="7.28515625" style="168" customWidth="1"/>
    <col min="11778" max="11778" width="0" style="168" hidden="1" customWidth="1"/>
    <col min="11779" max="11780" width="2.7109375" style="168" customWidth="1"/>
    <col min="11781" max="11781" width="2.140625" style="168" customWidth="1"/>
    <col min="11782" max="11782" width="5.5703125" style="168" customWidth="1"/>
    <col min="11783" max="11786" width="2.7109375" style="168" customWidth="1"/>
    <col min="11787" max="11787" width="4.42578125" style="168" customWidth="1"/>
    <col min="11788" max="11788" width="1" style="168" customWidth="1"/>
    <col min="11789" max="11789" width="6.140625" style="168" customWidth="1"/>
    <col min="11790" max="11790" width="1" style="168" customWidth="1"/>
    <col min="11791" max="11791" width="4.140625" style="168" customWidth="1"/>
    <col min="11792" max="11792" width="1" style="168" customWidth="1"/>
    <col min="11793" max="11793" width="5.85546875" style="168" customWidth="1"/>
    <col min="11794" max="11794" width="1" style="168" customWidth="1"/>
    <col min="11795" max="11795" width="4.140625" style="168" customWidth="1"/>
    <col min="11796" max="11796" width="1" style="168" customWidth="1"/>
    <col min="11797" max="11797" width="4.28515625" style="168" customWidth="1"/>
    <col min="11798" max="11798" width="4.7109375" style="168" customWidth="1"/>
    <col min="11799" max="11802" width="2.7109375" style="168" customWidth="1"/>
    <col min="11803" max="11803" width="4.5703125" style="168" customWidth="1"/>
    <col min="11804" max="11804" width="2.7109375" style="168" customWidth="1"/>
    <col min="11805" max="11805" width="4.28515625" style="168" customWidth="1"/>
    <col min="11806" max="11806" width="2.7109375" style="168" customWidth="1"/>
    <col min="11807" max="11807" width="4" style="168" customWidth="1"/>
    <col min="11808" max="11814" width="2.7109375" style="168" customWidth="1"/>
    <col min="11815" max="11815" width="4.7109375" style="168" customWidth="1"/>
    <col min="11816" max="11816" width="2.7109375" style="168" customWidth="1"/>
    <col min="11817" max="11817" width="4" style="168" customWidth="1"/>
    <col min="11818" max="11826" width="2.7109375" style="168" customWidth="1"/>
    <col min="11827" max="11827" width="2.28515625" style="168" customWidth="1"/>
    <col min="11828" max="11828" width="1.140625" style="168" customWidth="1"/>
    <col min="11829" max="11829" width="0" style="168" hidden="1" customWidth="1"/>
    <col min="11830" max="11830" width="2.85546875" style="168" customWidth="1"/>
    <col min="11831" max="11831" width="2.7109375" style="168" customWidth="1"/>
    <col min="11832" max="12032" width="10.5703125" style="168"/>
    <col min="12033" max="12033" width="7.28515625" style="168" customWidth="1"/>
    <col min="12034" max="12034" width="0" style="168" hidden="1" customWidth="1"/>
    <col min="12035" max="12036" width="2.7109375" style="168" customWidth="1"/>
    <col min="12037" max="12037" width="2.140625" style="168" customWidth="1"/>
    <col min="12038" max="12038" width="5.5703125" style="168" customWidth="1"/>
    <col min="12039" max="12042" width="2.7109375" style="168" customWidth="1"/>
    <col min="12043" max="12043" width="4.42578125" style="168" customWidth="1"/>
    <col min="12044" max="12044" width="1" style="168" customWidth="1"/>
    <col min="12045" max="12045" width="6.140625" style="168" customWidth="1"/>
    <col min="12046" max="12046" width="1" style="168" customWidth="1"/>
    <col min="12047" max="12047" width="4.140625" style="168" customWidth="1"/>
    <col min="12048" max="12048" width="1" style="168" customWidth="1"/>
    <col min="12049" max="12049" width="5.85546875" style="168" customWidth="1"/>
    <col min="12050" max="12050" width="1" style="168" customWidth="1"/>
    <col min="12051" max="12051" width="4.140625" style="168" customWidth="1"/>
    <col min="12052" max="12052" width="1" style="168" customWidth="1"/>
    <col min="12053" max="12053" width="4.28515625" style="168" customWidth="1"/>
    <col min="12054" max="12054" width="4.7109375" style="168" customWidth="1"/>
    <col min="12055" max="12058" width="2.7109375" style="168" customWidth="1"/>
    <col min="12059" max="12059" width="4.5703125" style="168" customWidth="1"/>
    <col min="12060" max="12060" width="2.7109375" style="168" customWidth="1"/>
    <col min="12061" max="12061" width="4.28515625" style="168" customWidth="1"/>
    <col min="12062" max="12062" width="2.7109375" style="168" customWidth="1"/>
    <col min="12063" max="12063" width="4" style="168" customWidth="1"/>
    <col min="12064" max="12070" width="2.7109375" style="168" customWidth="1"/>
    <col min="12071" max="12071" width="4.7109375" style="168" customWidth="1"/>
    <col min="12072" max="12072" width="2.7109375" style="168" customWidth="1"/>
    <col min="12073" max="12073" width="4" style="168" customWidth="1"/>
    <col min="12074" max="12082" width="2.7109375" style="168" customWidth="1"/>
    <col min="12083" max="12083" width="2.28515625" style="168" customWidth="1"/>
    <col min="12084" max="12084" width="1.140625" style="168" customWidth="1"/>
    <col min="12085" max="12085" width="0" style="168" hidden="1" customWidth="1"/>
    <col min="12086" max="12086" width="2.85546875" style="168" customWidth="1"/>
    <col min="12087" max="12087" width="2.7109375" style="168" customWidth="1"/>
    <col min="12088" max="12288" width="10.5703125" style="168"/>
    <col min="12289" max="12289" width="7.28515625" style="168" customWidth="1"/>
    <col min="12290" max="12290" width="0" style="168" hidden="1" customWidth="1"/>
    <col min="12291" max="12292" width="2.7109375" style="168" customWidth="1"/>
    <col min="12293" max="12293" width="2.140625" style="168" customWidth="1"/>
    <col min="12294" max="12294" width="5.5703125" style="168" customWidth="1"/>
    <col min="12295" max="12298" width="2.7109375" style="168" customWidth="1"/>
    <col min="12299" max="12299" width="4.42578125" style="168" customWidth="1"/>
    <col min="12300" max="12300" width="1" style="168" customWidth="1"/>
    <col min="12301" max="12301" width="6.140625" style="168" customWidth="1"/>
    <col min="12302" max="12302" width="1" style="168" customWidth="1"/>
    <col min="12303" max="12303" width="4.140625" style="168" customWidth="1"/>
    <col min="12304" max="12304" width="1" style="168" customWidth="1"/>
    <col min="12305" max="12305" width="5.85546875" style="168" customWidth="1"/>
    <col min="12306" max="12306" width="1" style="168" customWidth="1"/>
    <col min="12307" max="12307" width="4.140625" style="168" customWidth="1"/>
    <col min="12308" max="12308" width="1" style="168" customWidth="1"/>
    <col min="12309" max="12309" width="4.28515625" style="168" customWidth="1"/>
    <col min="12310" max="12310" width="4.7109375" style="168" customWidth="1"/>
    <col min="12311" max="12314" width="2.7109375" style="168" customWidth="1"/>
    <col min="12315" max="12315" width="4.5703125" style="168" customWidth="1"/>
    <col min="12316" max="12316" width="2.7109375" style="168" customWidth="1"/>
    <col min="12317" max="12317" width="4.28515625" style="168" customWidth="1"/>
    <col min="12318" max="12318" width="2.7109375" style="168" customWidth="1"/>
    <col min="12319" max="12319" width="4" style="168" customWidth="1"/>
    <col min="12320" max="12326" width="2.7109375" style="168" customWidth="1"/>
    <col min="12327" max="12327" width="4.7109375" style="168" customWidth="1"/>
    <col min="12328" max="12328" width="2.7109375" style="168" customWidth="1"/>
    <col min="12329" max="12329" width="4" style="168" customWidth="1"/>
    <col min="12330" max="12338" width="2.7109375" style="168" customWidth="1"/>
    <col min="12339" max="12339" width="2.28515625" style="168" customWidth="1"/>
    <col min="12340" max="12340" width="1.140625" style="168" customWidth="1"/>
    <col min="12341" max="12341" width="0" style="168" hidden="1" customWidth="1"/>
    <col min="12342" max="12342" width="2.85546875" style="168" customWidth="1"/>
    <col min="12343" max="12343" width="2.7109375" style="168" customWidth="1"/>
    <col min="12344" max="12544" width="10.5703125" style="168"/>
    <col min="12545" max="12545" width="7.28515625" style="168" customWidth="1"/>
    <col min="12546" max="12546" width="0" style="168" hidden="1" customWidth="1"/>
    <col min="12547" max="12548" width="2.7109375" style="168" customWidth="1"/>
    <col min="12549" max="12549" width="2.140625" style="168" customWidth="1"/>
    <col min="12550" max="12550" width="5.5703125" style="168" customWidth="1"/>
    <col min="12551" max="12554" width="2.7109375" style="168" customWidth="1"/>
    <col min="12555" max="12555" width="4.42578125" style="168" customWidth="1"/>
    <col min="12556" max="12556" width="1" style="168" customWidth="1"/>
    <col min="12557" max="12557" width="6.140625" style="168" customWidth="1"/>
    <col min="12558" max="12558" width="1" style="168" customWidth="1"/>
    <col min="12559" max="12559" width="4.140625" style="168" customWidth="1"/>
    <col min="12560" max="12560" width="1" style="168" customWidth="1"/>
    <col min="12561" max="12561" width="5.85546875" style="168" customWidth="1"/>
    <col min="12562" max="12562" width="1" style="168" customWidth="1"/>
    <col min="12563" max="12563" width="4.140625" style="168" customWidth="1"/>
    <col min="12564" max="12564" width="1" style="168" customWidth="1"/>
    <col min="12565" max="12565" width="4.28515625" style="168" customWidth="1"/>
    <col min="12566" max="12566" width="4.7109375" style="168" customWidth="1"/>
    <col min="12567" max="12570" width="2.7109375" style="168" customWidth="1"/>
    <col min="12571" max="12571" width="4.5703125" style="168" customWidth="1"/>
    <col min="12572" max="12572" width="2.7109375" style="168" customWidth="1"/>
    <col min="12573" max="12573" width="4.28515625" style="168" customWidth="1"/>
    <col min="12574" max="12574" width="2.7109375" style="168" customWidth="1"/>
    <col min="12575" max="12575" width="4" style="168" customWidth="1"/>
    <col min="12576" max="12582" width="2.7109375" style="168" customWidth="1"/>
    <col min="12583" max="12583" width="4.7109375" style="168" customWidth="1"/>
    <col min="12584" max="12584" width="2.7109375" style="168" customWidth="1"/>
    <col min="12585" max="12585" width="4" style="168" customWidth="1"/>
    <col min="12586" max="12594" width="2.7109375" style="168" customWidth="1"/>
    <col min="12595" max="12595" width="2.28515625" style="168" customWidth="1"/>
    <col min="12596" max="12596" width="1.140625" style="168" customWidth="1"/>
    <col min="12597" max="12597" width="0" style="168" hidden="1" customWidth="1"/>
    <col min="12598" max="12598" width="2.85546875" style="168" customWidth="1"/>
    <col min="12599" max="12599" width="2.7109375" style="168" customWidth="1"/>
    <col min="12600" max="12800" width="10.5703125" style="168"/>
    <col min="12801" max="12801" width="7.28515625" style="168" customWidth="1"/>
    <col min="12802" max="12802" width="0" style="168" hidden="1" customWidth="1"/>
    <col min="12803" max="12804" width="2.7109375" style="168" customWidth="1"/>
    <col min="12805" max="12805" width="2.140625" style="168" customWidth="1"/>
    <col min="12806" max="12806" width="5.5703125" style="168" customWidth="1"/>
    <col min="12807" max="12810" width="2.7109375" style="168" customWidth="1"/>
    <col min="12811" max="12811" width="4.42578125" style="168" customWidth="1"/>
    <col min="12812" max="12812" width="1" style="168" customWidth="1"/>
    <col min="12813" max="12813" width="6.140625" style="168" customWidth="1"/>
    <col min="12814" max="12814" width="1" style="168" customWidth="1"/>
    <col min="12815" max="12815" width="4.140625" style="168" customWidth="1"/>
    <col min="12816" max="12816" width="1" style="168" customWidth="1"/>
    <col min="12817" max="12817" width="5.85546875" style="168" customWidth="1"/>
    <col min="12818" max="12818" width="1" style="168" customWidth="1"/>
    <col min="12819" max="12819" width="4.140625" style="168" customWidth="1"/>
    <col min="12820" max="12820" width="1" style="168" customWidth="1"/>
    <col min="12821" max="12821" width="4.28515625" style="168" customWidth="1"/>
    <col min="12822" max="12822" width="4.7109375" style="168" customWidth="1"/>
    <col min="12823" max="12826" width="2.7109375" style="168" customWidth="1"/>
    <col min="12827" max="12827" width="4.5703125" style="168" customWidth="1"/>
    <col min="12828" max="12828" width="2.7109375" style="168" customWidth="1"/>
    <col min="12829" max="12829" width="4.28515625" style="168" customWidth="1"/>
    <col min="12830" max="12830" width="2.7109375" style="168" customWidth="1"/>
    <col min="12831" max="12831" width="4" style="168" customWidth="1"/>
    <col min="12832" max="12838" width="2.7109375" style="168" customWidth="1"/>
    <col min="12839" max="12839" width="4.7109375" style="168" customWidth="1"/>
    <col min="12840" max="12840" width="2.7109375" style="168" customWidth="1"/>
    <col min="12841" max="12841" width="4" style="168" customWidth="1"/>
    <col min="12842" max="12850" width="2.7109375" style="168" customWidth="1"/>
    <col min="12851" max="12851" width="2.28515625" style="168" customWidth="1"/>
    <col min="12852" max="12852" width="1.140625" style="168" customWidth="1"/>
    <col min="12853" max="12853" width="0" style="168" hidden="1" customWidth="1"/>
    <col min="12854" max="12854" width="2.85546875" style="168" customWidth="1"/>
    <col min="12855" max="12855" width="2.7109375" style="168" customWidth="1"/>
    <col min="12856" max="13056" width="10.5703125" style="168"/>
    <col min="13057" max="13057" width="7.28515625" style="168" customWidth="1"/>
    <col min="13058" max="13058" width="0" style="168" hidden="1" customWidth="1"/>
    <col min="13059" max="13060" width="2.7109375" style="168" customWidth="1"/>
    <col min="13061" max="13061" width="2.140625" style="168" customWidth="1"/>
    <col min="13062" max="13062" width="5.5703125" style="168" customWidth="1"/>
    <col min="13063" max="13066" width="2.7109375" style="168" customWidth="1"/>
    <col min="13067" max="13067" width="4.42578125" style="168" customWidth="1"/>
    <col min="13068" max="13068" width="1" style="168" customWidth="1"/>
    <col min="13069" max="13069" width="6.140625" style="168" customWidth="1"/>
    <col min="13070" max="13070" width="1" style="168" customWidth="1"/>
    <col min="13071" max="13071" width="4.140625" style="168" customWidth="1"/>
    <col min="13072" max="13072" width="1" style="168" customWidth="1"/>
    <col min="13073" max="13073" width="5.85546875" style="168" customWidth="1"/>
    <col min="13074" max="13074" width="1" style="168" customWidth="1"/>
    <col min="13075" max="13075" width="4.140625" style="168" customWidth="1"/>
    <col min="13076" max="13076" width="1" style="168" customWidth="1"/>
    <col min="13077" max="13077" width="4.28515625" style="168" customWidth="1"/>
    <col min="13078" max="13078" width="4.7109375" style="168" customWidth="1"/>
    <col min="13079" max="13082" width="2.7109375" style="168" customWidth="1"/>
    <col min="13083" max="13083" width="4.5703125" style="168" customWidth="1"/>
    <col min="13084" max="13084" width="2.7109375" style="168" customWidth="1"/>
    <col min="13085" max="13085" width="4.28515625" style="168" customWidth="1"/>
    <col min="13086" max="13086" width="2.7109375" style="168" customWidth="1"/>
    <col min="13087" max="13087" width="4" style="168" customWidth="1"/>
    <col min="13088" max="13094" width="2.7109375" style="168" customWidth="1"/>
    <col min="13095" max="13095" width="4.7109375" style="168" customWidth="1"/>
    <col min="13096" max="13096" width="2.7109375" style="168" customWidth="1"/>
    <col min="13097" max="13097" width="4" style="168" customWidth="1"/>
    <col min="13098" max="13106" width="2.7109375" style="168" customWidth="1"/>
    <col min="13107" max="13107" width="2.28515625" style="168" customWidth="1"/>
    <col min="13108" max="13108" width="1.140625" style="168" customWidth="1"/>
    <col min="13109" max="13109" width="0" style="168" hidden="1" customWidth="1"/>
    <col min="13110" max="13110" width="2.85546875" style="168" customWidth="1"/>
    <col min="13111" max="13111" width="2.7109375" style="168" customWidth="1"/>
    <col min="13112" max="13312" width="10.5703125" style="168"/>
    <col min="13313" max="13313" width="7.28515625" style="168" customWidth="1"/>
    <col min="13314" max="13314" width="0" style="168" hidden="1" customWidth="1"/>
    <col min="13315" max="13316" width="2.7109375" style="168" customWidth="1"/>
    <col min="13317" max="13317" width="2.140625" style="168" customWidth="1"/>
    <col min="13318" max="13318" width="5.5703125" style="168" customWidth="1"/>
    <col min="13319" max="13322" width="2.7109375" style="168" customWidth="1"/>
    <col min="13323" max="13323" width="4.42578125" style="168" customWidth="1"/>
    <col min="13324" max="13324" width="1" style="168" customWidth="1"/>
    <col min="13325" max="13325" width="6.140625" style="168" customWidth="1"/>
    <col min="13326" max="13326" width="1" style="168" customWidth="1"/>
    <col min="13327" max="13327" width="4.140625" style="168" customWidth="1"/>
    <col min="13328" max="13328" width="1" style="168" customWidth="1"/>
    <col min="13329" max="13329" width="5.85546875" style="168" customWidth="1"/>
    <col min="13330" max="13330" width="1" style="168" customWidth="1"/>
    <col min="13331" max="13331" width="4.140625" style="168" customWidth="1"/>
    <col min="13332" max="13332" width="1" style="168" customWidth="1"/>
    <col min="13333" max="13333" width="4.28515625" style="168" customWidth="1"/>
    <col min="13334" max="13334" width="4.7109375" style="168" customWidth="1"/>
    <col min="13335" max="13338" width="2.7109375" style="168" customWidth="1"/>
    <col min="13339" max="13339" width="4.5703125" style="168" customWidth="1"/>
    <col min="13340" max="13340" width="2.7109375" style="168" customWidth="1"/>
    <col min="13341" max="13341" width="4.28515625" style="168" customWidth="1"/>
    <col min="13342" max="13342" width="2.7109375" style="168" customWidth="1"/>
    <col min="13343" max="13343" width="4" style="168" customWidth="1"/>
    <col min="13344" max="13350" width="2.7109375" style="168" customWidth="1"/>
    <col min="13351" max="13351" width="4.7109375" style="168" customWidth="1"/>
    <col min="13352" max="13352" width="2.7109375" style="168" customWidth="1"/>
    <col min="13353" max="13353" width="4" style="168" customWidth="1"/>
    <col min="13354" max="13362" width="2.7109375" style="168" customWidth="1"/>
    <col min="13363" max="13363" width="2.28515625" style="168" customWidth="1"/>
    <col min="13364" max="13364" width="1.140625" style="168" customWidth="1"/>
    <col min="13365" max="13365" width="0" style="168" hidden="1" customWidth="1"/>
    <col min="13366" max="13366" width="2.85546875" style="168" customWidth="1"/>
    <col min="13367" max="13367" width="2.7109375" style="168" customWidth="1"/>
    <col min="13368" max="13568" width="10.5703125" style="168"/>
    <col min="13569" max="13569" width="7.28515625" style="168" customWidth="1"/>
    <col min="13570" max="13570" width="0" style="168" hidden="1" customWidth="1"/>
    <col min="13571" max="13572" width="2.7109375" style="168" customWidth="1"/>
    <col min="13573" max="13573" width="2.140625" style="168" customWidth="1"/>
    <col min="13574" max="13574" width="5.5703125" style="168" customWidth="1"/>
    <col min="13575" max="13578" width="2.7109375" style="168" customWidth="1"/>
    <col min="13579" max="13579" width="4.42578125" style="168" customWidth="1"/>
    <col min="13580" max="13580" width="1" style="168" customWidth="1"/>
    <col min="13581" max="13581" width="6.140625" style="168" customWidth="1"/>
    <col min="13582" max="13582" width="1" style="168" customWidth="1"/>
    <col min="13583" max="13583" width="4.140625" style="168" customWidth="1"/>
    <col min="13584" max="13584" width="1" style="168" customWidth="1"/>
    <col min="13585" max="13585" width="5.85546875" style="168" customWidth="1"/>
    <col min="13586" max="13586" width="1" style="168" customWidth="1"/>
    <col min="13587" max="13587" width="4.140625" style="168" customWidth="1"/>
    <col min="13588" max="13588" width="1" style="168" customWidth="1"/>
    <col min="13589" max="13589" width="4.28515625" style="168" customWidth="1"/>
    <col min="13590" max="13590" width="4.7109375" style="168" customWidth="1"/>
    <col min="13591" max="13594" width="2.7109375" style="168" customWidth="1"/>
    <col min="13595" max="13595" width="4.5703125" style="168" customWidth="1"/>
    <col min="13596" max="13596" width="2.7109375" style="168" customWidth="1"/>
    <col min="13597" max="13597" width="4.28515625" style="168" customWidth="1"/>
    <col min="13598" max="13598" width="2.7109375" style="168" customWidth="1"/>
    <col min="13599" max="13599" width="4" style="168" customWidth="1"/>
    <col min="13600" max="13606" width="2.7109375" style="168" customWidth="1"/>
    <col min="13607" max="13607" width="4.7109375" style="168" customWidth="1"/>
    <col min="13608" max="13608" width="2.7109375" style="168" customWidth="1"/>
    <col min="13609" max="13609" width="4" style="168" customWidth="1"/>
    <col min="13610" max="13618" width="2.7109375" style="168" customWidth="1"/>
    <col min="13619" max="13619" width="2.28515625" style="168" customWidth="1"/>
    <col min="13620" max="13620" width="1.140625" style="168" customWidth="1"/>
    <col min="13621" max="13621" width="0" style="168" hidden="1" customWidth="1"/>
    <col min="13622" max="13622" width="2.85546875" style="168" customWidth="1"/>
    <col min="13623" max="13623" width="2.7109375" style="168" customWidth="1"/>
    <col min="13624" max="13824" width="10.5703125" style="168"/>
    <col min="13825" max="13825" width="7.28515625" style="168" customWidth="1"/>
    <col min="13826" max="13826" width="0" style="168" hidden="1" customWidth="1"/>
    <col min="13827" max="13828" width="2.7109375" style="168" customWidth="1"/>
    <col min="13829" max="13829" width="2.140625" style="168" customWidth="1"/>
    <col min="13830" max="13830" width="5.5703125" style="168" customWidth="1"/>
    <col min="13831" max="13834" width="2.7109375" style="168" customWidth="1"/>
    <col min="13835" max="13835" width="4.42578125" style="168" customWidth="1"/>
    <col min="13836" max="13836" width="1" style="168" customWidth="1"/>
    <col min="13837" max="13837" width="6.140625" style="168" customWidth="1"/>
    <col min="13838" max="13838" width="1" style="168" customWidth="1"/>
    <col min="13839" max="13839" width="4.140625" style="168" customWidth="1"/>
    <col min="13840" max="13840" width="1" style="168" customWidth="1"/>
    <col min="13841" max="13841" width="5.85546875" style="168" customWidth="1"/>
    <col min="13842" max="13842" width="1" style="168" customWidth="1"/>
    <col min="13843" max="13843" width="4.140625" style="168" customWidth="1"/>
    <col min="13844" max="13844" width="1" style="168" customWidth="1"/>
    <col min="13845" max="13845" width="4.28515625" style="168" customWidth="1"/>
    <col min="13846" max="13846" width="4.7109375" style="168" customWidth="1"/>
    <col min="13847" max="13850" width="2.7109375" style="168" customWidth="1"/>
    <col min="13851" max="13851" width="4.5703125" style="168" customWidth="1"/>
    <col min="13852" max="13852" width="2.7109375" style="168" customWidth="1"/>
    <col min="13853" max="13853" width="4.28515625" style="168" customWidth="1"/>
    <col min="13854" max="13854" width="2.7109375" style="168" customWidth="1"/>
    <col min="13855" max="13855" width="4" style="168" customWidth="1"/>
    <col min="13856" max="13862" width="2.7109375" style="168" customWidth="1"/>
    <col min="13863" max="13863" width="4.7109375" style="168" customWidth="1"/>
    <col min="13864" max="13864" width="2.7109375" style="168" customWidth="1"/>
    <col min="13865" max="13865" width="4" style="168" customWidth="1"/>
    <col min="13866" max="13874" width="2.7109375" style="168" customWidth="1"/>
    <col min="13875" max="13875" width="2.28515625" style="168" customWidth="1"/>
    <col min="13876" max="13876" width="1.140625" style="168" customWidth="1"/>
    <col min="13877" max="13877" width="0" style="168" hidden="1" customWidth="1"/>
    <col min="13878" max="13878" width="2.85546875" style="168" customWidth="1"/>
    <col min="13879" max="13879" width="2.7109375" style="168" customWidth="1"/>
    <col min="13880" max="14080" width="10.5703125" style="168"/>
    <col min="14081" max="14081" width="7.28515625" style="168" customWidth="1"/>
    <col min="14082" max="14082" width="0" style="168" hidden="1" customWidth="1"/>
    <col min="14083" max="14084" width="2.7109375" style="168" customWidth="1"/>
    <col min="14085" max="14085" width="2.140625" style="168" customWidth="1"/>
    <col min="14086" max="14086" width="5.5703125" style="168" customWidth="1"/>
    <col min="14087" max="14090" width="2.7109375" style="168" customWidth="1"/>
    <col min="14091" max="14091" width="4.42578125" style="168" customWidth="1"/>
    <col min="14092" max="14092" width="1" style="168" customWidth="1"/>
    <col min="14093" max="14093" width="6.140625" style="168" customWidth="1"/>
    <col min="14094" max="14094" width="1" style="168" customWidth="1"/>
    <col min="14095" max="14095" width="4.140625" style="168" customWidth="1"/>
    <col min="14096" max="14096" width="1" style="168" customWidth="1"/>
    <col min="14097" max="14097" width="5.85546875" style="168" customWidth="1"/>
    <col min="14098" max="14098" width="1" style="168" customWidth="1"/>
    <col min="14099" max="14099" width="4.140625" style="168" customWidth="1"/>
    <col min="14100" max="14100" width="1" style="168" customWidth="1"/>
    <col min="14101" max="14101" width="4.28515625" style="168" customWidth="1"/>
    <col min="14102" max="14102" width="4.7109375" style="168" customWidth="1"/>
    <col min="14103" max="14106" width="2.7109375" style="168" customWidth="1"/>
    <col min="14107" max="14107" width="4.5703125" style="168" customWidth="1"/>
    <col min="14108" max="14108" width="2.7109375" style="168" customWidth="1"/>
    <col min="14109" max="14109" width="4.28515625" style="168" customWidth="1"/>
    <col min="14110" max="14110" width="2.7109375" style="168" customWidth="1"/>
    <col min="14111" max="14111" width="4" style="168" customWidth="1"/>
    <col min="14112" max="14118" width="2.7109375" style="168" customWidth="1"/>
    <col min="14119" max="14119" width="4.7109375" style="168" customWidth="1"/>
    <col min="14120" max="14120" width="2.7109375" style="168" customWidth="1"/>
    <col min="14121" max="14121" width="4" style="168" customWidth="1"/>
    <col min="14122" max="14130" width="2.7109375" style="168" customWidth="1"/>
    <col min="14131" max="14131" width="2.28515625" style="168" customWidth="1"/>
    <col min="14132" max="14132" width="1.140625" style="168" customWidth="1"/>
    <col min="14133" max="14133" width="0" style="168" hidden="1" customWidth="1"/>
    <col min="14134" max="14134" width="2.85546875" style="168" customWidth="1"/>
    <col min="14135" max="14135" width="2.7109375" style="168" customWidth="1"/>
    <col min="14136" max="14336" width="10.5703125" style="168"/>
    <col min="14337" max="14337" width="7.28515625" style="168" customWidth="1"/>
    <col min="14338" max="14338" width="0" style="168" hidden="1" customWidth="1"/>
    <col min="14339" max="14340" width="2.7109375" style="168" customWidth="1"/>
    <col min="14341" max="14341" width="2.140625" style="168" customWidth="1"/>
    <col min="14342" max="14342" width="5.5703125" style="168" customWidth="1"/>
    <col min="14343" max="14346" width="2.7109375" style="168" customWidth="1"/>
    <col min="14347" max="14347" width="4.42578125" style="168" customWidth="1"/>
    <col min="14348" max="14348" width="1" style="168" customWidth="1"/>
    <col min="14349" max="14349" width="6.140625" style="168" customWidth="1"/>
    <col min="14350" max="14350" width="1" style="168" customWidth="1"/>
    <col min="14351" max="14351" width="4.140625" style="168" customWidth="1"/>
    <col min="14352" max="14352" width="1" style="168" customWidth="1"/>
    <col min="14353" max="14353" width="5.85546875" style="168" customWidth="1"/>
    <col min="14354" max="14354" width="1" style="168" customWidth="1"/>
    <col min="14355" max="14355" width="4.140625" style="168" customWidth="1"/>
    <col min="14356" max="14356" width="1" style="168" customWidth="1"/>
    <col min="14357" max="14357" width="4.28515625" style="168" customWidth="1"/>
    <col min="14358" max="14358" width="4.7109375" style="168" customWidth="1"/>
    <col min="14359" max="14362" width="2.7109375" style="168" customWidth="1"/>
    <col min="14363" max="14363" width="4.5703125" style="168" customWidth="1"/>
    <col min="14364" max="14364" width="2.7109375" style="168" customWidth="1"/>
    <col min="14365" max="14365" width="4.28515625" style="168" customWidth="1"/>
    <col min="14366" max="14366" width="2.7109375" style="168" customWidth="1"/>
    <col min="14367" max="14367" width="4" style="168" customWidth="1"/>
    <col min="14368" max="14374" width="2.7109375" style="168" customWidth="1"/>
    <col min="14375" max="14375" width="4.7109375" style="168" customWidth="1"/>
    <col min="14376" max="14376" width="2.7109375" style="168" customWidth="1"/>
    <col min="14377" max="14377" width="4" style="168" customWidth="1"/>
    <col min="14378" max="14386" width="2.7109375" style="168" customWidth="1"/>
    <col min="14387" max="14387" width="2.28515625" style="168" customWidth="1"/>
    <col min="14388" max="14388" width="1.140625" style="168" customWidth="1"/>
    <col min="14389" max="14389" width="0" style="168" hidden="1" customWidth="1"/>
    <col min="14390" max="14390" width="2.85546875" style="168" customWidth="1"/>
    <col min="14391" max="14391" width="2.7109375" style="168" customWidth="1"/>
    <col min="14392" max="14592" width="10.5703125" style="168"/>
    <col min="14593" max="14593" width="7.28515625" style="168" customWidth="1"/>
    <col min="14594" max="14594" width="0" style="168" hidden="1" customWidth="1"/>
    <col min="14595" max="14596" width="2.7109375" style="168" customWidth="1"/>
    <col min="14597" max="14597" width="2.140625" style="168" customWidth="1"/>
    <col min="14598" max="14598" width="5.5703125" style="168" customWidth="1"/>
    <col min="14599" max="14602" width="2.7109375" style="168" customWidth="1"/>
    <col min="14603" max="14603" width="4.42578125" style="168" customWidth="1"/>
    <col min="14604" max="14604" width="1" style="168" customWidth="1"/>
    <col min="14605" max="14605" width="6.140625" style="168" customWidth="1"/>
    <col min="14606" max="14606" width="1" style="168" customWidth="1"/>
    <col min="14607" max="14607" width="4.140625" style="168" customWidth="1"/>
    <col min="14608" max="14608" width="1" style="168" customWidth="1"/>
    <col min="14609" max="14609" width="5.85546875" style="168" customWidth="1"/>
    <col min="14610" max="14610" width="1" style="168" customWidth="1"/>
    <col min="14611" max="14611" width="4.140625" style="168" customWidth="1"/>
    <col min="14612" max="14612" width="1" style="168" customWidth="1"/>
    <col min="14613" max="14613" width="4.28515625" style="168" customWidth="1"/>
    <col min="14614" max="14614" width="4.7109375" style="168" customWidth="1"/>
    <col min="14615" max="14618" width="2.7109375" style="168" customWidth="1"/>
    <col min="14619" max="14619" width="4.5703125" style="168" customWidth="1"/>
    <col min="14620" max="14620" width="2.7109375" style="168" customWidth="1"/>
    <col min="14621" max="14621" width="4.28515625" style="168" customWidth="1"/>
    <col min="14622" max="14622" width="2.7109375" style="168" customWidth="1"/>
    <col min="14623" max="14623" width="4" style="168" customWidth="1"/>
    <col min="14624" max="14630" width="2.7109375" style="168" customWidth="1"/>
    <col min="14631" max="14631" width="4.7109375" style="168" customWidth="1"/>
    <col min="14632" max="14632" width="2.7109375" style="168" customWidth="1"/>
    <col min="14633" max="14633" width="4" style="168" customWidth="1"/>
    <col min="14634" max="14642" width="2.7109375" style="168" customWidth="1"/>
    <col min="14643" max="14643" width="2.28515625" style="168" customWidth="1"/>
    <col min="14644" max="14644" width="1.140625" style="168" customWidth="1"/>
    <col min="14645" max="14645" width="0" style="168" hidden="1" customWidth="1"/>
    <col min="14646" max="14646" width="2.85546875" style="168" customWidth="1"/>
    <col min="14647" max="14647" width="2.7109375" style="168" customWidth="1"/>
    <col min="14648" max="14848" width="10.5703125" style="168"/>
    <col min="14849" max="14849" width="7.28515625" style="168" customWidth="1"/>
    <col min="14850" max="14850" width="0" style="168" hidden="1" customWidth="1"/>
    <col min="14851" max="14852" width="2.7109375" style="168" customWidth="1"/>
    <col min="14853" max="14853" width="2.140625" style="168" customWidth="1"/>
    <col min="14854" max="14854" width="5.5703125" style="168" customWidth="1"/>
    <col min="14855" max="14858" width="2.7109375" style="168" customWidth="1"/>
    <col min="14859" max="14859" width="4.42578125" style="168" customWidth="1"/>
    <col min="14860" max="14860" width="1" style="168" customWidth="1"/>
    <col min="14861" max="14861" width="6.140625" style="168" customWidth="1"/>
    <col min="14862" max="14862" width="1" style="168" customWidth="1"/>
    <col min="14863" max="14863" width="4.140625" style="168" customWidth="1"/>
    <col min="14864" max="14864" width="1" style="168" customWidth="1"/>
    <col min="14865" max="14865" width="5.85546875" style="168" customWidth="1"/>
    <col min="14866" max="14866" width="1" style="168" customWidth="1"/>
    <col min="14867" max="14867" width="4.140625" style="168" customWidth="1"/>
    <col min="14868" max="14868" width="1" style="168" customWidth="1"/>
    <col min="14869" max="14869" width="4.28515625" style="168" customWidth="1"/>
    <col min="14870" max="14870" width="4.7109375" style="168" customWidth="1"/>
    <col min="14871" max="14874" width="2.7109375" style="168" customWidth="1"/>
    <col min="14875" max="14875" width="4.5703125" style="168" customWidth="1"/>
    <col min="14876" max="14876" width="2.7109375" style="168" customWidth="1"/>
    <col min="14877" max="14877" width="4.28515625" style="168" customWidth="1"/>
    <col min="14878" max="14878" width="2.7109375" style="168" customWidth="1"/>
    <col min="14879" max="14879" width="4" style="168" customWidth="1"/>
    <col min="14880" max="14886" width="2.7109375" style="168" customWidth="1"/>
    <col min="14887" max="14887" width="4.7109375" style="168" customWidth="1"/>
    <col min="14888" max="14888" width="2.7109375" style="168" customWidth="1"/>
    <col min="14889" max="14889" width="4" style="168" customWidth="1"/>
    <col min="14890" max="14898" width="2.7109375" style="168" customWidth="1"/>
    <col min="14899" max="14899" width="2.28515625" style="168" customWidth="1"/>
    <col min="14900" max="14900" width="1.140625" style="168" customWidth="1"/>
    <col min="14901" max="14901" width="0" style="168" hidden="1" customWidth="1"/>
    <col min="14902" max="14902" width="2.85546875" style="168" customWidth="1"/>
    <col min="14903" max="14903" width="2.7109375" style="168" customWidth="1"/>
    <col min="14904" max="15104" width="10.5703125" style="168"/>
    <col min="15105" max="15105" width="7.28515625" style="168" customWidth="1"/>
    <col min="15106" max="15106" width="0" style="168" hidden="1" customWidth="1"/>
    <col min="15107" max="15108" width="2.7109375" style="168" customWidth="1"/>
    <col min="15109" max="15109" width="2.140625" style="168" customWidth="1"/>
    <col min="15110" max="15110" width="5.5703125" style="168" customWidth="1"/>
    <col min="15111" max="15114" width="2.7109375" style="168" customWidth="1"/>
    <col min="15115" max="15115" width="4.42578125" style="168" customWidth="1"/>
    <col min="15116" max="15116" width="1" style="168" customWidth="1"/>
    <col min="15117" max="15117" width="6.140625" style="168" customWidth="1"/>
    <col min="15118" max="15118" width="1" style="168" customWidth="1"/>
    <col min="15119" max="15119" width="4.140625" style="168" customWidth="1"/>
    <col min="15120" max="15120" width="1" style="168" customWidth="1"/>
    <col min="15121" max="15121" width="5.85546875" style="168" customWidth="1"/>
    <col min="15122" max="15122" width="1" style="168" customWidth="1"/>
    <col min="15123" max="15123" width="4.140625" style="168" customWidth="1"/>
    <col min="15124" max="15124" width="1" style="168" customWidth="1"/>
    <col min="15125" max="15125" width="4.28515625" style="168" customWidth="1"/>
    <col min="15126" max="15126" width="4.7109375" style="168" customWidth="1"/>
    <col min="15127" max="15130" width="2.7109375" style="168" customWidth="1"/>
    <col min="15131" max="15131" width="4.5703125" style="168" customWidth="1"/>
    <col min="15132" max="15132" width="2.7109375" style="168" customWidth="1"/>
    <col min="15133" max="15133" width="4.28515625" style="168" customWidth="1"/>
    <col min="15134" max="15134" width="2.7109375" style="168" customWidth="1"/>
    <col min="15135" max="15135" width="4" style="168" customWidth="1"/>
    <col min="15136" max="15142" width="2.7109375" style="168" customWidth="1"/>
    <col min="15143" max="15143" width="4.7109375" style="168" customWidth="1"/>
    <col min="15144" max="15144" width="2.7109375" style="168" customWidth="1"/>
    <col min="15145" max="15145" width="4" style="168" customWidth="1"/>
    <col min="15146" max="15154" width="2.7109375" style="168" customWidth="1"/>
    <col min="15155" max="15155" width="2.28515625" style="168" customWidth="1"/>
    <col min="15156" max="15156" width="1.140625" style="168" customWidth="1"/>
    <col min="15157" max="15157" width="0" style="168" hidden="1" customWidth="1"/>
    <col min="15158" max="15158" width="2.85546875" style="168" customWidth="1"/>
    <col min="15159" max="15159" width="2.7109375" style="168" customWidth="1"/>
    <col min="15160" max="15360" width="10.5703125" style="168"/>
    <col min="15361" max="15361" width="7.28515625" style="168" customWidth="1"/>
    <col min="15362" max="15362" width="0" style="168" hidden="1" customWidth="1"/>
    <col min="15363" max="15364" width="2.7109375" style="168" customWidth="1"/>
    <col min="15365" max="15365" width="2.140625" style="168" customWidth="1"/>
    <col min="15366" max="15366" width="5.5703125" style="168" customWidth="1"/>
    <col min="15367" max="15370" width="2.7109375" style="168" customWidth="1"/>
    <col min="15371" max="15371" width="4.42578125" style="168" customWidth="1"/>
    <col min="15372" max="15372" width="1" style="168" customWidth="1"/>
    <col min="15373" max="15373" width="6.140625" style="168" customWidth="1"/>
    <col min="15374" max="15374" width="1" style="168" customWidth="1"/>
    <col min="15375" max="15375" width="4.140625" style="168" customWidth="1"/>
    <col min="15376" max="15376" width="1" style="168" customWidth="1"/>
    <col min="15377" max="15377" width="5.85546875" style="168" customWidth="1"/>
    <col min="15378" max="15378" width="1" style="168" customWidth="1"/>
    <col min="15379" max="15379" width="4.140625" style="168" customWidth="1"/>
    <col min="15380" max="15380" width="1" style="168" customWidth="1"/>
    <col min="15381" max="15381" width="4.28515625" style="168" customWidth="1"/>
    <col min="15382" max="15382" width="4.7109375" style="168" customWidth="1"/>
    <col min="15383" max="15386" width="2.7109375" style="168" customWidth="1"/>
    <col min="15387" max="15387" width="4.5703125" style="168" customWidth="1"/>
    <col min="15388" max="15388" width="2.7109375" style="168" customWidth="1"/>
    <col min="15389" max="15389" width="4.28515625" style="168" customWidth="1"/>
    <col min="15390" max="15390" width="2.7109375" style="168" customWidth="1"/>
    <col min="15391" max="15391" width="4" style="168" customWidth="1"/>
    <col min="15392" max="15398" width="2.7109375" style="168" customWidth="1"/>
    <col min="15399" max="15399" width="4.7109375" style="168" customWidth="1"/>
    <col min="15400" max="15400" width="2.7109375" style="168" customWidth="1"/>
    <col min="15401" max="15401" width="4" style="168" customWidth="1"/>
    <col min="15402" max="15410" width="2.7109375" style="168" customWidth="1"/>
    <col min="15411" max="15411" width="2.28515625" style="168" customWidth="1"/>
    <col min="15412" max="15412" width="1.140625" style="168" customWidth="1"/>
    <col min="15413" max="15413" width="0" style="168" hidden="1" customWidth="1"/>
    <col min="15414" max="15414" width="2.85546875" style="168" customWidth="1"/>
    <col min="15415" max="15415" width="2.7109375" style="168" customWidth="1"/>
    <col min="15416" max="15616" width="10.5703125" style="168"/>
    <col min="15617" max="15617" width="7.28515625" style="168" customWidth="1"/>
    <col min="15618" max="15618" width="0" style="168" hidden="1" customWidth="1"/>
    <col min="15619" max="15620" width="2.7109375" style="168" customWidth="1"/>
    <col min="15621" max="15621" width="2.140625" style="168" customWidth="1"/>
    <col min="15622" max="15622" width="5.5703125" style="168" customWidth="1"/>
    <col min="15623" max="15626" width="2.7109375" style="168" customWidth="1"/>
    <col min="15627" max="15627" width="4.42578125" style="168" customWidth="1"/>
    <col min="15628" max="15628" width="1" style="168" customWidth="1"/>
    <col min="15629" max="15629" width="6.140625" style="168" customWidth="1"/>
    <col min="15630" max="15630" width="1" style="168" customWidth="1"/>
    <col min="15631" max="15631" width="4.140625" style="168" customWidth="1"/>
    <col min="15632" max="15632" width="1" style="168" customWidth="1"/>
    <col min="15633" max="15633" width="5.85546875" style="168" customWidth="1"/>
    <col min="15634" max="15634" width="1" style="168" customWidth="1"/>
    <col min="15635" max="15635" width="4.140625" style="168" customWidth="1"/>
    <col min="15636" max="15636" width="1" style="168" customWidth="1"/>
    <col min="15637" max="15637" width="4.28515625" style="168" customWidth="1"/>
    <col min="15638" max="15638" width="4.7109375" style="168" customWidth="1"/>
    <col min="15639" max="15642" width="2.7109375" style="168" customWidth="1"/>
    <col min="15643" max="15643" width="4.5703125" style="168" customWidth="1"/>
    <col min="15644" max="15644" width="2.7109375" style="168" customWidth="1"/>
    <col min="15645" max="15645" width="4.28515625" style="168" customWidth="1"/>
    <col min="15646" max="15646" width="2.7109375" style="168" customWidth="1"/>
    <col min="15647" max="15647" width="4" style="168" customWidth="1"/>
    <col min="15648" max="15654" width="2.7109375" style="168" customWidth="1"/>
    <col min="15655" max="15655" width="4.7109375" style="168" customWidth="1"/>
    <col min="15656" max="15656" width="2.7109375" style="168" customWidth="1"/>
    <col min="15657" max="15657" width="4" style="168" customWidth="1"/>
    <col min="15658" max="15666" width="2.7109375" style="168" customWidth="1"/>
    <col min="15667" max="15667" width="2.28515625" style="168" customWidth="1"/>
    <col min="15668" max="15668" width="1.140625" style="168" customWidth="1"/>
    <col min="15669" max="15669" width="0" style="168" hidden="1" customWidth="1"/>
    <col min="15670" max="15670" width="2.85546875" style="168" customWidth="1"/>
    <col min="15671" max="15671" width="2.7109375" style="168" customWidth="1"/>
    <col min="15672" max="15872" width="10.5703125" style="168"/>
    <col min="15873" max="15873" width="7.28515625" style="168" customWidth="1"/>
    <col min="15874" max="15874" width="0" style="168" hidden="1" customWidth="1"/>
    <col min="15875" max="15876" width="2.7109375" style="168" customWidth="1"/>
    <col min="15877" max="15877" width="2.140625" style="168" customWidth="1"/>
    <col min="15878" max="15878" width="5.5703125" style="168" customWidth="1"/>
    <col min="15879" max="15882" width="2.7109375" style="168" customWidth="1"/>
    <col min="15883" max="15883" width="4.42578125" style="168" customWidth="1"/>
    <col min="15884" max="15884" width="1" style="168" customWidth="1"/>
    <col min="15885" max="15885" width="6.140625" style="168" customWidth="1"/>
    <col min="15886" max="15886" width="1" style="168" customWidth="1"/>
    <col min="15887" max="15887" width="4.140625" style="168" customWidth="1"/>
    <col min="15888" max="15888" width="1" style="168" customWidth="1"/>
    <col min="15889" max="15889" width="5.85546875" style="168" customWidth="1"/>
    <col min="15890" max="15890" width="1" style="168" customWidth="1"/>
    <col min="15891" max="15891" width="4.140625" style="168" customWidth="1"/>
    <col min="15892" max="15892" width="1" style="168" customWidth="1"/>
    <col min="15893" max="15893" width="4.28515625" style="168" customWidth="1"/>
    <col min="15894" max="15894" width="4.7109375" style="168" customWidth="1"/>
    <col min="15895" max="15898" width="2.7109375" style="168" customWidth="1"/>
    <col min="15899" max="15899" width="4.5703125" style="168" customWidth="1"/>
    <col min="15900" max="15900" width="2.7109375" style="168" customWidth="1"/>
    <col min="15901" max="15901" width="4.28515625" style="168" customWidth="1"/>
    <col min="15902" max="15902" width="2.7109375" style="168" customWidth="1"/>
    <col min="15903" max="15903" width="4" style="168" customWidth="1"/>
    <col min="15904" max="15910" width="2.7109375" style="168" customWidth="1"/>
    <col min="15911" max="15911" width="4.7109375" style="168" customWidth="1"/>
    <col min="15912" max="15912" width="2.7109375" style="168" customWidth="1"/>
    <col min="15913" max="15913" width="4" style="168" customWidth="1"/>
    <col min="15914" max="15922" width="2.7109375" style="168" customWidth="1"/>
    <col min="15923" max="15923" width="2.28515625" style="168" customWidth="1"/>
    <col min="15924" max="15924" width="1.140625" style="168" customWidth="1"/>
    <col min="15925" max="15925" width="0" style="168" hidden="1" customWidth="1"/>
    <col min="15926" max="15926" width="2.85546875" style="168" customWidth="1"/>
    <col min="15927" max="15927" width="2.7109375" style="168" customWidth="1"/>
    <col min="15928" max="16128" width="10.5703125" style="168"/>
    <col min="16129" max="16129" width="7.28515625" style="168" customWidth="1"/>
    <col min="16130" max="16130" width="0" style="168" hidden="1" customWidth="1"/>
    <col min="16131" max="16132" width="2.7109375" style="168" customWidth="1"/>
    <col min="16133" max="16133" width="2.140625" style="168" customWidth="1"/>
    <col min="16134" max="16134" width="5.5703125" style="168" customWidth="1"/>
    <col min="16135" max="16138" width="2.7109375" style="168" customWidth="1"/>
    <col min="16139" max="16139" width="4.42578125" style="168" customWidth="1"/>
    <col min="16140" max="16140" width="1" style="168" customWidth="1"/>
    <col min="16141" max="16141" width="6.140625" style="168" customWidth="1"/>
    <col min="16142" max="16142" width="1" style="168" customWidth="1"/>
    <col min="16143" max="16143" width="4.140625" style="168" customWidth="1"/>
    <col min="16144" max="16144" width="1" style="168" customWidth="1"/>
    <col min="16145" max="16145" width="5.85546875" style="168" customWidth="1"/>
    <col min="16146" max="16146" width="1" style="168" customWidth="1"/>
    <col min="16147" max="16147" width="4.140625" style="168" customWidth="1"/>
    <col min="16148" max="16148" width="1" style="168" customWidth="1"/>
    <col min="16149" max="16149" width="4.28515625" style="168" customWidth="1"/>
    <col min="16150" max="16150" width="4.7109375" style="168" customWidth="1"/>
    <col min="16151" max="16154" width="2.7109375" style="168" customWidth="1"/>
    <col min="16155" max="16155" width="4.5703125" style="168" customWidth="1"/>
    <col min="16156" max="16156" width="2.7109375" style="168" customWidth="1"/>
    <col min="16157" max="16157" width="4.28515625" style="168" customWidth="1"/>
    <col min="16158" max="16158" width="2.7109375" style="168" customWidth="1"/>
    <col min="16159" max="16159" width="4" style="168" customWidth="1"/>
    <col min="16160" max="16166" width="2.7109375" style="168" customWidth="1"/>
    <col min="16167" max="16167" width="4.7109375" style="168" customWidth="1"/>
    <col min="16168" max="16168" width="2.7109375" style="168" customWidth="1"/>
    <col min="16169" max="16169" width="4" style="168" customWidth="1"/>
    <col min="16170" max="16178" width="2.7109375" style="168" customWidth="1"/>
    <col min="16179" max="16179" width="2.28515625" style="168" customWidth="1"/>
    <col min="16180" max="16180" width="1.140625" style="168" customWidth="1"/>
    <col min="16181" max="16181" width="0" style="168" hidden="1" customWidth="1"/>
    <col min="16182" max="16182" width="2.85546875" style="168" customWidth="1"/>
    <col min="16183" max="16183" width="2.7109375" style="168" customWidth="1"/>
    <col min="16184" max="16384" width="10.5703125" style="168"/>
  </cols>
  <sheetData>
    <row r="1" spans="1:54" ht="23.25">
      <c r="AS1" s="190"/>
    </row>
    <row r="4" spans="1:54" ht="18">
      <c r="H4" s="191"/>
      <c r="I4" s="192"/>
      <c r="J4" s="192"/>
      <c r="K4" s="192"/>
      <c r="L4" s="192"/>
      <c r="M4" s="192"/>
      <c r="N4" s="192"/>
      <c r="O4" s="192"/>
      <c r="P4" s="192"/>
      <c r="Q4" s="192"/>
      <c r="R4" s="192"/>
      <c r="S4" s="192"/>
      <c r="T4" s="192"/>
      <c r="U4" s="192"/>
      <c r="V4" s="192"/>
      <c r="W4" s="192"/>
      <c r="X4" s="192"/>
      <c r="Y4" s="192"/>
      <c r="Z4" s="192"/>
    </row>
    <row r="5" spans="1:54" ht="18">
      <c r="H5" s="191"/>
      <c r="I5" s="192"/>
      <c r="J5" s="192"/>
      <c r="K5" s="192"/>
      <c r="L5" s="192"/>
      <c r="M5" s="192"/>
      <c r="N5" s="192"/>
      <c r="O5" s="192"/>
      <c r="P5" s="192"/>
      <c r="Q5" s="192"/>
      <c r="R5" s="192"/>
      <c r="S5" s="192"/>
      <c r="T5" s="192"/>
      <c r="U5" s="192"/>
      <c r="V5" s="192"/>
      <c r="W5" s="192"/>
      <c r="X5" s="192"/>
      <c r="Y5" s="192"/>
      <c r="Z5" s="192"/>
      <c r="AZ5" s="194"/>
    </row>
    <row r="6" spans="1:54" ht="18">
      <c r="H6" s="191"/>
      <c r="I6" s="192"/>
      <c r="J6" s="192"/>
      <c r="K6" s="192"/>
      <c r="L6" s="192"/>
      <c r="M6" s="192"/>
      <c r="N6" s="192"/>
      <c r="O6" s="192"/>
      <c r="P6" s="192"/>
      <c r="Q6" s="192"/>
      <c r="R6" s="192"/>
      <c r="S6" s="192"/>
      <c r="T6" s="192"/>
      <c r="U6" s="192"/>
      <c r="V6" s="192"/>
      <c r="W6" s="192"/>
      <c r="X6" s="192"/>
      <c r="Y6" s="192"/>
      <c r="Z6" s="192"/>
      <c r="AW6" s="195"/>
      <c r="AY6" s="192"/>
      <c r="AZ6" s="194"/>
    </row>
    <row r="7" spans="1:54" s="192" customFormat="1"/>
    <row r="8" spans="1:54" ht="19.5">
      <c r="A8" s="192"/>
      <c r="B8" s="192"/>
      <c r="C8" s="192"/>
      <c r="D8" s="192"/>
      <c r="E8" s="192"/>
      <c r="F8" s="192"/>
      <c r="G8" s="192"/>
      <c r="H8" s="192"/>
      <c r="I8" s="192"/>
      <c r="J8" s="192"/>
      <c r="K8" s="192"/>
      <c r="L8" s="192"/>
      <c r="M8" s="192"/>
      <c r="N8" s="192"/>
      <c r="O8" s="192"/>
      <c r="P8" s="192"/>
      <c r="Q8" s="192"/>
      <c r="R8" s="192"/>
      <c r="S8" s="192"/>
      <c r="T8" s="192"/>
      <c r="U8" s="192"/>
      <c r="V8" s="192"/>
      <c r="W8" s="192"/>
      <c r="X8" s="192"/>
      <c r="Y8" s="192"/>
      <c r="Z8" s="192"/>
      <c r="AA8" s="192"/>
      <c r="AB8" s="192"/>
      <c r="AC8" s="192"/>
      <c r="AD8" s="192"/>
      <c r="AE8" s="192"/>
      <c r="AF8" s="192"/>
      <c r="AG8" s="192"/>
      <c r="AH8" s="192"/>
      <c r="AI8" s="192"/>
      <c r="AJ8" s="192"/>
      <c r="AK8" s="192"/>
      <c r="AL8" s="192"/>
      <c r="AM8" s="192"/>
      <c r="AN8" s="192"/>
      <c r="AO8" s="192"/>
      <c r="AP8" s="192"/>
      <c r="AQ8" s="192"/>
      <c r="AR8" s="192"/>
      <c r="AS8" s="192"/>
      <c r="AT8" s="192"/>
      <c r="AU8" s="192"/>
      <c r="AW8" s="193" t="s">
        <v>0</v>
      </c>
      <c r="AX8" s="192"/>
    </row>
    <row r="9" spans="1:54" ht="15.75" thickBot="1"/>
    <row r="10" spans="1:54">
      <c r="C10" s="196"/>
      <c r="D10" s="197"/>
      <c r="E10" s="197"/>
      <c r="F10" s="197"/>
      <c r="G10" s="197"/>
      <c r="H10" s="197"/>
      <c r="I10" s="197"/>
      <c r="J10" s="197"/>
      <c r="K10" s="197"/>
      <c r="L10" s="197"/>
      <c r="M10" s="197"/>
      <c r="N10" s="197"/>
      <c r="O10" s="197"/>
      <c r="P10" s="197"/>
      <c r="Q10" s="197"/>
      <c r="R10" s="197"/>
      <c r="S10" s="197"/>
      <c r="T10" s="197"/>
      <c r="U10" s="197"/>
      <c r="V10" s="197"/>
      <c r="W10" s="197"/>
      <c r="X10" s="197"/>
      <c r="Y10" s="197"/>
      <c r="Z10" s="197"/>
      <c r="AA10" s="197"/>
      <c r="AB10" s="197"/>
      <c r="AC10" s="197"/>
      <c r="AD10" s="197"/>
      <c r="AE10" s="197"/>
      <c r="AF10" s="197"/>
      <c r="AG10" s="197"/>
      <c r="AH10" s="197"/>
      <c r="AI10" s="197"/>
      <c r="AJ10" s="197"/>
      <c r="AK10" s="197"/>
      <c r="AL10" s="197"/>
      <c r="AM10" s="197"/>
      <c r="AN10" s="197"/>
      <c r="AO10" s="197"/>
      <c r="AP10" s="197"/>
      <c r="AQ10" s="197"/>
      <c r="AR10" s="197"/>
      <c r="AS10" s="197"/>
      <c r="AT10" s="197"/>
      <c r="AU10" s="197"/>
      <c r="AV10" s="197"/>
      <c r="AW10" s="197"/>
      <c r="AX10" s="197"/>
      <c r="AY10" s="197"/>
      <c r="AZ10" s="197"/>
      <c r="BA10" s="197"/>
      <c r="BB10" s="198"/>
    </row>
    <row r="11" spans="1:54" ht="26.25">
      <c r="C11" s="199"/>
      <c r="F11" s="200" t="s">
        <v>110</v>
      </c>
      <c r="BA11" s="201"/>
      <c r="BB11" s="201"/>
    </row>
    <row r="12" spans="1:54" s="202" customFormat="1">
      <c r="C12" s="203"/>
      <c r="F12" s="202" t="s">
        <v>111</v>
      </c>
      <c r="BA12" s="204"/>
      <c r="BB12" s="204"/>
    </row>
    <row r="13" spans="1:54" s="202" customFormat="1">
      <c r="C13" s="203"/>
      <c r="F13" s="202" t="s">
        <v>112</v>
      </c>
      <c r="BA13" s="204"/>
      <c r="BB13" s="204"/>
    </row>
    <row r="14" spans="1:54" s="202" customFormat="1">
      <c r="C14" s="203"/>
      <c r="F14" s="202" t="s">
        <v>113</v>
      </c>
      <c r="BA14" s="204"/>
      <c r="BB14" s="204"/>
    </row>
    <row r="15" spans="1:54" s="202" customFormat="1">
      <c r="C15" s="203"/>
      <c r="BA15" s="204"/>
      <c r="BB15" s="204"/>
    </row>
    <row r="16" spans="1:54">
      <c r="C16" s="199"/>
      <c r="BA16" s="201"/>
      <c r="BB16" s="201"/>
    </row>
    <row r="17" spans="1:54" ht="20.25">
      <c r="C17" s="199"/>
      <c r="F17" s="205" t="s">
        <v>114</v>
      </c>
      <c r="BA17" s="201"/>
      <c r="BB17" s="201"/>
    </row>
    <row r="18" spans="1:54">
      <c r="C18" s="199"/>
      <c r="BA18" s="201"/>
      <c r="BB18" s="201"/>
    </row>
    <row r="19" spans="1:54" ht="15.75">
      <c r="A19" s="202"/>
      <c r="B19" s="202"/>
      <c r="C19" s="203"/>
      <c r="D19" s="202"/>
      <c r="E19" s="202"/>
      <c r="F19" s="202"/>
      <c r="G19" s="202"/>
      <c r="H19" s="202"/>
      <c r="I19" s="202"/>
      <c r="J19" s="202"/>
      <c r="K19" s="202"/>
      <c r="L19" s="202"/>
      <c r="M19" s="202"/>
      <c r="N19" s="202"/>
      <c r="O19" s="202"/>
      <c r="P19" s="202"/>
      <c r="Q19" s="202"/>
      <c r="R19" s="202"/>
      <c r="S19" s="202"/>
      <c r="T19" s="202"/>
      <c r="U19" s="202"/>
      <c r="V19" s="202"/>
      <c r="W19" s="202"/>
      <c r="X19" s="202"/>
      <c r="Y19" s="202"/>
      <c r="Z19" s="202"/>
      <c r="AA19" s="202"/>
      <c r="AB19" s="202"/>
      <c r="AC19" s="202"/>
      <c r="AD19" s="202"/>
      <c r="AE19" s="202"/>
      <c r="AF19" s="202"/>
      <c r="AG19" s="202"/>
      <c r="AH19" s="202"/>
      <c r="AI19" s="202"/>
      <c r="AJ19" s="202"/>
      <c r="AK19" s="202"/>
      <c r="AL19" s="202"/>
      <c r="AM19" s="202"/>
      <c r="AN19" s="202"/>
      <c r="AO19" s="202"/>
      <c r="AP19" s="202"/>
      <c r="AQ19" s="202"/>
      <c r="AR19" s="202"/>
      <c r="AS19" s="202"/>
      <c r="AT19" s="202"/>
      <c r="AU19" s="202"/>
      <c r="AV19" s="202"/>
      <c r="AW19" s="202"/>
      <c r="AX19" s="202"/>
      <c r="AY19" s="202"/>
      <c r="AZ19" s="202"/>
      <c r="BA19" s="204"/>
      <c r="BB19" s="204"/>
    </row>
    <row r="20" spans="1:54" ht="19.5">
      <c r="A20" s="202"/>
      <c r="B20" s="202"/>
      <c r="C20" s="203"/>
      <c r="D20" s="202"/>
      <c r="E20" s="202"/>
      <c r="F20" s="206" t="s">
        <v>40</v>
      </c>
      <c r="H20" s="202" t="s">
        <v>115</v>
      </c>
      <c r="I20" s="202"/>
      <c r="J20" s="202"/>
      <c r="K20" s="202"/>
      <c r="L20" s="202"/>
      <c r="M20" s="202"/>
      <c r="N20" s="202"/>
      <c r="O20" s="202"/>
      <c r="P20" s="202"/>
      <c r="Q20" s="202"/>
      <c r="R20" s="202"/>
      <c r="S20" s="202"/>
      <c r="T20" s="202"/>
      <c r="U20" s="202"/>
      <c r="V20" s="202"/>
      <c r="W20" s="202"/>
      <c r="X20" s="202"/>
      <c r="Y20" s="202"/>
      <c r="Z20" s="202"/>
      <c r="AA20" s="202"/>
      <c r="AB20" s="202"/>
      <c r="AC20" s="202"/>
      <c r="AD20" s="202"/>
      <c r="AE20" s="202"/>
      <c r="AF20" s="202"/>
      <c r="AG20" s="202"/>
      <c r="AH20" s="202"/>
      <c r="AI20" s="202"/>
      <c r="AJ20" s="202"/>
      <c r="AK20" s="202"/>
      <c r="AL20" s="202"/>
      <c r="AM20" s="202"/>
      <c r="AN20" s="202"/>
      <c r="AO20" s="202"/>
      <c r="AP20" s="202"/>
      <c r="AQ20" s="202"/>
      <c r="AR20" s="202"/>
      <c r="AS20" s="202"/>
      <c r="AT20" s="202"/>
      <c r="AU20" s="202"/>
      <c r="AV20" s="202"/>
      <c r="AW20" s="202"/>
      <c r="AX20" s="202"/>
      <c r="AY20" s="202"/>
      <c r="AZ20" s="202"/>
      <c r="BA20" s="204"/>
      <c r="BB20" s="204"/>
    </row>
    <row r="21" spans="1:54" ht="5.25" customHeight="1">
      <c r="C21" s="199"/>
      <c r="BA21" s="201"/>
      <c r="BB21" s="201"/>
    </row>
    <row r="22" spans="1:54" ht="10.5" customHeight="1">
      <c r="C22" s="199"/>
      <c r="BA22" s="201"/>
      <c r="BB22" s="201"/>
    </row>
    <row r="23" spans="1:54" ht="20.25">
      <c r="C23" s="199"/>
      <c r="F23" s="205" t="s">
        <v>116</v>
      </c>
      <c r="BA23" s="201"/>
      <c r="BB23" s="201"/>
    </row>
    <row r="24" spans="1:54">
      <c r="C24" s="199"/>
      <c r="BA24" s="201"/>
      <c r="BB24" s="201"/>
    </row>
    <row r="25" spans="1:54" s="202" customFormat="1" ht="19.5">
      <c r="C25" s="203"/>
      <c r="F25" s="207" t="s">
        <v>118</v>
      </c>
      <c r="H25" s="207" t="s">
        <v>128</v>
      </c>
      <c r="J25" s="207" t="s">
        <v>217</v>
      </c>
      <c r="L25" s="207" t="s">
        <v>155</v>
      </c>
      <c r="N25" s="202" t="s">
        <v>187</v>
      </c>
      <c r="BA25" s="204"/>
      <c r="BB25" s="204"/>
    </row>
    <row r="26" spans="1:54" s="202" customFormat="1">
      <c r="C26" s="203"/>
      <c r="N26" s="202" t="s">
        <v>188</v>
      </c>
      <c r="BA26" s="204"/>
      <c r="BB26" s="204"/>
    </row>
    <row r="27" spans="1:54" s="202" customFormat="1">
      <c r="C27" s="203"/>
      <c r="BA27" s="204"/>
      <c r="BB27" s="204"/>
    </row>
    <row r="28" spans="1:54" s="202" customFormat="1" ht="19.5" customHeight="1">
      <c r="C28" s="203"/>
      <c r="F28" s="207" t="s">
        <v>218</v>
      </c>
      <c r="H28" s="202" t="s">
        <v>219</v>
      </c>
      <c r="BA28" s="204"/>
      <c r="BB28" s="204"/>
    </row>
    <row r="29" spans="1:54" s="202" customFormat="1">
      <c r="C29" s="203"/>
      <c r="H29" s="202" t="s">
        <v>188</v>
      </c>
      <c r="BA29" s="204"/>
      <c r="BB29" s="204"/>
    </row>
    <row r="30" spans="1:54" ht="15.75">
      <c r="A30" s="202"/>
      <c r="B30" s="202"/>
      <c r="C30" s="203"/>
      <c r="D30" s="202"/>
      <c r="E30" s="202"/>
      <c r="BA30" s="204"/>
      <c r="BB30" s="204"/>
    </row>
    <row r="31" spans="1:54" ht="15.75" hidden="1">
      <c r="A31" s="202"/>
      <c r="B31" s="202"/>
      <c r="C31" s="203"/>
      <c r="D31" s="202"/>
      <c r="E31" s="202"/>
      <c r="BA31" s="204"/>
      <c r="BB31" s="204"/>
    </row>
    <row r="32" spans="1:54" ht="15.75" hidden="1">
      <c r="A32" s="202"/>
      <c r="B32" s="202"/>
      <c r="C32" s="203"/>
      <c r="D32" s="202"/>
      <c r="E32" s="202"/>
      <c r="BA32" s="204"/>
      <c r="BB32" s="204"/>
    </row>
    <row r="33" spans="1:54" ht="20.25">
      <c r="A33" s="202"/>
      <c r="B33" s="202"/>
      <c r="C33" s="203"/>
      <c r="D33" s="202"/>
      <c r="E33" s="202"/>
      <c r="F33" s="205" t="s">
        <v>122</v>
      </c>
      <c r="G33" s="208"/>
      <c r="H33" s="208"/>
      <c r="I33" s="208"/>
      <c r="J33" s="208"/>
      <c r="K33" s="209"/>
      <c r="L33" s="209"/>
      <c r="M33" s="209"/>
      <c r="N33" s="209"/>
      <c r="O33" s="209"/>
      <c r="P33" s="209"/>
      <c r="Q33" s="209"/>
      <c r="R33" s="209"/>
      <c r="S33" s="209"/>
      <c r="T33" s="209"/>
      <c r="U33" s="209"/>
      <c r="V33" s="209"/>
      <c r="W33" s="209"/>
      <c r="X33" s="209"/>
      <c r="Y33" s="209"/>
      <c r="Z33" s="209"/>
      <c r="AA33" s="209"/>
      <c r="AB33" s="209"/>
      <c r="AC33" s="209"/>
      <c r="AD33" s="209"/>
      <c r="AE33" s="209"/>
      <c r="AF33" s="209"/>
      <c r="AG33" s="209"/>
      <c r="AH33" s="209"/>
      <c r="AI33" s="209"/>
      <c r="AJ33" s="209"/>
      <c r="AK33" s="209"/>
      <c r="AL33" s="209"/>
      <c r="AM33" s="209"/>
      <c r="AN33" s="209"/>
      <c r="AO33" s="209"/>
      <c r="AP33" s="209"/>
      <c r="BA33" s="204"/>
      <c r="BB33" s="204"/>
    </row>
    <row r="34" spans="1:54" ht="15.75">
      <c r="A34" s="202"/>
      <c r="B34" s="202"/>
      <c r="C34" s="203"/>
      <c r="D34" s="202"/>
      <c r="E34" s="202"/>
      <c r="F34" s="208"/>
      <c r="G34" s="208"/>
      <c r="H34" s="208"/>
      <c r="I34" s="208"/>
      <c r="J34" s="208"/>
      <c r="K34" s="209"/>
      <c r="L34" s="209"/>
      <c r="M34" s="209"/>
      <c r="N34" s="209"/>
      <c r="O34" s="209"/>
      <c r="P34" s="209"/>
      <c r="Q34" s="209"/>
      <c r="R34" s="209"/>
      <c r="S34" s="209"/>
      <c r="T34" s="209"/>
      <c r="U34" s="209"/>
      <c r="V34" s="209"/>
      <c r="W34" s="209"/>
      <c r="X34" s="209"/>
      <c r="Y34" s="209"/>
      <c r="Z34" s="209"/>
      <c r="AA34" s="209"/>
      <c r="AB34" s="209"/>
      <c r="AC34" s="209"/>
      <c r="AD34" s="209"/>
      <c r="AE34" s="209"/>
      <c r="AF34" s="209"/>
      <c r="AG34" s="209"/>
      <c r="AH34" s="209"/>
      <c r="AI34" s="209"/>
      <c r="AJ34" s="209"/>
      <c r="AK34" s="209"/>
      <c r="AL34" s="209"/>
      <c r="AM34" s="209"/>
      <c r="AN34" s="209"/>
      <c r="AO34" s="209"/>
      <c r="AP34" s="209"/>
      <c r="BA34" s="204"/>
      <c r="BB34" s="204"/>
    </row>
    <row r="35" spans="1:54" ht="19.5">
      <c r="A35" s="202"/>
      <c r="B35" s="202"/>
      <c r="C35" s="203"/>
      <c r="D35" s="202"/>
      <c r="E35" s="202"/>
      <c r="F35" s="207" t="s">
        <v>121</v>
      </c>
      <c r="G35" s="202"/>
      <c r="H35" s="207" t="s">
        <v>129</v>
      </c>
      <c r="I35" s="202"/>
      <c r="J35" s="207" t="s">
        <v>109</v>
      </c>
      <c r="K35" s="202"/>
      <c r="L35" s="207" t="s">
        <v>204</v>
      </c>
      <c r="N35" s="202" t="s">
        <v>175</v>
      </c>
      <c r="AR35" s="202"/>
      <c r="AS35" s="202"/>
      <c r="AT35" s="202"/>
      <c r="AU35" s="202"/>
      <c r="AV35" s="202"/>
      <c r="AW35" s="202"/>
      <c r="AX35" s="202"/>
      <c r="AY35" s="202"/>
      <c r="BA35" s="204"/>
      <c r="BB35" s="204"/>
    </row>
    <row r="36" spans="1:54" ht="15.75">
      <c r="A36" s="202"/>
      <c r="B36" s="202"/>
      <c r="C36" s="203"/>
      <c r="D36" s="202"/>
      <c r="E36" s="202"/>
      <c r="N36" s="202" t="s">
        <v>123</v>
      </c>
      <c r="AR36" s="202"/>
      <c r="AS36" s="202"/>
      <c r="AT36" s="202"/>
      <c r="AU36" s="202"/>
      <c r="AV36" s="202"/>
      <c r="AW36" s="202"/>
      <c r="AX36" s="202"/>
      <c r="AY36" s="202"/>
      <c r="BA36" s="204"/>
      <c r="BB36" s="204"/>
    </row>
    <row r="37" spans="1:54" ht="15.75">
      <c r="A37" s="202"/>
      <c r="B37" s="202"/>
      <c r="C37" s="203"/>
      <c r="D37" s="202"/>
      <c r="E37" s="202"/>
      <c r="F37" s="210"/>
      <c r="AR37" s="202"/>
      <c r="AS37" s="202"/>
      <c r="AT37" s="202"/>
      <c r="AU37" s="202"/>
      <c r="AV37" s="202"/>
      <c r="AW37" s="202"/>
      <c r="AX37" s="202"/>
      <c r="AY37" s="202"/>
      <c r="BA37" s="204"/>
      <c r="BB37" s="204"/>
    </row>
    <row r="38" spans="1:54" ht="19.5">
      <c r="A38" s="202"/>
      <c r="B38" s="202"/>
      <c r="C38" s="203"/>
      <c r="D38" s="202"/>
      <c r="E38" s="202"/>
      <c r="F38" s="207" t="s">
        <v>108</v>
      </c>
      <c r="H38" s="211" t="s">
        <v>156</v>
      </c>
      <c r="AR38" s="202"/>
      <c r="AS38" s="202"/>
      <c r="AT38" s="202"/>
      <c r="AU38" s="202"/>
      <c r="AV38" s="202"/>
      <c r="AW38" s="202"/>
      <c r="AX38" s="202"/>
      <c r="AY38" s="202"/>
      <c r="BA38" s="204"/>
      <c r="BB38" s="204"/>
    </row>
    <row r="39" spans="1:54" ht="15.75">
      <c r="A39" s="202"/>
      <c r="B39" s="202"/>
      <c r="C39" s="203"/>
      <c r="D39" s="202"/>
      <c r="E39" s="202"/>
      <c r="H39" s="211"/>
      <c r="BA39" s="204"/>
      <c r="BB39" s="204"/>
    </row>
    <row r="40" spans="1:54" ht="15.75" hidden="1">
      <c r="A40" s="202"/>
      <c r="B40" s="202"/>
      <c r="C40" s="203"/>
      <c r="D40" s="202"/>
      <c r="E40" s="202"/>
      <c r="BA40" s="204"/>
      <c r="BB40" s="204"/>
    </row>
    <row r="41" spans="1:54" ht="19.5">
      <c r="A41" s="202"/>
      <c r="B41" s="202"/>
      <c r="C41" s="203"/>
      <c r="D41" s="202"/>
      <c r="E41" s="202"/>
      <c r="F41" s="207" t="s">
        <v>209</v>
      </c>
      <c r="H41" s="211" t="s">
        <v>157</v>
      </c>
      <c r="BA41" s="204"/>
      <c r="BB41" s="204"/>
    </row>
    <row r="42" spans="1:54">
      <c r="C42" s="199"/>
      <c r="BA42" s="201"/>
      <c r="BB42" s="201"/>
    </row>
    <row r="43" spans="1:54">
      <c r="C43" s="199"/>
      <c r="E43" s="209"/>
      <c r="F43" s="209"/>
      <c r="G43" s="209"/>
      <c r="H43" s="209"/>
      <c r="I43" s="209"/>
      <c r="J43" s="209"/>
      <c r="K43" s="209"/>
      <c r="L43" s="209"/>
      <c r="M43" s="209"/>
      <c r="N43" s="209"/>
      <c r="O43" s="209"/>
      <c r="P43" s="209"/>
      <c r="Q43" s="209"/>
      <c r="R43" s="209"/>
      <c r="S43" s="209"/>
      <c r="T43" s="209"/>
      <c r="U43" s="209"/>
      <c r="V43" s="209"/>
      <c r="W43" s="209"/>
      <c r="X43" s="209"/>
      <c r="Y43" s="209"/>
      <c r="Z43" s="209"/>
      <c r="AA43" s="209"/>
      <c r="AB43" s="209"/>
      <c r="AC43" s="209"/>
      <c r="AD43" s="209"/>
      <c r="AE43" s="209"/>
      <c r="AF43" s="209"/>
      <c r="AG43" s="209"/>
      <c r="AH43" s="209"/>
      <c r="AI43" s="209"/>
      <c r="AJ43" s="209"/>
      <c r="AK43" s="209"/>
      <c r="AL43" s="209"/>
      <c r="AM43" s="209"/>
      <c r="AN43" s="209"/>
      <c r="AO43" s="209"/>
      <c r="AP43" s="209"/>
      <c r="BA43" s="201"/>
      <c r="BB43" s="201"/>
    </row>
    <row r="44" spans="1:54">
      <c r="C44" s="199"/>
      <c r="E44" s="209"/>
      <c r="BA44" s="201"/>
      <c r="BB44" s="201"/>
    </row>
    <row r="45" spans="1:54" s="202" customFormat="1" ht="15.75">
      <c r="C45" s="203"/>
      <c r="E45" s="210"/>
      <c r="F45" s="168"/>
      <c r="G45" s="168"/>
      <c r="H45" s="168"/>
      <c r="I45" s="168"/>
      <c r="J45" s="168"/>
      <c r="K45" s="168"/>
      <c r="L45" s="168"/>
      <c r="M45" s="168"/>
      <c r="N45" s="168"/>
      <c r="O45" s="168"/>
      <c r="P45" s="168"/>
      <c r="Q45" s="168"/>
      <c r="R45" s="168"/>
      <c r="S45" s="168"/>
      <c r="T45" s="168"/>
      <c r="U45" s="168"/>
      <c r="V45" s="168"/>
      <c r="W45" s="168"/>
      <c r="X45" s="168"/>
      <c r="Y45" s="168"/>
      <c r="Z45" s="168"/>
      <c r="AA45" s="168"/>
      <c r="AB45" s="168"/>
      <c r="AC45" s="168"/>
      <c r="AD45" s="168"/>
      <c r="AE45" s="168"/>
      <c r="AF45" s="168"/>
      <c r="AG45" s="168"/>
      <c r="AH45" s="168"/>
      <c r="AI45" s="168"/>
      <c r="AJ45" s="168"/>
      <c r="AK45" s="168"/>
      <c r="AL45" s="168"/>
      <c r="AM45" s="168"/>
      <c r="AN45" s="168"/>
      <c r="AO45" s="168"/>
      <c r="AP45" s="168"/>
      <c r="AQ45" s="168"/>
      <c r="AR45" s="168"/>
      <c r="AS45" s="168"/>
      <c r="AT45" s="168"/>
      <c r="AU45" s="168"/>
      <c r="AV45" s="168"/>
      <c r="AW45" s="168"/>
      <c r="AX45" s="168"/>
      <c r="AY45" s="168"/>
      <c r="BA45" s="204"/>
      <c r="BB45" s="204"/>
    </row>
    <row r="46" spans="1:54" ht="15.75" thickBot="1">
      <c r="C46" s="212"/>
      <c r="D46" s="213"/>
      <c r="E46" s="214"/>
      <c r="F46" s="214"/>
      <c r="G46" s="214"/>
      <c r="H46" s="214"/>
      <c r="I46" s="214"/>
      <c r="J46" s="214"/>
      <c r="K46" s="214"/>
      <c r="L46" s="214"/>
      <c r="M46" s="214"/>
      <c r="N46" s="214"/>
      <c r="O46" s="214"/>
      <c r="P46" s="214"/>
      <c r="Q46" s="214"/>
      <c r="R46" s="214"/>
      <c r="S46" s="214"/>
      <c r="T46" s="214"/>
      <c r="U46" s="214"/>
      <c r="V46" s="214"/>
      <c r="W46" s="214"/>
      <c r="X46" s="214"/>
      <c r="Y46" s="214"/>
      <c r="Z46" s="214"/>
      <c r="AA46" s="214"/>
      <c r="AB46" s="214"/>
      <c r="AC46" s="214"/>
      <c r="AD46" s="214"/>
      <c r="AE46" s="214"/>
      <c r="AF46" s="214"/>
      <c r="AG46" s="214"/>
      <c r="AH46" s="214"/>
      <c r="AI46" s="214"/>
      <c r="AJ46" s="214"/>
      <c r="AK46" s="214"/>
      <c r="AL46" s="214"/>
      <c r="AM46" s="214"/>
      <c r="AN46" s="214"/>
      <c r="AO46" s="214"/>
      <c r="AP46" s="214"/>
      <c r="AQ46" s="213"/>
      <c r="AR46" s="213"/>
      <c r="AS46" s="213"/>
      <c r="AT46" s="213"/>
      <c r="AU46" s="213"/>
      <c r="AV46" s="213"/>
      <c r="AW46" s="213"/>
      <c r="AX46" s="213"/>
      <c r="AY46" s="213"/>
      <c r="AZ46" s="213"/>
      <c r="BA46" s="213"/>
      <c r="BB46" s="215"/>
    </row>
  </sheetData>
  <sheetProtection algorithmName="SHA-512" hashValue="Nxj8VEAjRgTXCQ8eh1YO3Hb/U6YPSSUoiTLa995vWgpRQxhvYtePo8cD/wWo28BwSA6/fu+lx/6omt/1ua0oLw==" saltValue="0f32PifLeroZPBFJSaMOuw==" spinCount="100000" sheet="1" objects="1" scenarios="1"/>
  <pageMargins left="0.70866141732283472" right="0.70866141732283472" top="0.74803149606299213" bottom="0.74803149606299213" header="0.31496062992125984" footer="0.31496062992125984"/>
  <pageSetup paperSize="9" scale="54"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5">
    <pageSetUpPr fitToPage="1"/>
  </sheetPr>
  <dimension ref="A2:I32"/>
  <sheetViews>
    <sheetView zoomScaleNormal="100" workbookViewId="0">
      <selection activeCell="G25" sqref="G25"/>
    </sheetView>
  </sheetViews>
  <sheetFormatPr baseColWidth="10" defaultRowHeight="15"/>
  <cols>
    <col min="1" max="1" width="11.42578125" style="220"/>
    <col min="2" max="2" width="14.140625" style="220" customWidth="1"/>
    <col min="3" max="3" width="12.42578125" style="220" customWidth="1"/>
    <col min="4" max="4" width="12.140625" style="220" customWidth="1"/>
    <col min="5" max="7" width="11.42578125" style="220"/>
    <col min="8" max="8" width="50.7109375" style="220" bestFit="1" customWidth="1"/>
    <col min="9" max="9" width="13.5703125" style="220" customWidth="1"/>
    <col min="10" max="16384" width="11.42578125" style="220"/>
  </cols>
  <sheetData>
    <row r="2" spans="2:9" ht="75">
      <c r="B2" s="368" t="s">
        <v>80</v>
      </c>
      <c r="C2" s="368" t="s">
        <v>81</v>
      </c>
      <c r="D2" s="368" t="s">
        <v>82</v>
      </c>
      <c r="H2" s="369" t="s">
        <v>124</v>
      </c>
      <c r="I2" s="370" t="s">
        <v>126</v>
      </c>
    </row>
    <row r="3" spans="2:9">
      <c r="B3" s="368" t="s">
        <v>189</v>
      </c>
      <c r="C3" s="371"/>
      <c r="D3" s="372"/>
      <c r="H3" s="373" t="s">
        <v>189</v>
      </c>
      <c r="I3" s="374"/>
    </row>
    <row r="4" spans="2:9">
      <c r="B4" s="371" t="s">
        <v>83</v>
      </c>
      <c r="C4" s="371">
        <v>41</v>
      </c>
      <c r="D4" s="372">
        <v>3.69</v>
      </c>
      <c r="H4" s="220" t="s">
        <v>125</v>
      </c>
      <c r="I4" s="374">
        <v>8</v>
      </c>
    </row>
    <row r="5" spans="2:9">
      <c r="B5" s="371" t="s">
        <v>84</v>
      </c>
      <c r="C5" s="371">
        <v>41</v>
      </c>
      <c r="D5" s="372">
        <v>3.69</v>
      </c>
      <c r="H5" s="220" t="s">
        <v>127</v>
      </c>
      <c r="I5" s="374">
        <v>13</v>
      </c>
    </row>
    <row r="6" spans="2:9">
      <c r="B6" s="371" t="s">
        <v>85</v>
      </c>
      <c r="C6" s="371">
        <v>45</v>
      </c>
      <c r="D6" s="372">
        <v>4.05</v>
      </c>
    </row>
    <row r="7" spans="2:9">
      <c r="B7" s="375" t="s">
        <v>86</v>
      </c>
      <c r="C7" s="375">
        <v>41</v>
      </c>
      <c r="D7" s="376">
        <v>3.69</v>
      </c>
    </row>
    <row r="8" spans="2:9">
      <c r="B8" s="375" t="s">
        <v>87</v>
      </c>
      <c r="C8" s="375">
        <v>41</v>
      </c>
      <c r="D8" s="376">
        <v>3.69</v>
      </c>
    </row>
    <row r="9" spans="2:9">
      <c r="B9" s="375" t="s">
        <v>88</v>
      </c>
      <c r="C9" s="375">
        <v>55</v>
      </c>
      <c r="D9" s="376">
        <v>4.95</v>
      </c>
    </row>
    <row r="10" spans="2:9">
      <c r="B10" s="375" t="s">
        <v>89</v>
      </c>
      <c r="C10" s="375">
        <v>51</v>
      </c>
      <c r="D10" s="376">
        <v>4.59</v>
      </c>
    </row>
    <row r="11" spans="2:9">
      <c r="B11" s="375" t="s">
        <v>90</v>
      </c>
      <c r="C11" s="375">
        <v>53</v>
      </c>
      <c r="D11" s="376">
        <v>4.7699999999999996</v>
      </c>
    </row>
    <row r="12" spans="2:9">
      <c r="B12" s="375" t="s">
        <v>131</v>
      </c>
      <c r="C12" s="375">
        <v>41</v>
      </c>
      <c r="D12" s="376">
        <v>3.69</v>
      </c>
      <c r="H12" s="220" t="s">
        <v>228</v>
      </c>
      <c r="I12" s="374">
        <v>38.22</v>
      </c>
    </row>
    <row r="13" spans="2:9">
      <c r="B13" s="375" t="s">
        <v>91</v>
      </c>
      <c r="C13" s="375">
        <v>63</v>
      </c>
      <c r="D13" s="376">
        <v>5.67</v>
      </c>
    </row>
    <row r="14" spans="2:9">
      <c r="B14" s="375" t="s">
        <v>92</v>
      </c>
      <c r="C14" s="375">
        <v>44</v>
      </c>
      <c r="D14" s="376">
        <v>3.96</v>
      </c>
      <c r="E14" s="377"/>
    </row>
    <row r="15" spans="2:9">
      <c r="B15" s="375" t="s">
        <v>93</v>
      </c>
      <c r="C15" s="375">
        <v>41</v>
      </c>
      <c r="D15" s="376">
        <v>3.69</v>
      </c>
      <c r="E15" s="377"/>
    </row>
    <row r="16" spans="2:9">
      <c r="B16" s="375" t="s">
        <v>94</v>
      </c>
      <c r="C16" s="375">
        <v>53</v>
      </c>
      <c r="D16" s="376">
        <v>4.7699999999999996</v>
      </c>
      <c r="E16" s="377"/>
    </row>
    <row r="17" spans="1:5">
      <c r="B17" s="375" t="s">
        <v>95</v>
      </c>
      <c r="C17" s="375">
        <v>41</v>
      </c>
      <c r="D17" s="376">
        <v>3.69</v>
      </c>
      <c r="E17" s="377"/>
    </row>
    <row r="18" spans="1:5">
      <c r="B18" s="375" t="s">
        <v>96</v>
      </c>
      <c r="C18" s="375">
        <v>53</v>
      </c>
      <c r="D18" s="376">
        <v>4.7699999999999996</v>
      </c>
      <c r="E18" s="377"/>
    </row>
    <row r="19" spans="1:5">
      <c r="B19" s="375" t="s">
        <v>97</v>
      </c>
      <c r="C19" s="375">
        <v>48</v>
      </c>
      <c r="D19" s="376">
        <v>4.32</v>
      </c>
      <c r="E19" s="377"/>
    </row>
    <row r="20" spans="1:5">
      <c r="B20" s="375" t="s">
        <v>98</v>
      </c>
      <c r="C20" s="375">
        <v>41</v>
      </c>
      <c r="D20" s="376">
        <v>3.69</v>
      </c>
      <c r="E20" s="377"/>
    </row>
    <row r="21" spans="1:5">
      <c r="B21" s="375" t="s">
        <v>99</v>
      </c>
      <c r="C21" s="375">
        <v>59</v>
      </c>
      <c r="D21" s="376">
        <v>5.31</v>
      </c>
      <c r="E21" s="377"/>
    </row>
    <row r="22" spans="1:5">
      <c r="B22" s="375" t="s">
        <v>100</v>
      </c>
      <c r="C22" s="375">
        <v>41</v>
      </c>
      <c r="D22" s="376">
        <v>3.69</v>
      </c>
      <c r="E22" s="377"/>
    </row>
    <row r="23" spans="1:5">
      <c r="B23" s="375" t="s">
        <v>101</v>
      </c>
      <c r="C23" s="375">
        <v>41</v>
      </c>
      <c r="D23" s="376">
        <v>3.69</v>
      </c>
      <c r="E23" s="377"/>
    </row>
    <row r="24" spans="1:5">
      <c r="B24" s="375" t="s">
        <v>102</v>
      </c>
      <c r="C24" s="375">
        <v>41</v>
      </c>
      <c r="D24" s="376">
        <v>3.69</v>
      </c>
      <c r="E24" s="377"/>
    </row>
    <row r="25" spans="1:5">
      <c r="B25" s="375" t="s">
        <v>103</v>
      </c>
      <c r="C25" s="375">
        <v>41</v>
      </c>
      <c r="D25" s="376">
        <v>3.69</v>
      </c>
      <c r="E25" s="377"/>
    </row>
    <row r="26" spans="1:5">
      <c r="B26" s="375" t="s">
        <v>104</v>
      </c>
      <c r="C26" s="375">
        <v>63</v>
      </c>
      <c r="D26" s="376">
        <v>5.67</v>
      </c>
      <c r="E26" s="377"/>
    </row>
    <row r="27" spans="1:5" ht="15.75">
      <c r="B27" s="378"/>
      <c r="C27" s="379"/>
      <c r="D27" s="380"/>
      <c r="E27" s="381"/>
    </row>
    <row r="28" spans="1:5" ht="15.75">
      <c r="B28" s="378"/>
      <c r="C28" s="379"/>
      <c r="D28" s="380"/>
      <c r="E28" s="381"/>
    </row>
    <row r="29" spans="1:5" ht="15.75">
      <c r="B29" s="382"/>
      <c r="C29" s="380"/>
      <c r="D29" s="380"/>
      <c r="E29" s="381"/>
    </row>
    <row r="32" spans="1:5">
      <c r="A32" s="220" t="s">
        <v>229</v>
      </c>
    </row>
  </sheetData>
  <sheetProtection algorithmName="SHA-512" hashValue="DJPGnOSx9/OqeF1tP8tgqTl8judKFCrv1NdeX3lpJafgeWoCixkYJi1karWJT/H2RhSEZo1tf0nNdHf5Ou19Gw==" saltValue="691KP1CGsBP2Bh2orzlpfA==" spinCount="100000" sheet="1" objects="1" scenarios="1"/>
  <pageMargins left="0.70866141732283472" right="0.70866141732283472" top="0.74803149606299213" bottom="0.74803149606299213" header="0.31496062992125984" footer="0.31496062992125984"/>
  <pageSetup paperSize="9" scale="8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7</vt:i4>
      </vt:variant>
    </vt:vector>
  </HeadingPairs>
  <TitlesOfParts>
    <vt:vector size="13" baseType="lpstr">
      <vt:lpstr>Relació classificada despeses</vt:lpstr>
      <vt:lpstr>hores dels formadors</vt:lpstr>
      <vt:lpstr>CC3-E anvers</vt:lpstr>
      <vt:lpstr>Resultats anvers</vt:lpstr>
      <vt:lpstr>CC3-E revers</vt:lpstr>
      <vt:lpstr>dades</vt:lpstr>
      <vt:lpstr>'CC3-E anvers'!Área_de_impresión</vt:lpstr>
      <vt:lpstr>'CC3-E revers'!Área_de_impresión</vt:lpstr>
      <vt:lpstr>'hores dels formadors'!Área_de_impresión</vt:lpstr>
      <vt:lpstr>'Relació classificada despeses'!Área_de_impresión</vt:lpstr>
      <vt:lpstr>'Resultats anvers'!Área_de_impresión</vt:lpstr>
      <vt:lpstr>Especialitat_formativa</vt:lpstr>
      <vt:lpstr>FAMÍLIA_PROFESSIONAL</vt:lpstr>
    </vt:vector>
  </TitlesOfParts>
  <Company>Govern de les Illes Balears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Alejandro Godoy Moya</dc:creator>
  <cp:lastModifiedBy>Alejandro Godoy Moya</cp:lastModifiedBy>
  <cp:lastPrinted>2022-06-02T11:46:05Z</cp:lastPrinted>
  <dcterms:created xsi:type="dcterms:W3CDTF">2010-05-11T06:52:11Z</dcterms:created>
  <dcterms:modified xsi:type="dcterms:W3CDTF">2022-06-02T12:18:59Z</dcterms:modified>
</cp:coreProperties>
</file>