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8" windowHeight="6972" tabRatio="500" activeTab="1"/>
  </bookViews>
  <sheets>
    <sheet name="CÀLCUL UTAS" sheetId="1" r:id="rId1"/>
    <sheet name="PLA EMPRESARIAL" sheetId="2" r:id="rId2"/>
    <sheet name="Hoja1" sheetId="4" state="hidden" r:id="rId3"/>
  </sheets>
  <definedNames>
    <definedName name="_xlnm._FilterDatabase" localSheetId="1">'PLA EMPRESARIAL'!$B$120:$R$125</definedName>
    <definedName name="_xlnm.Print_Area" localSheetId="1">'PLA EMPRESARIAL'!$B$2:$R$178</definedName>
  </definedNames>
  <calcPr calcId="144525"/>
</workbook>
</file>

<file path=xl/sharedStrings.xml><?xml version="1.0" encoding="utf-8"?>
<sst xmlns="http://schemas.openxmlformats.org/spreadsheetml/2006/main" count="303">
  <si>
    <t xml:space="preserve">CÀLCUL UTAs </t>
  </si>
  <si>
    <t>TITULAR:</t>
  </si>
  <si>
    <t>CONVOCATÒRIA</t>
  </si>
  <si>
    <t>CULTIU</t>
  </si>
  <si>
    <t>S/R</t>
  </si>
  <si>
    <t>Unitat</t>
  </si>
  <si>
    <t>Marge brut  €/u.</t>
  </si>
  <si>
    <t>UTA/Unitat</t>
  </si>
  <si>
    <t>Superfície Actual</t>
  </si>
  <si>
    <t>Superfície Prevista</t>
  </si>
  <si>
    <t>UTAS modulades Actual</t>
  </si>
  <si>
    <t>UTAS modulades Prevista</t>
  </si>
  <si>
    <t>BLAT SECÀ</t>
  </si>
  <si>
    <t>S</t>
  </si>
  <si>
    <t>ha</t>
  </si>
  <si>
    <t>BLAT REGADIU</t>
  </si>
  <si>
    <t>R</t>
  </si>
  <si>
    <t>BLAT DE MORO REGADIU</t>
  </si>
  <si>
    <t>ORDI SECÀ</t>
  </si>
  <si>
    <t>ORDI REGADIU</t>
  </si>
  <si>
    <t>SÈGOL</t>
  </si>
  <si>
    <t>SORGO - Farratge</t>
  </si>
  <si>
    <t>CIVADA</t>
  </si>
  <si>
    <t>GIRA-SOL</t>
  </si>
  <si>
    <t>TRITICALE</t>
  </si>
  <si>
    <t>PALLA</t>
  </si>
  <si>
    <t>PÈSOLS en verd</t>
  </si>
  <si>
    <t>FAVES en verd</t>
  </si>
  <si>
    <t>FAVÓ</t>
  </si>
  <si>
    <t>PROTEAGINOSES</t>
  </si>
  <si>
    <t>CIURONS</t>
  </si>
  <si>
    <t>LLENTIES</t>
  </si>
  <si>
    <t>ALFALS</t>
  </si>
  <si>
    <t>VEÇA FARRATGERA</t>
  </si>
  <si>
    <t>VEÇA - CIVADA</t>
  </si>
  <si>
    <t xml:space="preserve">BLAT DE MORO FARRATGER </t>
  </si>
  <si>
    <t>CEREALS - Farratge</t>
  </si>
  <si>
    <t>CULTIUS FARRATGERS MONOFITS</t>
  </si>
  <si>
    <t>TOMÀTIGA AIRE LLIURE</t>
  </si>
  <si>
    <t>TOMÀTIGA AIRE LLIURE  - Ramellet</t>
  </si>
  <si>
    <t>TOMÀTIGA HIVERNACLE</t>
  </si>
  <si>
    <t>ENCLOVA</t>
  </si>
  <si>
    <t>ARRÒS</t>
  </si>
  <si>
    <t>CACAUET</t>
  </si>
  <si>
    <t>BLEDES</t>
  </si>
  <si>
    <t>ALL</t>
  </si>
  <si>
    <t>CARXOFA</t>
  </si>
  <si>
    <t>ÀPIT</t>
  </si>
  <si>
    <t>ALBERGÍNIA</t>
  </si>
  <si>
    <t>BRÒQUIL</t>
  </si>
  <si>
    <t>CEBA</t>
  </si>
  <si>
    <t>CARABASSÓ</t>
  </si>
  <si>
    <t>COL</t>
  </si>
  <si>
    <t>COLFLORI</t>
  </si>
  <si>
    <t>ESCAROLA</t>
  </si>
  <si>
    <t>ESPINACS</t>
  </si>
  <si>
    <t>MONGETA GRA</t>
  </si>
  <si>
    <t>MONGETA TENDRA</t>
  </si>
  <si>
    <t>MELÓ REGADIU</t>
  </si>
  <si>
    <t>MELÓ SECÀ</t>
  </si>
  <si>
    <t>NAP</t>
  </si>
  <si>
    <t>COGOMBRE HIVERNACLE</t>
  </si>
  <si>
    <t>PEBRE</t>
  </si>
  <si>
    <t>PORRO</t>
  </si>
  <si>
    <t>PASTANAGA</t>
  </si>
  <si>
    <t>LLETUGA</t>
  </si>
  <si>
    <t>SÍNDRIA</t>
  </si>
  <si>
    <t>HORTALISSES AIRE LLIURE</t>
  </si>
  <si>
    <t>HORTALISSES HIVERNACLE</t>
  </si>
  <si>
    <t>FLORS - Tallada</t>
  </si>
  <si>
    <t>m2</t>
  </si>
  <si>
    <t>ORNAMENTALS I FLORS - COSSIOL</t>
  </si>
  <si>
    <t>PATATA EXTRAPRIMERENCA</t>
  </si>
  <si>
    <t>PATATA MITJA ESTACIÓ</t>
  </si>
  <si>
    <t>AROMÀTIQUES</t>
  </si>
  <si>
    <t>OLIVAR SECÀ</t>
  </si>
  <si>
    <t>OLIVAR REGADIU</t>
  </si>
  <si>
    <t>OLIVAR MUNTANYA</t>
  </si>
  <si>
    <t>VINYA VINIFICACIÓ SECÀ</t>
  </si>
  <si>
    <t>VINYA VINIFICACIÓ REGADIU</t>
  </si>
  <si>
    <t>VINYA TAULA SECÀ</t>
  </si>
  <si>
    <t>VINYA TAULA REGADIU</t>
  </si>
  <si>
    <t>AMETLLER SECÀ</t>
  </si>
  <si>
    <t>AMETLLER REGADIU</t>
  </si>
  <si>
    <t>FIGUERA PER A CONSUM ANIMAL</t>
  </si>
  <si>
    <t>FIGUERA PER A CONSUM HUMÀ</t>
  </si>
  <si>
    <t>MELICOTONERS</t>
  </si>
  <si>
    <t>NECTARINS</t>
  </si>
  <si>
    <t>ALBERCOQUER SECÀ</t>
  </si>
  <si>
    <t>ALBERCOQUER REGADIU</t>
  </si>
  <si>
    <t>PERERA</t>
  </si>
  <si>
    <t>POMERA</t>
  </si>
  <si>
    <t>CIRERER</t>
  </si>
  <si>
    <t>PRUNERA</t>
  </si>
  <si>
    <t>NOGUER</t>
  </si>
  <si>
    <t>ALTRES FRUITERS</t>
  </si>
  <si>
    <t>GARROVER</t>
  </si>
  <si>
    <t>TARONGER</t>
  </si>
  <si>
    <t>LLIMONERA</t>
  </si>
  <si>
    <t>ARANGERS</t>
  </si>
  <si>
    <t>MANDARINA</t>
  </si>
  <si>
    <t>CLEMENTINA</t>
  </si>
  <si>
    <t>MADUIXA</t>
  </si>
  <si>
    <t>FOREST AMB IGFS O PAF (*)</t>
  </si>
  <si>
    <t>TÒFONES</t>
  </si>
  <si>
    <t>XAMPINYONS</t>
  </si>
  <si>
    <t xml:space="preserve">PEBRE TAP DE CORTÍ </t>
  </si>
  <si>
    <t>MAGRANER</t>
  </si>
  <si>
    <t>GUARET PASTURABLE</t>
  </si>
  <si>
    <t>GUARET NO PASTURABLE</t>
  </si>
  <si>
    <t>TÀPERES</t>
  </si>
  <si>
    <t>TOTAL UTAS AGRÍCOLES</t>
  </si>
  <si>
    <t>RAMADERIA</t>
  </si>
  <si>
    <t>Unitat producció</t>
  </si>
  <si>
    <t>Marge brut €/u.</t>
  </si>
  <si>
    <t xml:space="preserve">  UTA/u.</t>
  </si>
  <si>
    <t>Número de caps ACTUAL</t>
  </si>
  <si>
    <t>Número de caps PREVIST</t>
  </si>
  <si>
    <t>UTAS ACTUAL</t>
  </si>
  <si>
    <t>UTAS PREVIST</t>
  </si>
  <si>
    <t>BOVÍ LLET</t>
  </si>
  <si>
    <t>Cap</t>
  </si>
  <si>
    <t xml:space="preserve">BOVÍ REPRODUCTOR DE CARN </t>
  </si>
  <si>
    <t>BOVÍ VEDELLS ENGREIX</t>
  </si>
  <si>
    <t xml:space="preserve">PORCÍ REPRODUCTORS </t>
  </si>
  <si>
    <t>Cap mare</t>
  </si>
  <si>
    <t>PORCÍ ENGREIX (**)</t>
  </si>
  <si>
    <t>Plaça</t>
  </si>
  <si>
    <t>OVÍ REPRODUCTOR DE CARN</t>
  </si>
  <si>
    <t>OVÍ LLET</t>
  </si>
  <si>
    <t>OVÍ D’ENGREIX (engreixadors) (***)</t>
  </si>
  <si>
    <t>CAPRÍ LLET</t>
  </si>
  <si>
    <t>CAPRÍ REPRODUCTOR DE CARN</t>
  </si>
  <si>
    <t xml:space="preserve">Cap </t>
  </si>
  <si>
    <t>EQUÍ &gt; 36 MESOS</t>
  </si>
  <si>
    <t>EQUÍ &lt; 36 MESOS</t>
  </si>
  <si>
    <t>GALLINES POSTA SISTEMA INTEGRAT</t>
  </si>
  <si>
    <t xml:space="preserve">GALLINES POSTA </t>
  </si>
  <si>
    <t>GALLINES ENGREIX SISTEMA INTEGRAT</t>
  </si>
  <si>
    <t xml:space="preserve">CONILLS CARN </t>
  </si>
  <si>
    <t>ABELLES EIXAM</t>
  </si>
  <si>
    <t>Eixam</t>
  </si>
  <si>
    <r>
      <rPr>
        <i/>
        <sz val="10"/>
        <color rgb="FF000000"/>
        <rFont val="Arial"/>
        <charset val="134"/>
      </rPr>
      <t>RATITES</t>
    </r>
    <r>
      <rPr>
        <sz val="10"/>
        <color rgb="FF000000"/>
        <rFont val="Arial"/>
        <charset val="134"/>
      </rPr>
      <t xml:space="preserve"> CARN </t>
    </r>
  </si>
  <si>
    <t>Trios</t>
  </si>
  <si>
    <r>
      <rPr>
        <i/>
        <sz val="10"/>
        <color rgb="FF000000"/>
        <rFont val="Arial"/>
        <charset val="134"/>
      </rPr>
      <t>RATITES</t>
    </r>
    <r>
      <rPr>
        <sz val="10"/>
        <color rgb="FF000000"/>
        <rFont val="Arial"/>
        <charset val="134"/>
      </rPr>
      <t xml:space="preserve"> PELL</t>
    </r>
  </si>
  <si>
    <r>
      <rPr>
        <i/>
        <sz val="10"/>
        <color rgb="FF000000"/>
        <rFont val="Arial"/>
        <charset val="134"/>
      </rPr>
      <t>RATITES</t>
    </r>
    <r>
      <rPr>
        <sz val="10"/>
        <color rgb="FF000000"/>
        <rFont val="Arial"/>
        <charset val="134"/>
      </rPr>
      <t xml:space="preserve"> PRODUCCIÓ OUS</t>
    </r>
  </si>
  <si>
    <t>Ou</t>
  </si>
  <si>
    <t>ALTRE AVIRAM</t>
  </si>
  <si>
    <t>UGM</t>
  </si>
  <si>
    <t>CARAGOLS</t>
  </si>
  <si>
    <t>1000 m2</t>
  </si>
  <si>
    <t>TOTAL UTAS RAMADERIA</t>
  </si>
  <si>
    <t xml:space="preserve">     (*) IGFS (Instruments de gestió forestal sostenible) o PAF (Pla d’aprofitament forestal) contemplats a l’art. 65 de la Llei 12/2014, aprovats per l’òrgan competent de les Illes Balears.</t>
  </si>
  <si>
    <t>TOTALs</t>
  </si>
  <si>
    <t xml:space="preserve">     (**) Cada plaça s’ocupa tres vegades/any.</t>
  </si>
  <si>
    <t xml:space="preserve">     (***) Cada plaça s’ocupa cinc vegades/any.</t>
  </si>
  <si>
    <t>En el cas de venda directa de la primera transformació dels productes propis agraris dins dels elements que integren la seva explotació, en mercats municipals o en llocs que no siguin establiments comercials permanents, es multiplicaran els corresponents marges bruts i UTAs del producte natural a transformar pel coeficient 2.</t>
  </si>
  <si>
    <t>PLA EMPRESARIAL. INVERSIONS EN EXPLOTACIONS DE FRUITS SECS</t>
  </si>
  <si>
    <t>Convocatòria:</t>
  </si>
  <si>
    <t>1/2021</t>
  </si>
  <si>
    <t>Llinatges i nom del sol·licitant/ Raó social:</t>
  </si>
  <si>
    <t>NIF:</t>
  </si>
  <si>
    <t>Tipus de sol·licitant:</t>
  </si>
  <si>
    <t>Núm. RIA:</t>
  </si>
  <si>
    <t>Persona Física</t>
  </si>
  <si>
    <t>Entitat Jurídica</t>
  </si>
  <si>
    <t>Explotacions especialitzades en cereals</t>
  </si>
  <si>
    <r>
      <rPr>
        <b/>
        <sz val="11"/>
        <color rgb="FF000000"/>
        <rFont val="Arial"/>
        <charset val="134"/>
      </rPr>
      <t>1.-</t>
    </r>
    <r>
      <rPr>
        <sz val="11"/>
        <color rgb="FF000000"/>
        <rFont val="Arial"/>
        <charset val="134"/>
      </rPr>
      <t xml:space="preserve"> </t>
    </r>
    <r>
      <rPr>
        <b/>
        <sz val="11"/>
        <color rgb="FF000000"/>
        <rFont val="Arial"/>
        <charset val="134"/>
      </rPr>
      <t xml:space="preserve">Breu descripció del projecte: </t>
    </r>
  </si>
  <si>
    <t>Explotacions especialitzades en horticultura</t>
  </si>
  <si>
    <t xml:space="preserve">Explotacions especialitzades en floricultura i plantes ornamentals </t>
  </si>
  <si>
    <t>Altres</t>
  </si>
  <si>
    <t xml:space="preserve">1.1.- Orientació productiva de l’explotació (hortícola d’hivernacle, ramader extensiu, ... ): </t>
  </si>
  <si>
    <t xml:space="preserve">Explotacions especialitzades en bolets </t>
  </si>
  <si>
    <t>Ús aigua regenerada</t>
  </si>
  <si>
    <t>Explotacions especialitzades en vivers</t>
  </si>
  <si>
    <t>Venda directa</t>
  </si>
  <si>
    <t>Explotacions especialitzades en viticultura</t>
  </si>
  <si>
    <t>Reducció consum aigua en mal estat</t>
  </si>
  <si>
    <t xml:space="preserve">2.- Si n’és el cas, s’ha de detallar la relació del projecte amb la sostenibilitat ambiental i l’eficiència de recursos: </t>
  </si>
  <si>
    <t>Explotacions especialitzades en la producció de raïm de taula</t>
  </si>
  <si>
    <t>Reducció consum aigua subterrània</t>
  </si>
  <si>
    <t>Explotacions frutícoles i de cítrics especialitzades</t>
  </si>
  <si>
    <t>Millora energètica</t>
  </si>
  <si>
    <t>3.- Relació d’inversions programades:</t>
  </si>
  <si>
    <t>Explotacions especialitzades en la producció de fruits secs</t>
  </si>
  <si>
    <t>Reducció contaminació nitrats</t>
  </si>
  <si>
    <t>INVERSIÓ (1)</t>
  </si>
  <si>
    <t>Ubicació SIGPAC (2)</t>
  </si>
  <si>
    <t>Superfície (has) (3)</t>
  </si>
  <si>
    <t>Factures o mitjans propis (4)</t>
  </si>
  <si>
    <t>TIPUS D'INVERSIÓ</t>
  </si>
  <si>
    <t>IMPORT €</t>
  </si>
  <si>
    <t>Explotacions frutícolas mixtes</t>
  </si>
  <si>
    <t>Mitigació canvi climàtic</t>
  </si>
  <si>
    <t>1/2018</t>
  </si>
  <si>
    <t>Factures</t>
  </si>
  <si>
    <t>Explotacions especialitzades en oliveres</t>
  </si>
  <si>
    <t>Inversions en sector de fruits secs</t>
  </si>
  <si>
    <t>2/2018</t>
  </si>
  <si>
    <t>Mitjans propis (mòduls)</t>
  </si>
  <si>
    <t>Explotacions ramaderes</t>
  </si>
  <si>
    <t xml:space="preserve">Inversions "smart farmer" a explot. ramaderes </t>
  </si>
  <si>
    <t>1/2019</t>
  </si>
  <si>
    <t>2/2019</t>
  </si>
  <si>
    <t>1/2020</t>
  </si>
  <si>
    <t>2/2020</t>
  </si>
  <si>
    <t>Plantació d'ametllers en regadiu</t>
  </si>
  <si>
    <t>2/2021</t>
  </si>
  <si>
    <t xml:space="preserve">Plantació d'ametllers en secà </t>
  </si>
  <si>
    <t xml:space="preserve">Plantació de garrovers en regadiu </t>
  </si>
  <si>
    <t xml:space="preserve">Plantació de garrovers en secà </t>
  </si>
  <si>
    <t>Replantació aïllada de peus d'ametller</t>
  </si>
  <si>
    <t>Replantació aïllada de peus de garrover</t>
  </si>
  <si>
    <t>Empelt de garrovers</t>
  </si>
  <si>
    <t>Maquinària i instal·lacions</t>
  </si>
  <si>
    <t>Enginyer agrònom</t>
  </si>
  <si>
    <t>Enginyer tècnic agrícola</t>
  </si>
  <si>
    <t>TOTAL (sense IVA)</t>
  </si>
  <si>
    <t>Grau d'enginyeria branca agrària</t>
  </si>
  <si>
    <t xml:space="preserve">(1) Indicar el concepte de la inversió i el número d'arbres, protectors, etc... </t>
  </si>
  <si>
    <t>Cursos relacionats amb l'activitat agrària amb una durada mínima de 75 hores lectives.</t>
  </si>
  <si>
    <t>(2)</t>
  </si>
  <si>
    <t>Indicar la ubicació SIGPAC del recinte ón es faci la inversió, en el seu cas.</t>
  </si>
  <si>
    <t>Master d'enginyeria branca agrària</t>
  </si>
  <si>
    <t>(3)</t>
  </si>
  <si>
    <t>Indicar la superfície del recinte/subrecinte afectada per la inversió, en el seu cas.</t>
  </si>
  <si>
    <t>Títol acadèmic formació professional de segon grau branca agrària</t>
  </si>
  <si>
    <t>(4)</t>
  </si>
  <si>
    <t>Indicar si la inversió s'executarà mitjançant el pagament de factures o amb mitjans propis (mòduls). Els mitjans pròpis només són auxiliables per la sublínia de replantació aïllada o empelt de garrovers.</t>
  </si>
  <si>
    <t>Veterinari</t>
  </si>
  <si>
    <t xml:space="preserve">4.- Inici d'activitat (només s'ha d'emplenar en cas de noves incorporacions a l'activitat agrària).   </t>
  </si>
  <si>
    <t xml:space="preserve">  Instal·lació com a jove agricultor, titular </t>
  </si>
  <si>
    <t xml:space="preserve">  d'una explotació agrària prioritària. </t>
  </si>
  <si>
    <t xml:space="preserve">  d'una explotació agrària NO prioritària. </t>
  </si>
  <si>
    <t xml:space="preserve">  soci/membre de l'entitat jurídica </t>
  </si>
  <si>
    <t>amb CIF</t>
  </si>
  <si>
    <t xml:space="preserve">  Instal·lació com a agricultor de més de 41 anys dins els darrers 12 mesos anteriors a la sol·licitud d'ajuda, titular</t>
  </si>
  <si>
    <t xml:space="preserve">  d'una explotació agrària NO prioritària, com a agricultor professional.</t>
  </si>
  <si>
    <t xml:space="preserve">  Entitat jurídica que inicia l'activitat agrària. </t>
  </si>
  <si>
    <t xml:space="preserve"> Tenc la capacitació agrària suficient següent:</t>
  </si>
  <si>
    <t xml:space="preserve"> Me compromet a adquirir la capacitació agrària suficient.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</si>
  <si>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</si>
  <si>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5.- Situació inicial de l'explotació i del sol·licitant en el moment de presentar el Pla Empresarial</t>
  </si>
  <si>
    <t xml:space="preserve"> L'explotació està inscrita en el CBPAE pel cultiu de fruits secs</t>
  </si>
  <si>
    <t xml:space="preserve"> L'explotació està inscrita en el Consell Regulador de la Producció Integrada pel cultiu de fruits secs</t>
  </si>
  <si>
    <t xml:space="preserve"> La persona beneficiària està adherida a la indicació geogràfica protegida (IGP) Ametlla de Mallorca</t>
  </si>
  <si>
    <t xml:space="preserve"> La persona beneficiària és dona</t>
  </si>
  <si>
    <t xml:space="preserve"> La persona beneficiària és jove agricultor</t>
  </si>
  <si>
    <t xml:space="preserve"> El 40 % dels membres del consell d'administració, junta rectora o similar de l'entitat jurídica sol·licitant de l'ajuda són dones o joves de &lt; 41 anys</t>
  </si>
  <si>
    <t xml:space="preserve"> La persona beneficiària és titular o cotitular d'una explotació agrària prioritària</t>
  </si>
  <si>
    <t xml:space="preserve"> La persona beneficiària és sòcia d'una OPA, cooperativa o SAT i compleix les obligacions derivades de la condició de soci</t>
  </si>
  <si>
    <t xml:space="preserve"> La persona beneficiària és una SAT</t>
  </si>
  <si>
    <t xml:space="preserve"> La persona beneficiària és una OPFH</t>
  </si>
  <si>
    <t xml:space="preserve"> La persona beneficiària és sòcia d'una entitat d'interès prioritari</t>
  </si>
  <si>
    <t xml:space="preserve"> La persona beneficiària és una organització de productors</t>
  </si>
  <si>
    <t xml:space="preserve"> El 25% o més de l’explotació agrària es troba integrada dins ANEI, XARXA NATURA 2000 o altres espais LECO</t>
  </si>
  <si>
    <t xml:space="preserve"> El sol·licitant ha fet cursos de: SGAFOT, SGA@PP, SIGPAC O PRADIB</t>
  </si>
  <si>
    <t xml:space="preserve"> El sol·licitant a fet cursos de presentació de sol·licituds , notificació, firma i registre electrònic</t>
  </si>
  <si>
    <t xml:space="preserve"> Faig inversions que contribueixen al desenvolupament del sector agrari</t>
  </si>
  <si>
    <t xml:space="preserve"> Faig inversions que milloren la competitivitat de l'explotació</t>
  </si>
  <si>
    <t>6.-</t>
  </si>
  <si>
    <t>Descripció de la maquinària, instal·lacions i equipaments existents (excepte si inicia l'activitat)</t>
  </si>
  <si>
    <t xml:space="preserve">DESCRIPCIÓ </t>
  </si>
  <si>
    <t>7.- Mà d'obra de l'explotació</t>
  </si>
  <si>
    <t>Situació Actual</t>
  </si>
  <si>
    <t>Situació Prevista</t>
  </si>
  <si>
    <t>Número</t>
  </si>
  <si>
    <t>UTAS</t>
  </si>
  <si>
    <t>TITULAR</t>
  </si>
  <si>
    <t>X</t>
  </si>
  <si>
    <t>MÀ D'OBRA FAMILIAR (*)</t>
  </si>
  <si>
    <t xml:space="preserve">ASSALARIARTS </t>
  </si>
  <si>
    <t>TOTALS</t>
  </si>
  <si>
    <t>(*) En cas de titular persona física, es pot computar la mà d'obra familiar fins a segon grau, sempre i quan aquesta convisqui a la seva llar i estiguin al seu càrrec (0,5 UTAs el primer i 0,25 UTAs la resta).</t>
  </si>
  <si>
    <t xml:space="preserve">8.- Dimensió de l’explotació en la seva situació actual i prevista. </t>
  </si>
  <si>
    <t>Actual</t>
  </si>
  <si>
    <t>Prevista</t>
  </si>
  <si>
    <r>
      <rPr>
        <sz val="11"/>
        <color rgb="FF000000"/>
        <rFont val="Arial"/>
        <charset val="134"/>
      </rPr>
      <t>Número d'</t>
    </r>
    <r>
      <rPr>
        <b/>
        <sz val="11"/>
        <color rgb="FF000000"/>
        <rFont val="Arial"/>
        <charset val="134"/>
      </rPr>
      <t>UTAs modulades</t>
    </r>
    <r>
      <rPr>
        <sz val="11"/>
        <color rgb="FF000000"/>
        <rFont val="Arial"/>
        <charset val="134"/>
      </rPr>
      <t xml:space="preserve"> de l'explotació (2)</t>
    </r>
  </si>
  <si>
    <r>
      <rPr>
        <b/>
        <sz val="10"/>
        <color rgb="FF000000"/>
        <rFont val="Arial"/>
        <charset val="134"/>
      </rPr>
      <t>INGRESSOS AGRARIS</t>
    </r>
    <r>
      <rPr>
        <sz val="10"/>
        <color rgb="FF000000"/>
        <rFont val="Arial"/>
        <charset val="134"/>
      </rPr>
      <t xml:space="preserve"> (IRPF, Impost de Societats, certificat administrador, etc…)</t>
    </r>
  </si>
  <si>
    <t>(2) S'adjunta càlcul de les UTAs de l'explotació.</t>
  </si>
  <si>
    <t xml:space="preserve">    Criteri adoptat pel càlcul d’UTAs de l'explotació:  </t>
  </si>
  <si>
    <t xml:space="preserve">ACTUAL </t>
  </si>
  <si>
    <t>PREVIST</t>
  </si>
  <si>
    <t xml:space="preserve">  Criteri UTAs modulades</t>
  </si>
  <si>
    <t xml:space="preserve">  Criteri Seguretat Social</t>
  </si>
  <si>
    <t>(3) En cas que el criteri de càlcul d'UTAs sigui per Seguretat Social, s'han de justificar les UTAs (vida laboral, certificat de mitja de treballadors, etc…)</t>
  </si>
  <si>
    <t>9.- Viabilitat econòmica de l’explotació:</t>
  </si>
  <si>
    <t xml:space="preserve">  Genera uns ingressos agraris de 12.000 €/UTA per explotacions de fins 2 UTA i de més de 24.000,00 € per explotacions de més de 2 UTA.</t>
  </si>
  <si>
    <t xml:space="preserve">   El pla empresarial contempla plantacions noves d’ametllers o garrovers en reguiu.</t>
  </si>
  <si>
    <t xml:space="preserve">   El pla empresarial contempla inversions en plantacions que juntament amb les existents superin les 10 Has o més en secà.</t>
  </si>
  <si>
    <t xml:space="preserve">10.- </t>
  </si>
  <si>
    <t xml:space="preserve">Me compromet a: </t>
  </si>
  <si>
    <t xml:space="preserve"> Executar el present Pla Empresarial.</t>
  </si>
  <si>
    <r>
      <rPr>
        <b/>
        <sz val="11"/>
        <color rgb="FF000000"/>
        <rFont val="Arial"/>
        <charset val="134"/>
      </rPr>
      <t>11.- DECLAR QUE</t>
    </r>
    <r>
      <rPr>
        <b/>
        <sz val="9"/>
        <color rgb="FF000000"/>
        <rFont val="Arial"/>
        <charset val="134"/>
      </rPr>
      <t>:</t>
    </r>
    <r>
      <rPr>
        <b/>
        <sz val="11"/>
        <color rgb="FF000000"/>
        <rFont val="Arial"/>
        <charset val="134"/>
      </rPr>
      <t xml:space="preserve">  </t>
    </r>
  </si>
  <si>
    <t xml:space="preserve"> Mai he estat membre de cap entitat associativa titular d'una explotació agrària.  </t>
  </si>
  <si>
    <t xml:space="preserve"> He estat membre de l'entitat associativa, titular d'una explotació agrària,</t>
  </si>
  <si>
    <t xml:space="preserve">amb una participació del </t>
  </si>
  <si>
    <t>%</t>
  </si>
  <si>
    <t>OBSERVACIONS:</t>
  </si>
  <si>
    <t xml:space="preserve">Lloc i data: </t>
  </si>
  <si>
    <t>Nom:</t>
  </si>
  <si>
    <r>
      <rPr>
        <sz val="11"/>
        <color rgb="FF000000"/>
        <rFont val="Arial"/>
        <charset val="134"/>
      </rPr>
      <t xml:space="preserve">Càrrec </t>
    </r>
    <r>
      <rPr>
        <sz val="9"/>
        <color rgb="FF000000"/>
        <rFont val="Arial"/>
        <charset val="134"/>
      </rPr>
      <t>(9)</t>
    </r>
    <r>
      <rPr>
        <sz val="11"/>
        <color rgb="FF000000"/>
        <rFont val="Arial"/>
        <charset val="134"/>
      </rPr>
      <t>:</t>
    </r>
  </si>
  <si>
    <t>(9) En cas que el titular sigui una entitat jurídica.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</si>
</sst>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178" formatCode="#,##0.00\ &quot;€&quot;"/>
    <numFmt numFmtId="179" formatCode="#,##0.00&quot; €&quot;"/>
  </numFmts>
  <fonts count="57">
    <font>
      <sz val="11"/>
      <color rgb="FF000000"/>
      <name val="Calibri"/>
      <charset val="134"/>
    </font>
    <font>
      <sz val="11"/>
      <color rgb="FF000000"/>
      <name val="Arial"/>
      <charset val="134"/>
    </font>
    <font>
      <b/>
      <u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1"/>
      <color rgb="FF000000"/>
      <name val="Arial"/>
      <charset val="134"/>
    </font>
    <font>
      <sz val="16"/>
      <color rgb="FF000000"/>
      <name val="Arial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FF0000"/>
      <name val="Arial"/>
      <charset val="134"/>
    </font>
    <font>
      <sz val="11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u/>
      <sz val="9"/>
      <color rgb="FF000000"/>
      <name val="Arial"/>
      <charset val="134"/>
    </font>
    <font>
      <b/>
      <u/>
      <sz val="11"/>
      <color rgb="FF000000"/>
      <name val="Arial"/>
      <charset val="134"/>
    </font>
    <font>
      <b/>
      <u/>
      <sz val="11"/>
      <color rgb="FFFF0000"/>
      <name val="Arial"/>
      <charset val="134"/>
    </font>
    <font>
      <b/>
      <u/>
      <sz val="11"/>
      <color rgb="FF00B050"/>
      <name val="Arial"/>
      <charset val="134"/>
    </font>
    <font>
      <sz val="11"/>
      <color rgb="FFFF0000"/>
      <name val="Arial"/>
      <charset val="134"/>
    </font>
    <font>
      <sz val="8"/>
      <color rgb="FF000000"/>
      <name val="Arial"/>
      <charset val="134"/>
    </font>
    <font>
      <b/>
      <sz val="14"/>
      <color rgb="FF000000"/>
      <name val="Arial"/>
      <charset val="134"/>
    </font>
    <font>
      <b/>
      <u/>
      <sz val="14"/>
      <color rgb="FF000000"/>
      <name val="Arial"/>
      <charset val="134"/>
    </font>
    <font>
      <b/>
      <sz val="12"/>
      <color rgb="FF000000"/>
      <name val="Arial"/>
      <charset val="134"/>
    </font>
    <font>
      <i/>
      <sz val="10"/>
      <color rgb="FF000000"/>
      <name val="Arial"/>
      <charset val="134"/>
    </font>
    <font>
      <b/>
      <sz val="11"/>
      <color rgb="FF000000"/>
      <name val="Calibri"/>
      <charset val="134"/>
    </font>
    <font>
      <sz val="9"/>
      <color rgb="FF000000"/>
      <name val="Calibri"/>
      <charset val="134"/>
    </font>
    <font>
      <b/>
      <sz val="14"/>
      <color rgb="FF000000"/>
      <name val="Calibri"/>
      <charset val="134"/>
    </font>
    <font>
      <sz val="11"/>
      <color theme="1"/>
      <name val="Calibri"/>
      <charset val="0"/>
      <scheme val="minor"/>
    </font>
    <font>
      <sz val="12"/>
      <color rgb="FF000000"/>
      <name val="Calibri"/>
      <charset val="134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FFFFFF"/>
      <name val="Calibri"/>
      <charset val="134"/>
    </font>
    <font>
      <i/>
      <sz val="10"/>
      <color rgb="FF808080"/>
      <name val="Calibri"/>
      <charset val="134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color rgb="FF996600"/>
      <name val="Calibri"/>
      <charset val="134"/>
    </font>
    <font>
      <b/>
      <sz val="18"/>
      <color theme="3"/>
      <name val="Calibri"/>
      <charset val="134"/>
      <scheme val="minor"/>
    </font>
    <font>
      <sz val="10"/>
      <color rgb="FFCC0000"/>
      <name val="Calibri"/>
      <charset val="134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24"/>
      <color rgb="FF000000"/>
      <name val="Calibri"/>
      <charset val="134"/>
    </font>
    <font>
      <b/>
      <sz val="10"/>
      <color rgb="FF000000"/>
      <name val="Calibri"/>
      <charset val="134"/>
    </font>
    <font>
      <b/>
      <sz val="15"/>
      <color theme="3"/>
      <name val="Calibri"/>
      <charset val="134"/>
      <scheme val="minor"/>
    </font>
    <font>
      <sz val="10"/>
      <color rgb="FF006600"/>
      <name val="Calibri"/>
      <charset val="134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8"/>
      <color rgb="FF000000"/>
      <name val="Calibri"/>
      <charset val="134"/>
    </font>
    <font>
      <b/>
      <sz val="11"/>
      <color rgb="FFFA7D00"/>
      <name val="Calibri"/>
      <charset val="0"/>
      <scheme val="minor"/>
    </font>
    <font>
      <u/>
      <sz val="10"/>
      <color rgb="FF0000EE"/>
      <name val="Calibri"/>
      <charset val="134"/>
    </font>
    <font>
      <sz val="11"/>
      <color rgb="FFFA7D00"/>
      <name val="Calibri"/>
      <charset val="0"/>
      <scheme val="minor"/>
    </font>
    <font>
      <sz val="10"/>
      <color rgb="FF333333"/>
      <name val="Calibri"/>
      <charset val="134"/>
    </font>
    <font>
      <b/>
      <sz val="10"/>
      <color rgb="FFFFFFFF"/>
      <name val="Calibri"/>
      <charset val="134"/>
    </font>
    <font>
      <sz val="11"/>
      <color rgb="FF006100"/>
      <name val="Calibri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D9D9D9"/>
        <bgColor rgb="FFDDDDDD"/>
      </patternFill>
    </fill>
    <fill>
      <patternFill patternType="solid">
        <fgColor rgb="FFBFBFBF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808080"/>
        <bgColor rgb="FF969696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CCCC"/>
        <bgColor rgb="FFDDDDDD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CFFCC"/>
        <bgColor rgb="FFF2F2F2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DDDDDD"/>
        <bgColor rgb="FFD9D9D9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C0000"/>
        <bgColor rgb="FFFF0000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6">
    <xf numFmtId="0" fontId="0" fillId="0" borderId="0"/>
    <xf numFmtId="42" fontId="30" fillId="0" borderId="0" applyFont="0" applyFill="0" applyBorder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31" fillId="11" borderId="0" applyBorder="0" applyProtection="0"/>
    <xf numFmtId="0" fontId="0" fillId="0" borderId="0" applyBorder="0" applyProtection="0"/>
    <xf numFmtId="177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22" borderId="35" applyNumberFormat="0" applyAlignment="0" applyProtection="0">
      <alignment vertical="center"/>
    </xf>
    <xf numFmtId="0" fontId="30" fillId="26" borderId="3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9" fillId="31" borderId="37" applyNumberFormat="0" applyAlignment="0" applyProtection="0">
      <alignment vertical="center"/>
    </xf>
    <xf numFmtId="0" fontId="51" fillId="22" borderId="37" applyNumberFormat="0" applyAlignment="0" applyProtection="0">
      <alignment vertical="center"/>
    </xf>
    <xf numFmtId="0" fontId="28" fillId="9" borderId="31" applyNumberFormat="0" applyAlignment="0" applyProtection="0">
      <alignment vertical="center"/>
    </xf>
    <xf numFmtId="0" fontId="53" fillId="0" borderId="38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44" fillId="0" borderId="0" applyBorder="0" applyProtection="0"/>
    <xf numFmtId="0" fontId="33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5" fillId="39" borderId="0" applyBorder="0" applyProtection="0"/>
    <xf numFmtId="0" fontId="48" fillId="29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45" fillId="0" borderId="0" applyBorder="0" applyProtection="0"/>
    <xf numFmtId="0" fontId="25" fillId="3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41" fillId="20" borderId="0" applyBorder="0" applyProtection="0"/>
    <xf numFmtId="0" fontId="25" fillId="45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9" fillId="19" borderId="0" applyBorder="0" applyProtection="0"/>
    <xf numFmtId="0" fontId="25" fillId="16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1" fillId="35" borderId="0" applyBorder="0" applyProtection="0"/>
    <xf numFmtId="0" fontId="55" fillId="43" borderId="0" applyBorder="0" applyProtection="0"/>
    <xf numFmtId="0" fontId="32" fillId="0" borderId="0" applyBorder="0" applyProtection="0"/>
    <xf numFmtId="0" fontId="47" fillId="28" borderId="0" applyBorder="0" applyProtection="0"/>
    <xf numFmtId="0" fontId="50" fillId="0" borderId="0" applyBorder="0" applyProtection="0"/>
    <xf numFmtId="0" fontId="54" fillId="19" borderId="39" applyProtection="0"/>
    <xf numFmtId="0" fontId="26" fillId="0" borderId="0" applyBorder="0" applyProtection="0"/>
    <xf numFmtId="0" fontId="52" fillId="0" borderId="0" applyBorder="0" applyProtection="0"/>
    <xf numFmtId="0" fontId="0" fillId="0" borderId="0" applyBorder="0" applyProtection="0"/>
    <xf numFmtId="0" fontId="41" fillId="0" borderId="0" applyBorder="0" applyProtection="0"/>
  </cellStyleXfs>
  <cellXfs count="18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79" fontId="1" fillId="0" borderId="4" xfId="0" applyNumberFormat="1" applyFont="1" applyBorder="1" applyAlignment="1" applyProtection="1">
      <alignment horizontal="center" vertical="center" wrapText="1"/>
      <protection locked="0"/>
    </xf>
    <xf numFmtId="179" fontId="1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8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right" vertical="center"/>
      <protection locked="0"/>
    </xf>
    <xf numFmtId="0" fontId="4" fillId="3" borderId="3" xfId="0" applyFont="1" applyFill="1" applyBorder="1" applyAlignment="1">
      <alignment horizontal="right" vertical="center" wrapText="1"/>
    </xf>
    <xf numFmtId="178" fontId="1" fillId="3" borderId="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178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178" fontId="1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4" fillId="3" borderId="0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1" fillId="7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2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7" borderId="18" xfId="0" applyFont="1" applyFill="1" applyBorder="1" applyAlignment="1">
      <alignment horizontal="center" vertical="top" wrapText="1"/>
    </xf>
    <xf numFmtId="0" fontId="4" fillId="7" borderId="19" xfId="0" applyFont="1" applyFill="1" applyBorder="1" applyAlignment="1">
      <alignment horizontal="center" vertical="top" wrapText="1"/>
    </xf>
    <xf numFmtId="179" fontId="4" fillId="0" borderId="2" xfId="0" applyNumberFormat="1" applyFont="1" applyBorder="1" applyAlignment="1" applyProtection="1">
      <alignment horizontal="center" vertical="center"/>
      <protection locked="0"/>
    </xf>
    <xf numFmtId="179" fontId="4" fillId="0" borderId="17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1" fillId="6" borderId="8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0" fillId="0" borderId="3" xfId="0" applyBorder="1" applyProtection="1">
      <protection locked="0"/>
    </xf>
    <xf numFmtId="4" fontId="11" fillId="0" borderId="21" xfId="0" applyNumberFormat="1" applyFont="1" applyBorder="1" applyAlignment="1">
      <alignment horizontal="right"/>
    </xf>
    <xf numFmtId="0" fontId="21" fillId="0" borderId="20" xfId="0" applyFont="1" applyBorder="1"/>
    <xf numFmtId="0" fontId="20" fillId="6" borderId="0" xfId="0" applyFont="1" applyFill="1" applyAlignment="1">
      <alignment horizontal="center"/>
    </xf>
    <xf numFmtId="0" fontId="0" fillId="0" borderId="2" xfId="0" applyBorder="1"/>
    <xf numFmtId="0" fontId="3" fillId="0" borderId="22" xfId="0" applyFont="1" applyBorder="1"/>
    <xf numFmtId="0" fontId="3" fillId="0" borderId="23" xfId="0" applyFont="1" applyBorder="1"/>
    <xf numFmtId="0" fontId="0" fillId="0" borderId="21" xfId="0" applyBorder="1"/>
    <xf numFmtId="0" fontId="3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3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4" fontId="11" fillId="0" borderId="25" xfId="0" applyNumberFormat="1" applyFont="1" applyBorder="1" applyAlignment="1">
      <alignment horizontal="right"/>
    </xf>
    <xf numFmtId="0" fontId="0" fillId="0" borderId="26" xfId="0" applyBorder="1" applyProtection="1">
      <protection locked="0"/>
    </xf>
    <xf numFmtId="0" fontId="3" fillId="0" borderId="8" xfId="0" applyFont="1" applyBorder="1" applyAlignment="1">
      <alignment horizontal="center"/>
    </xf>
    <xf numFmtId="0" fontId="22" fillId="2" borderId="8" xfId="0" applyFont="1" applyFill="1" applyBorder="1" applyAlignment="1" applyProtection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vertical="center" wrapText="1"/>
    </xf>
    <xf numFmtId="0" fontId="22" fillId="6" borderId="2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right"/>
    </xf>
    <xf numFmtId="0" fontId="11" fillId="0" borderId="8" xfId="0" applyFont="1" applyBorder="1" applyAlignment="1">
      <alignment horizontal="right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1" xfId="0" applyFont="1" applyBorder="1" applyAlignment="1">
      <alignment horizontal="center"/>
    </xf>
    <xf numFmtId="0" fontId="11" fillId="0" borderId="20" xfId="0" applyFont="1" applyBorder="1" applyAlignment="1">
      <alignment horizontal="right" wrapText="1"/>
    </xf>
    <xf numFmtId="0" fontId="11" fillId="0" borderId="21" xfId="0" applyFont="1" applyBorder="1"/>
    <xf numFmtId="0" fontId="21" fillId="0" borderId="8" xfId="0" applyFont="1" applyBorder="1"/>
    <xf numFmtId="0" fontId="0" fillId="0" borderId="26" xfId="0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center"/>
    </xf>
    <xf numFmtId="0" fontId="0" fillId="0" borderId="29" xfId="0" applyBorder="1"/>
    <xf numFmtId="0" fontId="22" fillId="6" borderId="3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3" fillId="0" borderId="24" xfId="0" applyFont="1" applyBorder="1" applyAlignment="1">
      <alignment vertical="center" wrapText="1"/>
    </xf>
    <xf numFmtId="0" fontId="24" fillId="6" borderId="20" xfId="0" applyFont="1" applyFill="1" applyBorder="1" applyAlignment="1">
      <alignment horizontal="center" vertical="center"/>
    </xf>
    <xf numFmtId="0" fontId="23" fillId="0" borderId="0" xfId="0" applyFont="1" applyBorder="1"/>
    <xf numFmtId="0" fontId="23" fillId="0" borderId="0" xfId="0" applyFont="1" applyBorder="1" applyAlignment="1">
      <alignment vertical="top" wrapText="1"/>
    </xf>
  </cellXfs>
  <cellStyles count="66">
    <cellStyle name="Normal" xfId="0" builtinId="0"/>
    <cellStyle name="Moneda [0]" xfId="1" builtinId="7"/>
    <cellStyle name="Título 3" xfId="2" builtinId="18"/>
    <cellStyle name="40% - Énfasis1" xfId="3" builtinId="31"/>
    <cellStyle name="Coma [0]" xfId="4" builtinId="6"/>
    <cellStyle name="Moneda" xfId="5" builtinId="4"/>
    <cellStyle name="Accent 2" xfId="6"/>
    <cellStyle name="Status" xfId="7"/>
    <cellStyle name="Coma" xfId="8" builtinId="3"/>
    <cellStyle name="Porcentaje" xfId="9" builtinId="5"/>
    <cellStyle name="Hipervínculo" xfId="10" builtinId="8"/>
    <cellStyle name="Hipervínculo visitado" xfId="11" builtinId="9"/>
    <cellStyle name="Salida" xfId="12" builtinId="21"/>
    <cellStyle name="Nota" xfId="13" builtinId="10"/>
    <cellStyle name="Texto de advertencia" xfId="14" builtinId="11"/>
    <cellStyle name="Título 2" xfId="15" builtinId="17"/>
    <cellStyle name="Título" xfId="16" builtinId="15"/>
    <cellStyle name="Texto explicativo" xfId="17" builtinId="53"/>
    <cellStyle name="Título 1" xfId="18" builtinId="16"/>
    <cellStyle name="Título 4" xfId="19" builtinId="19"/>
    <cellStyle name="Entrada" xfId="20" builtinId="20"/>
    <cellStyle name="Cálculo" xfId="21" builtinId="22"/>
    <cellStyle name="Celda de comprobación" xfId="22" builtinId="23"/>
    <cellStyle name="Celda vinculada" xfId="23" builtinId="24"/>
    <cellStyle name="Total" xfId="24" builtinId="25"/>
    <cellStyle name="Correcto" xfId="25" builtinId="26"/>
    <cellStyle name="Heading" xfId="26"/>
    <cellStyle name="Incorrecto" xfId="27" builtinId="27"/>
    <cellStyle name="40% - Énfasis5" xfId="28" builtinId="47"/>
    <cellStyle name="Accent 3" xfId="29"/>
    <cellStyle name="Neutro" xfId="30" builtinId="28"/>
    <cellStyle name="20% - Énfasis5" xfId="31" builtinId="46"/>
    <cellStyle name="Énfasis1" xfId="32" builtinId="29"/>
    <cellStyle name="Accent" xfId="33"/>
    <cellStyle name="20% - Énfasis1" xfId="34" builtinId="30"/>
    <cellStyle name="60% - Énfasis1" xfId="35" builtinId="32"/>
    <cellStyle name="Bad" xfId="36"/>
    <cellStyle name="20% - Énfasis6" xfId="37" builtinId="50"/>
    <cellStyle name="Énfasis2" xfId="38" builtinId="33"/>
    <cellStyle name="20% - Énfasis2" xfId="39" builtinId="34"/>
    <cellStyle name="40% - Énfasis2" xfId="40" builtinId="35"/>
    <cellStyle name="60% - Énfasis2" xfId="41" builtinId="36"/>
    <cellStyle name="Énfasis3" xfId="42" builtinId="37"/>
    <cellStyle name="20% - Énfasis3" xfId="43" builtinId="38"/>
    <cellStyle name="40% - Énfasis3" xfId="44" builtinId="39"/>
    <cellStyle name="60% - Énfasis3" xfId="45" builtinId="40"/>
    <cellStyle name="Énfasis4" xfId="46" builtinId="41"/>
    <cellStyle name="20% - Énfasis4" xfId="47" builtinId="42"/>
    <cellStyle name="Neutral" xfId="48"/>
    <cellStyle name="40% - Énfasis4" xfId="49" builtinId="43"/>
    <cellStyle name="60% - Énfasis4" xfId="50" builtinId="44"/>
    <cellStyle name="Énfasis5" xfId="51" builtinId="45"/>
    <cellStyle name="60% - Énfasis5" xfId="52" builtinId="48"/>
    <cellStyle name="Énfasis6" xfId="53" builtinId="49"/>
    <cellStyle name="40% - Énfasis6" xfId="54" builtinId="51"/>
    <cellStyle name="60% - Énfasis6" xfId="55" builtinId="52"/>
    <cellStyle name="Accent 1" xfId="56"/>
    <cellStyle name="Error" xfId="57"/>
    <cellStyle name="Footnote" xfId="58"/>
    <cellStyle name="Good" xfId="59"/>
    <cellStyle name="Heading 1" xfId="60"/>
    <cellStyle name="Note" xfId="61"/>
    <cellStyle name="Heading 2" xfId="62"/>
    <cellStyle name="Hyperlink" xfId="63"/>
    <cellStyle name="Text" xfId="64"/>
    <cellStyle name="Warning" xfId="6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F2F2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"/>
  <sheetViews>
    <sheetView showGridLines="0" showRowColHeaders="0" workbookViewId="0">
      <selection activeCell="M14" sqref="M14"/>
    </sheetView>
  </sheetViews>
  <sheetFormatPr defaultColWidth="9.13888888888889" defaultRowHeight="14.4"/>
  <cols>
    <col min="1" max="1" width="6" customWidth="1"/>
    <col min="2" max="2" width="34.287037037037" customWidth="1"/>
    <col min="3" max="4" width="9" customWidth="1"/>
    <col min="5" max="5" width="0.138888888888889" customWidth="1"/>
    <col min="6" max="6" width="9" customWidth="1"/>
    <col min="7" max="7" width="12" customWidth="1"/>
    <col min="8" max="8" width="9" customWidth="1"/>
    <col min="9" max="9" width="10.1388888888889" customWidth="1"/>
    <col min="10" max="10" width="11.712962962963" customWidth="1"/>
    <col min="11" max="1025" width="9" customWidth="1"/>
  </cols>
  <sheetData>
    <row r="1" ht="17.4" spans="2:6">
      <c r="B1" s="133"/>
      <c r="C1" s="133"/>
      <c r="D1" s="133"/>
      <c r="E1" s="133"/>
      <c r="F1" s="133"/>
    </row>
    <row r="2" ht="17.4" spans="2:10">
      <c r="B2" s="134" t="s">
        <v>0</v>
      </c>
      <c r="C2" s="134"/>
      <c r="D2" s="134"/>
      <c r="E2" s="134"/>
      <c r="F2" s="134"/>
      <c r="G2" s="134"/>
      <c r="H2" s="134"/>
      <c r="I2" s="134"/>
      <c r="J2" s="134"/>
    </row>
    <row r="3" ht="17.4" spans="2:10">
      <c r="B3" s="135"/>
      <c r="C3" s="135"/>
      <c r="D3" s="135"/>
      <c r="E3" s="135"/>
      <c r="F3" s="135"/>
      <c r="G3" s="135"/>
      <c r="H3" s="135"/>
      <c r="I3" s="135"/>
      <c r="J3" s="135"/>
    </row>
    <row r="4" ht="17.4" spans="2:10">
      <c r="B4" s="136" t="s">
        <v>1</v>
      </c>
      <c r="C4" s="137" t="str">
        <f>IF('PLA EMPRESARIAL'!H3="","",'PLA EMPRESARIAL'!H3)</f>
        <v/>
      </c>
      <c r="D4" s="137"/>
      <c r="E4" s="137"/>
      <c r="F4" s="137"/>
      <c r="G4" s="137"/>
      <c r="H4" s="138" t="s">
        <v>2</v>
      </c>
      <c r="I4" s="138"/>
      <c r="J4" s="151" t="str">
        <f>'PLA EMPRESARIAL'!Q2</f>
        <v>1/2021</v>
      </c>
    </row>
    <row r="5" ht="15.15"/>
    <row r="6" ht="39" customHeight="1" spans="2:10">
      <c r="B6" s="139" t="s">
        <v>3</v>
      </c>
      <c r="C6" s="140" t="s">
        <v>4</v>
      </c>
      <c r="D6" s="141" t="s">
        <v>5</v>
      </c>
      <c r="E6" s="141" t="s">
        <v>6</v>
      </c>
      <c r="F6" s="142" t="s">
        <v>7</v>
      </c>
      <c r="G6" s="143" t="s">
        <v>8</v>
      </c>
      <c r="H6" s="143" t="s">
        <v>9</v>
      </c>
      <c r="I6" s="143" t="s">
        <v>10</v>
      </c>
      <c r="J6" s="143" t="s">
        <v>11</v>
      </c>
    </row>
    <row r="7" ht="15.15" spans="2:10">
      <c r="B7" s="144" t="s">
        <v>12</v>
      </c>
      <c r="C7" s="145" t="s">
        <v>13</v>
      </c>
      <c r="D7" s="145" t="s">
        <v>14</v>
      </c>
      <c r="E7" s="146">
        <v>383.01</v>
      </c>
      <c r="F7" s="147">
        <v>0.014</v>
      </c>
      <c r="G7" s="148"/>
      <c r="H7" s="148"/>
      <c r="I7" s="152" t="str">
        <f t="shared" ref="I7:I38" si="0">IF(G7="","",F7*G7)</f>
        <v/>
      </c>
      <c r="J7" s="152" t="str">
        <f t="shared" ref="J7:J38" si="1">IF(H7="","",H7*F7)</f>
        <v/>
      </c>
    </row>
    <row r="8" ht="15.15" spans="2:10">
      <c r="B8" s="144" t="s">
        <v>15</v>
      </c>
      <c r="C8" s="145" t="s">
        <v>16</v>
      </c>
      <c r="D8" s="145" t="s">
        <v>14</v>
      </c>
      <c r="E8" s="146">
        <v>676</v>
      </c>
      <c r="F8" s="147">
        <v>0.04</v>
      </c>
      <c r="G8" s="148"/>
      <c r="H8" s="148"/>
      <c r="I8" s="152" t="str">
        <f t="shared" si="0"/>
        <v/>
      </c>
      <c r="J8" s="152" t="str">
        <f t="shared" si="1"/>
        <v/>
      </c>
    </row>
    <row r="9" ht="15.15" spans="2:10">
      <c r="B9" s="144" t="s">
        <v>17</v>
      </c>
      <c r="C9" s="145" t="s">
        <v>16</v>
      </c>
      <c r="D9" s="145" t="s">
        <v>14</v>
      </c>
      <c r="E9" s="149">
        <v>1088.8</v>
      </c>
      <c r="F9" s="147">
        <v>0.06</v>
      </c>
      <c r="G9" s="148"/>
      <c r="H9" s="148"/>
      <c r="I9" s="152" t="str">
        <f t="shared" si="0"/>
        <v/>
      </c>
      <c r="J9" s="152" t="str">
        <f t="shared" si="1"/>
        <v/>
      </c>
    </row>
    <row r="10" ht="15.15" spans="2:10">
      <c r="B10" s="144" t="s">
        <v>18</v>
      </c>
      <c r="C10" s="145" t="s">
        <v>13</v>
      </c>
      <c r="D10" s="145" t="s">
        <v>14</v>
      </c>
      <c r="E10" s="146">
        <v>158.9</v>
      </c>
      <c r="F10" s="147">
        <v>0.014</v>
      </c>
      <c r="G10" s="148"/>
      <c r="H10" s="148"/>
      <c r="I10" s="152" t="str">
        <f t="shared" si="0"/>
        <v/>
      </c>
      <c r="J10" s="152" t="str">
        <f t="shared" si="1"/>
        <v/>
      </c>
    </row>
    <row r="11" ht="15.15" spans="2:10">
      <c r="B11" s="144" t="s">
        <v>19</v>
      </c>
      <c r="C11" s="145" t="s">
        <v>16</v>
      </c>
      <c r="D11" s="145" t="s">
        <v>14</v>
      </c>
      <c r="E11" s="146">
        <v>451.76</v>
      </c>
      <c r="F11" s="147">
        <v>0.04</v>
      </c>
      <c r="G11" s="148"/>
      <c r="H11" s="148"/>
      <c r="I11" s="152" t="str">
        <f t="shared" si="0"/>
        <v/>
      </c>
      <c r="J11" s="152" t="str">
        <f t="shared" si="1"/>
        <v/>
      </c>
    </row>
    <row r="12" ht="15.15" spans="2:10">
      <c r="B12" s="144" t="s">
        <v>20</v>
      </c>
      <c r="C12" s="145" t="s">
        <v>13</v>
      </c>
      <c r="D12" s="145" t="s">
        <v>14</v>
      </c>
      <c r="E12" s="146">
        <v>137.65</v>
      </c>
      <c r="F12" s="147">
        <v>0.014</v>
      </c>
      <c r="G12" s="148"/>
      <c r="H12" s="148"/>
      <c r="I12" s="152" t="str">
        <f t="shared" si="0"/>
        <v/>
      </c>
      <c r="J12" s="152" t="str">
        <f t="shared" si="1"/>
        <v/>
      </c>
    </row>
    <row r="13" ht="15.15" spans="2:10">
      <c r="B13" s="144" t="s">
        <v>21</v>
      </c>
      <c r="C13" s="145" t="s">
        <v>16</v>
      </c>
      <c r="D13" s="145" t="s">
        <v>14</v>
      </c>
      <c r="E13" s="146">
        <v>765</v>
      </c>
      <c r="F13" s="147">
        <v>0.05</v>
      </c>
      <c r="G13" s="148"/>
      <c r="H13" s="148"/>
      <c r="I13" s="152" t="str">
        <f t="shared" si="0"/>
        <v/>
      </c>
      <c r="J13" s="152" t="str">
        <f t="shared" si="1"/>
        <v/>
      </c>
    </row>
    <row r="14" ht="15.15" spans="2:10">
      <c r="B14" s="144" t="s">
        <v>22</v>
      </c>
      <c r="C14" s="145" t="s">
        <v>13</v>
      </c>
      <c r="D14" s="145" t="s">
        <v>14</v>
      </c>
      <c r="E14" s="146">
        <v>175</v>
      </c>
      <c r="F14" s="147">
        <v>0.014</v>
      </c>
      <c r="G14" s="148"/>
      <c r="H14" s="148"/>
      <c r="I14" s="152" t="str">
        <f t="shared" si="0"/>
        <v/>
      </c>
      <c r="J14" s="152" t="str">
        <f t="shared" si="1"/>
        <v/>
      </c>
    </row>
    <row r="15" ht="15.15" spans="2:10">
      <c r="B15" s="144" t="s">
        <v>23</v>
      </c>
      <c r="C15" s="145" t="s">
        <v>16</v>
      </c>
      <c r="D15" s="145" t="s">
        <v>14</v>
      </c>
      <c r="E15" s="146">
        <v>350</v>
      </c>
      <c r="F15" s="147">
        <v>0.014</v>
      </c>
      <c r="G15" s="148"/>
      <c r="H15" s="148"/>
      <c r="I15" s="152" t="str">
        <f t="shared" si="0"/>
        <v/>
      </c>
      <c r="J15" s="152" t="str">
        <f t="shared" si="1"/>
        <v/>
      </c>
    </row>
    <row r="16" ht="15.15" spans="2:10">
      <c r="B16" s="150" t="s">
        <v>24</v>
      </c>
      <c r="C16" s="145" t="s">
        <v>13</v>
      </c>
      <c r="D16" s="145" t="s">
        <v>14</v>
      </c>
      <c r="E16" s="146">
        <v>325.5</v>
      </c>
      <c r="F16" s="147">
        <v>0.014</v>
      </c>
      <c r="G16" s="148"/>
      <c r="H16" s="148"/>
      <c r="I16" s="152" t="str">
        <f t="shared" si="0"/>
        <v/>
      </c>
      <c r="J16" s="152" t="str">
        <f t="shared" si="1"/>
        <v/>
      </c>
    </row>
    <row r="17" ht="15.15" spans="2:10">
      <c r="B17" s="144" t="s">
        <v>25</v>
      </c>
      <c r="C17" s="145" t="s">
        <v>13</v>
      </c>
      <c r="D17" s="145" t="s">
        <v>14</v>
      </c>
      <c r="E17" s="146">
        <v>90</v>
      </c>
      <c r="F17" s="147">
        <v>0.005</v>
      </c>
      <c r="G17" s="148"/>
      <c r="H17" s="148"/>
      <c r="I17" s="152" t="str">
        <f t="shared" si="0"/>
        <v/>
      </c>
      <c r="J17" s="152" t="str">
        <f t="shared" si="1"/>
        <v/>
      </c>
    </row>
    <row r="18" ht="15.15" spans="2:10">
      <c r="B18" s="144" t="s">
        <v>26</v>
      </c>
      <c r="C18" s="145" t="s">
        <v>16</v>
      </c>
      <c r="D18" s="145" t="s">
        <v>14</v>
      </c>
      <c r="E18" s="149">
        <v>6594.36</v>
      </c>
      <c r="F18" s="147">
        <v>0.25</v>
      </c>
      <c r="G18" s="148"/>
      <c r="H18" s="148"/>
      <c r="I18" s="152" t="str">
        <f t="shared" si="0"/>
        <v/>
      </c>
      <c r="J18" s="152" t="str">
        <f t="shared" si="1"/>
        <v/>
      </c>
    </row>
    <row r="19" ht="15.15" spans="2:10">
      <c r="B19" s="144" t="s">
        <v>27</v>
      </c>
      <c r="C19" s="145" t="s">
        <v>16</v>
      </c>
      <c r="D19" s="145" t="s">
        <v>14</v>
      </c>
      <c r="E19" s="149">
        <v>8157</v>
      </c>
      <c r="F19" s="147">
        <v>0.25</v>
      </c>
      <c r="G19" s="148"/>
      <c r="H19" s="148"/>
      <c r="I19" s="152" t="str">
        <f t="shared" si="0"/>
        <v/>
      </c>
      <c r="J19" s="152" t="str">
        <f t="shared" si="1"/>
        <v/>
      </c>
    </row>
    <row r="20" ht="15.15" spans="2:10">
      <c r="B20" s="144" t="s">
        <v>28</v>
      </c>
      <c r="C20" s="145" t="s">
        <v>13</v>
      </c>
      <c r="D20" s="145" t="s">
        <v>14</v>
      </c>
      <c r="E20" s="146">
        <v>165.25</v>
      </c>
      <c r="F20" s="147">
        <v>0.013</v>
      </c>
      <c r="G20" s="148"/>
      <c r="H20" s="148"/>
      <c r="I20" s="152" t="str">
        <f t="shared" si="0"/>
        <v/>
      </c>
      <c r="J20" s="152" t="str">
        <f t="shared" si="1"/>
        <v/>
      </c>
    </row>
    <row r="21" ht="15.15" spans="2:10">
      <c r="B21" s="144" t="s">
        <v>29</v>
      </c>
      <c r="C21" s="145" t="s">
        <v>13</v>
      </c>
      <c r="D21" s="145" t="s">
        <v>14</v>
      </c>
      <c r="E21" s="146">
        <v>102.5</v>
      </c>
      <c r="F21" s="147">
        <v>0.013</v>
      </c>
      <c r="G21" s="148"/>
      <c r="H21" s="148"/>
      <c r="I21" s="152" t="str">
        <f t="shared" si="0"/>
        <v/>
      </c>
      <c r="J21" s="152" t="str">
        <f t="shared" si="1"/>
        <v/>
      </c>
    </row>
    <row r="22" ht="15.15" spans="2:10">
      <c r="B22" s="144" t="s">
        <v>30</v>
      </c>
      <c r="C22" s="145" t="s">
        <v>13</v>
      </c>
      <c r="D22" s="145" t="s">
        <v>14</v>
      </c>
      <c r="E22" s="146">
        <v>124.8</v>
      </c>
      <c r="F22" s="147">
        <v>0.015</v>
      </c>
      <c r="G22" s="148"/>
      <c r="H22" s="148"/>
      <c r="I22" s="152" t="str">
        <f t="shared" si="0"/>
        <v/>
      </c>
      <c r="J22" s="152" t="str">
        <f t="shared" si="1"/>
        <v/>
      </c>
    </row>
    <row r="23" ht="15.15" spans="2:10">
      <c r="B23" s="144" t="s">
        <v>31</v>
      </c>
      <c r="C23" s="145" t="s">
        <v>13</v>
      </c>
      <c r="D23" s="145" t="s">
        <v>14</v>
      </c>
      <c r="E23" s="146">
        <v>375</v>
      </c>
      <c r="F23" s="147">
        <v>0.015</v>
      </c>
      <c r="G23" s="148"/>
      <c r="H23" s="148"/>
      <c r="I23" s="152" t="str">
        <f t="shared" si="0"/>
        <v/>
      </c>
      <c r="J23" s="152" t="str">
        <f t="shared" si="1"/>
        <v/>
      </c>
    </row>
    <row r="24" ht="15.15" spans="2:10">
      <c r="B24" s="144" t="s">
        <v>32</v>
      </c>
      <c r="C24" s="145" t="s">
        <v>16</v>
      </c>
      <c r="D24" s="145" t="s">
        <v>14</v>
      </c>
      <c r="E24" s="146">
        <v>850</v>
      </c>
      <c r="F24" s="147">
        <v>0.07</v>
      </c>
      <c r="G24" s="148"/>
      <c r="H24" s="148"/>
      <c r="I24" s="152" t="str">
        <f t="shared" si="0"/>
        <v/>
      </c>
      <c r="J24" s="152" t="str">
        <f t="shared" si="1"/>
        <v/>
      </c>
    </row>
    <row r="25" ht="15.15" spans="2:10">
      <c r="B25" s="144" t="s">
        <v>33</v>
      </c>
      <c r="C25" s="145" t="s">
        <v>13</v>
      </c>
      <c r="D25" s="145" t="s">
        <v>14</v>
      </c>
      <c r="E25" s="146">
        <v>186.6</v>
      </c>
      <c r="F25" s="147">
        <v>0.014</v>
      </c>
      <c r="G25" s="148"/>
      <c r="H25" s="148"/>
      <c r="I25" s="152" t="str">
        <f t="shared" si="0"/>
        <v/>
      </c>
      <c r="J25" s="152" t="str">
        <f t="shared" si="1"/>
        <v/>
      </c>
    </row>
    <row r="26" ht="15.15" spans="2:10">
      <c r="B26" s="144" t="s">
        <v>34</v>
      </c>
      <c r="C26" s="145" t="s">
        <v>13</v>
      </c>
      <c r="D26" s="145" t="s">
        <v>14</v>
      </c>
      <c r="E26" s="146">
        <v>298.8</v>
      </c>
      <c r="F26" s="147">
        <v>0.014</v>
      </c>
      <c r="G26" s="148"/>
      <c r="H26" s="148"/>
      <c r="I26" s="152" t="str">
        <f t="shared" si="0"/>
        <v/>
      </c>
      <c r="J26" s="152" t="str">
        <f t="shared" si="1"/>
        <v/>
      </c>
    </row>
    <row r="27" ht="15.15" spans="2:10">
      <c r="B27" s="144" t="s">
        <v>35</v>
      </c>
      <c r="C27" s="145" t="s">
        <v>16</v>
      </c>
      <c r="D27" s="145" t="s">
        <v>14</v>
      </c>
      <c r="E27" s="146">
        <v>830</v>
      </c>
      <c r="F27" s="147">
        <v>0.06</v>
      </c>
      <c r="G27" s="148"/>
      <c r="H27" s="148"/>
      <c r="I27" s="152" t="str">
        <f t="shared" si="0"/>
        <v/>
      </c>
      <c r="J27" s="152" t="str">
        <f t="shared" si="1"/>
        <v/>
      </c>
    </row>
    <row r="28" ht="15.15" spans="2:10">
      <c r="B28" s="144" t="s">
        <v>36</v>
      </c>
      <c r="C28" s="145" t="s">
        <v>13</v>
      </c>
      <c r="D28" s="145" t="s">
        <v>14</v>
      </c>
      <c r="E28" s="146">
        <v>140</v>
      </c>
      <c r="F28" s="147">
        <v>0.014</v>
      </c>
      <c r="G28" s="148"/>
      <c r="H28" s="148"/>
      <c r="I28" s="152" t="str">
        <f t="shared" si="0"/>
        <v/>
      </c>
      <c r="J28" s="152" t="str">
        <f t="shared" si="1"/>
        <v/>
      </c>
    </row>
    <row r="29" ht="15.15" spans="2:10">
      <c r="B29" s="144" t="s">
        <v>37</v>
      </c>
      <c r="C29" s="145" t="s">
        <v>16</v>
      </c>
      <c r="D29" s="145" t="s">
        <v>14</v>
      </c>
      <c r="E29" s="146">
        <v>170</v>
      </c>
      <c r="F29" s="147">
        <v>0.014</v>
      </c>
      <c r="G29" s="148"/>
      <c r="H29" s="148"/>
      <c r="I29" s="152" t="str">
        <f t="shared" si="0"/>
        <v/>
      </c>
      <c r="J29" s="152" t="str">
        <f t="shared" si="1"/>
        <v/>
      </c>
    </row>
    <row r="30" ht="15.15" spans="2:10">
      <c r="B30" s="144" t="s">
        <v>38</v>
      </c>
      <c r="C30" s="145" t="s">
        <v>16</v>
      </c>
      <c r="D30" s="145" t="s">
        <v>14</v>
      </c>
      <c r="E30" s="149">
        <v>11830.3</v>
      </c>
      <c r="F30" s="147">
        <v>0.8</v>
      </c>
      <c r="G30" s="148"/>
      <c r="H30" s="148"/>
      <c r="I30" s="152" t="str">
        <f t="shared" si="0"/>
        <v/>
      </c>
      <c r="J30" s="152" t="str">
        <f t="shared" si="1"/>
        <v/>
      </c>
    </row>
    <row r="31" ht="15.15" spans="2:10">
      <c r="B31" s="144" t="s">
        <v>39</v>
      </c>
      <c r="C31" s="145" t="s">
        <v>13</v>
      </c>
      <c r="D31" s="145" t="s">
        <v>14</v>
      </c>
      <c r="E31" s="149">
        <v>10000</v>
      </c>
      <c r="F31" s="147">
        <v>0.6</v>
      </c>
      <c r="G31" s="148"/>
      <c r="H31" s="148"/>
      <c r="I31" s="152" t="str">
        <f t="shared" si="0"/>
        <v/>
      </c>
      <c r="J31" s="152" t="str">
        <f t="shared" si="1"/>
        <v/>
      </c>
    </row>
    <row r="32" ht="15.15" spans="2:10">
      <c r="B32" s="144" t="s">
        <v>39</v>
      </c>
      <c r="C32" s="145" t="s">
        <v>16</v>
      </c>
      <c r="D32" s="145" t="s">
        <v>14</v>
      </c>
      <c r="E32" s="149">
        <v>17000</v>
      </c>
      <c r="F32" s="147">
        <v>0.8</v>
      </c>
      <c r="G32" s="148"/>
      <c r="H32" s="148"/>
      <c r="I32" s="152" t="str">
        <f t="shared" si="0"/>
        <v/>
      </c>
      <c r="J32" s="152" t="str">
        <f t="shared" si="1"/>
        <v/>
      </c>
    </row>
    <row r="33" ht="15.15" spans="2:10">
      <c r="B33" s="144" t="s">
        <v>40</v>
      </c>
      <c r="C33" s="145" t="s">
        <v>16</v>
      </c>
      <c r="D33" s="145" t="s">
        <v>14</v>
      </c>
      <c r="E33" s="149">
        <v>21500</v>
      </c>
      <c r="F33" s="147">
        <v>2.5</v>
      </c>
      <c r="G33" s="148"/>
      <c r="H33" s="148"/>
      <c r="I33" s="152" t="str">
        <f t="shared" si="0"/>
        <v/>
      </c>
      <c r="J33" s="152" t="str">
        <f t="shared" si="1"/>
        <v/>
      </c>
    </row>
    <row r="34" ht="15.15" spans="2:10">
      <c r="B34" s="144" t="s">
        <v>41</v>
      </c>
      <c r="C34" s="145" t="s">
        <v>13</v>
      </c>
      <c r="D34" s="145" t="s">
        <v>14</v>
      </c>
      <c r="E34" s="146">
        <v>770</v>
      </c>
      <c r="F34" s="147">
        <v>0.014</v>
      </c>
      <c r="G34" s="148"/>
      <c r="H34" s="148"/>
      <c r="I34" s="152" t="str">
        <f t="shared" si="0"/>
        <v/>
      </c>
      <c r="J34" s="152" t="str">
        <f t="shared" si="1"/>
        <v/>
      </c>
    </row>
    <row r="35" ht="15.15" spans="2:10">
      <c r="B35" s="144" t="s">
        <v>42</v>
      </c>
      <c r="C35" s="145" t="s">
        <v>16</v>
      </c>
      <c r="D35" s="145" t="s">
        <v>14</v>
      </c>
      <c r="E35" s="149">
        <v>8150</v>
      </c>
      <c r="F35" s="147">
        <v>0.15</v>
      </c>
      <c r="G35" s="148"/>
      <c r="H35" s="148"/>
      <c r="I35" s="152" t="str">
        <f t="shared" si="0"/>
        <v/>
      </c>
      <c r="J35" s="152" t="str">
        <f t="shared" si="1"/>
        <v/>
      </c>
    </row>
    <row r="36" ht="15.15" spans="2:10">
      <c r="B36" s="144" t="s">
        <v>43</v>
      </c>
      <c r="C36" s="145" t="s">
        <v>16</v>
      </c>
      <c r="D36" s="145" t="s">
        <v>14</v>
      </c>
      <c r="E36" s="149">
        <v>4100</v>
      </c>
      <c r="F36" s="147">
        <v>0.2</v>
      </c>
      <c r="G36" s="148"/>
      <c r="H36" s="148"/>
      <c r="I36" s="152" t="str">
        <f t="shared" si="0"/>
        <v/>
      </c>
      <c r="J36" s="152" t="str">
        <f t="shared" si="1"/>
        <v/>
      </c>
    </row>
    <row r="37" ht="15.15" spans="2:10">
      <c r="B37" s="144" t="s">
        <v>44</v>
      </c>
      <c r="C37" s="145" t="s">
        <v>16</v>
      </c>
      <c r="D37" s="145" t="s">
        <v>14</v>
      </c>
      <c r="E37" s="149">
        <v>16559.53</v>
      </c>
      <c r="F37" s="147">
        <v>0.35</v>
      </c>
      <c r="G37" s="148"/>
      <c r="H37" s="148"/>
      <c r="I37" s="152" t="str">
        <f t="shared" si="0"/>
        <v/>
      </c>
      <c r="J37" s="152" t="str">
        <f t="shared" si="1"/>
        <v/>
      </c>
    </row>
    <row r="38" ht="15.15" spans="2:10">
      <c r="B38" s="144" t="s">
        <v>45</v>
      </c>
      <c r="C38" s="145" t="s">
        <v>16</v>
      </c>
      <c r="D38" s="145" t="s">
        <v>14</v>
      </c>
      <c r="E38" s="149">
        <v>8626.57</v>
      </c>
      <c r="F38" s="147">
        <v>0.35</v>
      </c>
      <c r="G38" s="148"/>
      <c r="H38" s="148"/>
      <c r="I38" s="152" t="str">
        <f t="shared" si="0"/>
        <v/>
      </c>
      <c r="J38" s="152" t="str">
        <f t="shared" si="1"/>
        <v/>
      </c>
    </row>
    <row r="39" ht="15.15" spans="2:10">
      <c r="B39" s="144" t="s">
        <v>46</v>
      </c>
      <c r="C39" s="145" t="s">
        <v>16</v>
      </c>
      <c r="D39" s="145" t="s">
        <v>14</v>
      </c>
      <c r="E39" s="149">
        <v>5797.6</v>
      </c>
      <c r="F39" s="147">
        <v>0.35</v>
      </c>
      <c r="G39" s="148"/>
      <c r="H39" s="148"/>
      <c r="I39" s="152" t="str">
        <f t="shared" ref="I39:I70" si="2">IF(G39="","",F39*G39)</f>
        <v/>
      </c>
      <c r="J39" s="152" t="str">
        <f t="shared" ref="J39:J70" si="3">IF(H39="","",H39*F39)</f>
        <v/>
      </c>
    </row>
    <row r="40" ht="15.15" spans="2:10">
      <c r="B40" s="144" t="s">
        <v>47</v>
      </c>
      <c r="C40" s="145" t="s">
        <v>16</v>
      </c>
      <c r="D40" s="145" t="s">
        <v>14</v>
      </c>
      <c r="E40" s="149">
        <v>9859.91</v>
      </c>
      <c r="F40" s="147">
        <v>0.35</v>
      </c>
      <c r="G40" s="148"/>
      <c r="H40" s="148"/>
      <c r="I40" s="152" t="str">
        <f t="shared" si="2"/>
        <v/>
      </c>
      <c r="J40" s="152" t="str">
        <f t="shared" si="3"/>
        <v/>
      </c>
    </row>
    <row r="41" ht="15.15" spans="2:10">
      <c r="B41" s="144" t="s">
        <v>48</v>
      </c>
      <c r="C41" s="145" t="s">
        <v>16</v>
      </c>
      <c r="D41" s="145" t="s">
        <v>14</v>
      </c>
      <c r="E41" s="149">
        <v>11081.15</v>
      </c>
      <c r="F41" s="147">
        <v>0.35</v>
      </c>
      <c r="G41" s="148"/>
      <c r="H41" s="148"/>
      <c r="I41" s="152" t="str">
        <f t="shared" si="2"/>
        <v/>
      </c>
      <c r="J41" s="152" t="str">
        <f t="shared" si="3"/>
        <v/>
      </c>
    </row>
    <row r="42" ht="15.15" spans="2:10">
      <c r="B42" s="144" t="s">
        <v>49</v>
      </c>
      <c r="C42" s="145" t="s">
        <v>16</v>
      </c>
      <c r="D42" s="145" t="s">
        <v>14</v>
      </c>
      <c r="E42" s="149">
        <v>2750</v>
      </c>
      <c r="F42" s="147">
        <v>0.35</v>
      </c>
      <c r="G42" s="148"/>
      <c r="H42" s="148"/>
      <c r="I42" s="152" t="str">
        <f t="shared" si="2"/>
        <v/>
      </c>
      <c r="J42" s="152" t="str">
        <f t="shared" si="3"/>
        <v/>
      </c>
    </row>
    <row r="43" ht="15.15" spans="2:10">
      <c r="B43" s="144" t="s">
        <v>50</v>
      </c>
      <c r="C43" s="145" t="s">
        <v>16</v>
      </c>
      <c r="D43" s="145" t="s">
        <v>14</v>
      </c>
      <c r="E43" s="149">
        <v>5823.3</v>
      </c>
      <c r="F43" s="147">
        <v>0.35</v>
      </c>
      <c r="G43" s="148"/>
      <c r="H43" s="148"/>
      <c r="I43" s="152" t="str">
        <f t="shared" si="2"/>
        <v/>
      </c>
      <c r="J43" s="152" t="str">
        <f t="shared" si="3"/>
        <v/>
      </c>
    </row>
    <row r="44" ht="15.15" spans="2:10">
      <c r="B44" s="144" t="s">
        <v>51</v>
      </c>
      <c r="C44" s="145" t="s">
        <v>16</v>
      </c>
      <c r="D44" s="145" t="s">
        <v>14</v>
      </c>
      <c r="E44" s="149">
        <v>7445.58</v>
      </c>
      <c r="F44" s="147">
        <v>0.35</v>
      </c>
      <c r="G44" s="148"/>
      <c r="H44" s="148"/>
      <c r="I44" s="152" t="str">
        <f t="shared" si="2"/>
        <v/>
      </c>
      <c r="J44" s="152" t="str">
        <f t="shared" si="3"/>
        <v/>
      </c>
    </row>
    <row r="45" ht="15.15" spans="2:10">
      <c r="B45" s="144" t="s">
        <v>52</v>
      </c>
      <c r="C45" s="145" t="s">
        <v>16</v>
      </c>
      <c r="D45" s="145" t="s">
        <v>14</v>
      </c>
      <c r="E45" s="149">
        <v>11915.61</v>
      </c>
      <c r="F45" s="147">
        <v>0.35</v>
      </c>
      <c r="G45" s="148"/>
      <c r="H45" s="148"/>
      <c r="I45" s="152" t="str">
        <f t="shared" si="2"/>
        <v/>
      </c>
      <c r="J45" s="152" t="str">
        <f t="shared" si="3"/>
        <v/>
      </c>
    </row>
    <row r="46" ht="15.15" spans="2:10">
      <c r="B46" s="144" t="s">
        <v>53</v>
      </c>
      <c r="C46" s="145" t="s">
        <v>16</v>
      </c>
      <c r="D46" s="145" t="s">
        <v>14</v>
      </c>
      <c r="E46" s="149">
        <v>14601.13</v>
      </c>
      <c r="F46" s="147">
        <v>0.35</v>
      </c>
      <c r="G46" s="148"/>
      <c r="H46" s="148"/>
      <c r="I46" s="152" t="str">
        <f t="shared" si="2"/>
        <v/>
      </c>
      <c r="J46" s="152" t="str">
        <f t="shared" si="3"/>
        <v/>
      </c>
    </row>
    <row r="47" ht="15.15" spans="2:10">
      <c r="B47" s="144" t="s">
        <v>54</v>
      </c>
      <c r="C47" s="145" t="s">
        <v>16</v>
      </c>
      <c r="D47" s="145" t="s">
        <v>14</v>
      </c>
      <c r="E47" s="149">
        <v>7663.78</v>
      </c>
      <c r="F47" s="147">
        <v>0.35</v>
      </c>
      <c r="G47" s="148"/>
      <c r="H47" s="148"/>
      <c r="I47" s="152" t="str">
        <f t="shared" si="2"/>
        <v/>
      </c>
      <c r="J47" s="152" t="str">
        <f t="shared" si="3"/>
        <v/>
      </c>
    </row>
    <row r="48" ht="15.15" spans="2:10">
      <c r="B48" s="144" t="s">
        <v>55</v>
      </c>
      <c r="C48" s="145" t="s">
        <v>16</v>
      </c>
      <c r="D48" s="145" t="s">
        <v>14</v>
      </c>
      <c r="E48" s="149">
        <v>14078.42</v>
      </c>
      <c r="F48" s="147">
        <v>0.35</v>
      </c>
      <c r="G48" s="148"/>
      <c r="H48" s="148"/>
      <c r="I48" s="152" t="str">
        <f t="shared" si="2"/>
        <v/>
      </c>
      <c r="J48" s="152" t="str">
        <f t="shared" si="3"/>
        <v/>
      </c>
    </row>
    <row r="49" ht="15.15" spans="2:10">
      <c r="B49" s="144" t="s">
        <v>56</v>
      </c>
      <c r="C49" s="145" t="s">
        <v>16</v>
      </c>
      <c r="D49" s="145" t="s">
        <v>14</v>
      </c>
      <c r="E49" s="146">
        <v>930</v>
      </c>
      <c r="F49" s="147">
        <v>0.015</v>
      </c>
      <c r="G49" s="148"/>
      <c r="H49" s="148"/>
      <c r="I49" s="152" t="str">
        <f t="shared" si="2"/>
        <v/>
      </c>
      <c r="J49" s="152" t="str">
        <f t="shared" si="3"/>
        <v/>
      </c>
    </row>
    <row r="50" ht="15.15" spans="2:10">
      <c r="B50" s="144" t="s">
        <v>57</v>
      </c>
      <c r="C50" s="145" t="s">
        <v>16</v>
      </c>
      <c r="D50" s="145" t="s">
        <v>14</v>
      </c>
      <c r="E50" s="149">
        <v>15106.25</v>
      </c>
      <c r="F50" s="147">
        <v>0.6</v>
      </c>
      <c r="G50" s="148"/>
      <c r="H50" s="148"/>
      <c r="I50" s="152" t="str">
        <f t="shared" si="2"/>
        <v/>
      </c>
      <c r="J50" s="152" t="str">
        <f t="shared" si="3"/>
        <v/>
      </c>
    </row>
    <row r="51" ht="15.15" spans="2:10">
      <c r="B51" s="144" t="s">
        <v>58</v>
      </c>
      <c r="C51" s="145" t="s">
        <v>16</v>
      </c>
      <c r="D51" s="145" t="s">
        <v>14</v>
      </c>
      <c r="E51" s="149">
        <v>5395.2</v>
      </c>
      <c r="F51" s="147">
        <v>0.45</v>
      </c>
      <c r="G51" s="148"/>
      <c r="H51" s="148"/>
      <c r="I51" s="152" t="str">
        <f t="shared" si="2"/>
        <v/>
      </c>
      <c r="J51" s="152" t="str">
        <f t="shared" si="3"/>
        <v/>
      </c>
    </row>
    <row r="52" ht="15.15" spans="2:10">
      <c r="B52" s="144" t="s">
        <v>59</v>
      </c>
      <c r="C52" s="145" t="s">
        <v>13</v>
      </c>
      <c r="D52" s="145" t="s">
        <v>14</v>
      </c>
      <c r="E52" s="149">
        <v>3569</v>
      </c>
      <c r="F52" s="147">
        <v>0.25</v>
      </c>
      <c r="G52" s="148"/>
      <c r="H52" s="148"/>
      <c r="I52" s="152" t="str">
        <f t="shared" si="2"/>
        <v/>
      </c>
      <c r="J52" s="152" t="str">
        <f t="shared" si="3"/>
        <v/>
      </c>
    </row>
    <row r="53" ht="15.15" spans="2:10">
      <c r="B53" s="144" t="s">
        <v>60</v>
      </c>
      <c r="C53" s="145" t="s">
        <v>16</v>
      </c>
      <c r="D53" s="145" t="s">
        <v>14</v>
      </c>
      <c r="E53" s="149">
        <v>9280.08</v>
      </c>
      <c r="F53" s="147">
        <v>0.35</v>
      </c>
      <c r="G53" s="148"/>
      <c r="H53" s="148"/>
      <c r="I53" s="152" t="str">
        <f t="shared" si="2"/>
        <v/>
      </c>
      <c r="J53" s="152" t="str">
        <f t="shared" si="3"/>
        <v/>
      </c>
    </row>
    <row r="54" ht="15.15" spans="2:10">
      <c r="B54" s="144" t="s">
        <v>61</v>
      </c>
      <c r="C54" s="145" t="s">
        <v>16</v>
      </c>
      <c r="D54" s="145" t="s">
        <v>14</v>
      </c>
      <c r="E54" s="149">
        <v>9623.6</v>
      </c>
      <c r="F54" s="147">
        <v>2.5</v>
      </c>
      <c r="G54" s="148"/>
      <c r="H54" s="148"/>
      <c r="I54" s="152" t="str">
        <f t="shared" si="2"/>
        <v/>
      </c>
      <c r="J54" s="152" t="str">
        <f t="shared" si="3"/>
        <v/>
      </c>
    </row>
    <row r="55" ht="15.15" spans="2:10">
      <c r="B55" s="144" t="s">
        <v>62</v>
      </c>
      <c r="C55" s="145" t="s">
        <v>16</v>
      </c>
      <c r="D55" s="145" t="s">
        <v>14</v>
      </c>
      <c r="E55" s="149">
        <v>13060</v>
      </c>
      <c r="F55" s="147">
        <v>0.6</v>
      </c>
      <c r="G55" s="148"/>
      <c r="H55" s="148"/>
      <c r="I55" s="152" t="str">
        <f t="shared" si="2"/>
        <v/>
      </c>
      <c r="J55" s="152" t="str">
        <f t="shared" si="3"/>
        <v/>
      </c>
    </row>
    <row r="56" ht="15.15" spans="2:10">
      <c r="B56" s="144" t="s">
        <v>63</v>
      </c>
      <c r="C56" s="145" t="s">
        <v>16</v>
      </c>
      <c r="D56" s="145" t="s">
        <v>14</v>
      </c>
      <c r="E56" s="149">
        <v>5832.32</v>
      </c>
      <c r="F56" s="147">
        <v>0.35</v>
      </c>
      <c r="G56" s="148"/>
      <c r="H56" s="148"/>
      <c r="I56" s="152" t="str">
        <f t="shared" si="2"/>
        <v/>
      </c>
      <c r="J56" s="152" t="str">
        <f t="shared" si="3"/>
        <v/>
      </c>
    </row>
    <row r="57" ht="15.15" spans="2:10">
      <c r="B57" s="144" t="s">
        <v>64</v>
      </c>
      <c r="C57" s="145" t="s">
        <v>16</v>
      </c>
      <c r="D57" s="145" t="s">
        <v>14</v>
      </c>
      <c r="E57" s="149">
        <v>4484.6</v>
      </c>
      <c r="F57" s="147">
        <v>0.35</v>
      </c>
      <c r="G57" s="148"/>
      <c r="H57" s="148"/>
      <c r="I57" s="152" t="str">
        <f t="shared" si="2"/>
        <v/>
      </c>
      <c r="J57" s="152" t="str">
        <f t="shared" si="3"/>
        <v/>
      </c>
    </row>
    <row r="58" ht="15.15" spans="2:10">
      <c r="B58" s="144" t="s">
        <v>65</v>
      </c>
      <c r="C58" s="145" t="s">
        <v>16</v>
      </c>
      <c r="D58" s="145" t="s">
        <v>14</v>
      </c>
      <c r="E58" s="149">
        <v>11000</v>
      </c>
      <c r="F58" s="147">
        <v>0.35</v>
      </c>
      <c r="G58" s="148"/>
      <c r="H58" s="148"/>
      <c r="I58" s="152" t="str">
        <f t="shared" si="2"/>
        <v/>
      </c>
      <c r="J58" s="152" t="str">
        <f t="shared" si="3"/>
        <v/>
      </c>
    </row>
    <row r="59" ht="15.15" spans="2:10">
      <c r="B59" s="144" t="s">
        <v>66</v>
      </c>
      <c r="C59" s="145" t="s">
        <v>16</v>
      </c>
      <c r="D59" s="145" t="s">
        <v>14</v>
      </c>
      <c r="E59" s="149">
        <v>5198.6</v>
      </c>
      <c r="F59" s="147">
        <v>0.45</v>
      </c>
      <c r="G59" s="148"/>
      <c r="H59" s="148"/>
      <c r="I59" s="152" t="str">
        <f t="shared" si="2"/>
        <v/>
      </c>
      <c r="J59" s="152" t="str">
        <f t="shared" si="3"/>
        <v/>
      </c>
    </row>
    <row r="60" ht="15.15" spans="2:10">
      <c r="B60" s="144" t="s">
        <v>66</v>
      </c>
      <c r="C60" s="145" t="s">
        <v>13</v>
      </c>
      <c r="D60" s="145" t="s">
        <v>14</v>
      </c>
      <c r="E60" s="149">
        <v>3000</v>
      </c>
      <c r="F60" s="147">
        <v>0.25</v>
      </c>
      <c r="G60" s="148"/>
      <c r="H60" s="148"/>
      <c r="I60" s="152" t="str">
        <f t="shared" si="2"/>
        <v/>
      </c>
      <c r="J60" s="152" t="str">
        <f t="shared" si="3"/>
        <v/>
      </c>
    </row>
    <row r="61" ht="15.15" spans="2:10">
      <c r="B61" s="144" t="s">
        <v>67</v>
      </c>
      <c r="C61" s="145" t="s">
        <v>16</v>
      </c>
      <c r="D61" s="145" t="s">
        <v>14</v>
      </c>
      <c r="E61" s="149">
        <v>9200.36</v>
      </c>
      <c r="F61" s="147">
        <v>0.35</v>
      </c>
      <c r="G61" s="148"/>
      <c r="H61" s="148"/>
      <c r="I61" s="152" t="str">
        <f t="shared" si="2"/>
        <v/>
      </c>
      <c r="J61" s="152" t="str">
        <f t="shared" si="3"/>
        <v/>
      </c>
    </row>
    <row r="62" ht="15.15" spans="2:10">
      <c r="B62" s="144" t="s">
        <v>68</v>
      </c>
      <c r="C62" s="145" t="s">
        <v>16</v>
      </c>
      <c r="D62" s="145" t="s">
        <v>14</v>
      </c>
      <c r="E62" s="149">
        <v>35900</v>
      </c>
      <c r="F62" s="147">
        <v>2.5</v>
      </c>
      <c r="G62" s="148"/>
      <c r="H62" s="148"/>
      <c r="I62" s="152" t="str">
        <f t="shared" si="2"/>
        <v/>
      </c>
      <c r="J62" s="152" t="str">
        <f t="shared" si="3"/>
        <v/>
      </c>
    </row>
    <row r="63" ht="15.15" spans="2:10">
      <c r="B63" s="144" t="s">
        <v>69</v>
      </c>
      <c r="C63" s="145" t="s">
        <v>16</v>
      </c>
      <c r="D63" s="145" t="s">
        <v>70</v>
      </c>
      <c r="E63" s="146">
        <v>4.18</v>
      </c>
      <c r="F63" s="147">
        <v>0.0004</v>
      </c>
      <c r="G63" s="148"/>
      <c r="H63" s="148"/>
      <c r="I63" s="152" t="str">
        <f t="shared" si="2"/>
        <v/>
      </c>
      <c r="J63" s="152" t="str">
        <f t="shared" si="3"/>
        <v/>
      </c>
    </row>
    <row r="64" ht="15.15" spans="2:10">
      <c r="B64" s="144" t="s">
        <v>71</v>
      </c>
      <c r="C64" s="145" t="s">
        <v>16</v>
      </c>
      <c r="D64" s="145" t="s">
        <v>70</v>
      </c>
      <c r="E64" s="146">
        <v>4.08</v>
      </c>
      <c r="F64" s="147">
        <v>0.00055</v>
      </c>
      <c r="G64" s="148"/>
      <c r="H64" s="148"/>
      <c r="I64" s="152" t="str">
        <f t="shared" si="2"/>
        <v/>
      </c>
      <c r="J64" s="152" t="str">
        <f t="shared" si="3"/>
        <v/>
      </c>
    </row>
    <row r="65" ht="15.15" spans="2:10">
      <c r="B65" s="144" t="s">
        <v>72</v>
      </c>
      <c r="C65" s="145" t="s">
        <v>16</v>
      </c>
      <c r="D65" s="145" t="s">
        <v>14</v>
      </c>
      <c r="E65" s="149">
        <v>2600</v>
      </c>
      <c r="F65" s="147">
        <v>0.2</v>
      </c>
      <c r="G65" s="148"/>
      <c r="H65" s="148"/>
      <c r="I65" s="152" t="str">
        <f t="shared" si="2"/>
        <v/>
      </c>
      <c r="J65" s="152" t="str">
        <f t="shared" si="3"/>
        <v/>
      </c>
    </row>
    <row r="66" ht="15.15" spans="2:10">
      <c r="B66" s="144" t="s">
        <v>73</v>
      </c>
      <c r="C66" s="145" t="s">
        <v>16</v>
      </c>
      <c r="D66" s="145" t="s">
        <v>14</v>
      </c>
      <c r="E66" s="149">
        <v>2000</v>
      </c>
      <c r="F66" s="147">
        <v>0.2</v>
      </c>
      <c r="G66" s="148"/>
      <c r="H66" s="148"/>
      <c r="I66" s="152" t="str">
        <f t="shared" si="2"/>
        <v/>
      </c>
      <c r="J66" s="152" t="str">
        <f t="shared" si="3"/>
        <v/>
      </c>
    </row>
    <row r="67" ht="15.15" spans="2:10">
      <c r="B67" s="144" t="s">
        <v>74</v>
      </c>
      <c r="C67" s="145" t="s">
        <v>16</v>
      </c>
      <c r="D67" s="145" t="s">
        <v>14</v>
      </c>
      <c r="E67" s="146">
        <v>260</v>
      </c>
      <c r="F67" s="147">
        <v>0.04</v>
      </c>
      <c r="G67" s="148"/>
      <c r="H67" s="148"/>
      <c r="I67" s="152" t="str">
        <f t="shared" si="2"/>
        <v/>
      </c>
      <c r="J67" s="152" t="str">
        <f t="shared" si="3"/>
        <v/>
      </c>
    </row>
    <row r="68" ht="15.15" spans="2:10">
      <c r="B68" s="144" t="s">
        <v>75</v>
      </c>
      <c r="C68" s="145" t="s">
        <v>13</v>
      </c>
      <c r="D68" s="145" t="s">
        <v>14</v>
      </c>
      <c r="E68" s="146">
        <v>440</v>
      </c>
      <c r="F68" s="147">
        <v>0.065</v>
      </c>
      <c r="G68" s="148"/>
      <c r="H68" s="148"/>
      <c r="I68" s="152" t="str">
        <f t="shared" si="2"/>
        <v/>
      </c>
      <c r="J68" s="152" t="str">
        <f t="shared" si="3"/>
        <v/>
      </c>
    </row>
    <row r="69" ht="15.15" spans="2:10">
      <c r="B69" s="144" t="s">
        <v>76</v>
      </c>
      <c r="C69" s="145" t="s">
        <v>16</v>
      </c>
      <c r="D69" s="145" t="s">
        <v>14</v>
      </c>
      <c r="E69" s="149">
        <v>1670</v>
      </c>
      <c r="F69" s="147">
        <v>0.1</v>
      </c>
      <c r="G69" s="148"/>
      <c r="H69" s="148"/>
      <c r="I69" s="152" t="str">
        <f t="shared" si="2"/>
        <v/>
      </c>
      <c r="J69" s="152" t="str">
        <f t="shared" si="3"/>
        <v/>
      </c>
    </row>
    <row r="70" ht="15.15" spans="2:10">
      <c r="B70" s="144" t="s">
        <v>77</v>
      </c>
      <c r="C70" s="145" t="s">
        <v>13</v>
      </c>
      <c r="D70" s="145" t="s">
        <v>14</v>
      </c>
      <c r="E70" s="146">
        <v>150</v>
      </c>
      <c r="F70" s="147">
        <v>0.2</v>
      </c>
      <c r="G70" s="148"/>
      <c r="H70" s="148"/>
      <c r="I70" s="152" t="str">
        <f t="shared" si="2"/>
        <v/>
      </c>
      <c r="J70" s="152" t="str">
        <f t="shared" si="3"/>
        <v/>
      </c>
    </row>
    <row r="71" ht="15.15" spans="2:10">
      <c r="B71" s="144" t="s">
        <v>78</v>
      </c>
      <c r="C71" s="145" t="s">
        <v>13</v>
      </c>
      <c r="D71" s="145" t="s">
        <v>14</v>
      </c>
      <c r="E71" s="149">
        <v>1043.4</v>
      </c>
      <c r="F71" s="147">
        <v>0.2</v>
      </c>
      <c r="G71" s="148"/>
      <c r="H71" s="148"/>
      <c r="I71" s="152" t="str">
        <f t="shared" ref="I71:I103" si="4">IF(G71="","",F71*G71)</f>
        <v/>
      </c>
      <c r="J71" s="152" t="str">
        <f t="shared" ref="J71:J103" si="5">IF(H71="","",H71*F71)</f>
        <v/>
      </c>
    </row>
    <row r="72" ht="15.15" spans="2:10">
      <c r="B72" s="144" t="s">
        <v>79</v>
      </c>
      <c r="C72" s="145" t="s">
        <v>16</v>
      </c>
      <c r="D72" s="145" t="s">
        <v>14</v>
      </c>
      <c r="E72" s="149">
        <v>3100</v>
      </c>
      <c r="F72" s="147">
        <v>0.2</v>
      </c>
      <c r="G72" s="148"/>
      <c r="H72" s="148"/>
      <c r="I72" s="152" t="str">
        <f t="shared" si="4"/>
        <v/>
      </c>
      <c r="J72" s="152" t="str">
        <f t="shared" si="5"/>
        <v/>
      </c>
    </row>
    <row r="73" ht="15.15" spans="2:10">
      <c r="B73" s="144" t="s">
        <v>80</v>
      </c>
      <c r="C73" s="145" t="s">
        <v>13</v>
      </c>
      <c r="D73" s="145" t="s">
        <v>14</v>
      </c>
      <c r="E73" s="149">
        <v>5020</v>
      </c>
      <c r="F73" s="147">
        <v>0.45</v>
      </c>
      <c r="G73" s="148"/>
      <c r="H73" s="148"/>
      <c r="I73" s="152" t="str">
        <f t="shared" si="4"/>
        <v/>
      </c>
      <c r="J73" s="152" t="str">
        <f t="shared" si="5"/>
        <v/>
      </c>
    </row>
    <row r="74" ht="15.15" spans="2:10">
      <c r="B74" s="144" t="s">
        <v>81</v>
      </c>
      <c r="C74" s="145" t="s">
        <v>16</v>
      </c>
      <c r="D74" s="145" t="s">
        <v>14</v>
      </c>
      <c r="E74" s="149">
        <v>8340</v>
      </c>
      <c r="F74" s="147">
        <v>0.6</v>
      </c>
      <c r="G74" s="148"/>
      <c r="H74" s="148"/>
      <c r="I74" s="152" t="str">
        <f t="shared" si="4"/>
        <v/>
      </c>
      <c r="J74" s="152" t="str">
        <f t="shared" si="5"/>
        <v/>
      </c>
    </row>
    <row r="75" ht="15.15" spans="2:10">
      <c r="B75" s="144" t="s">
        <v>82</v>
      </c>
      <c r="C75" s="145" t="s">
        <v>13</v>
      </c>
      <c r="D75" s="145" t="s">
        <v>14</v>
      </c>
      <c r="E75" s="146">
        <v>480</v>
      </c>
      <c r="F75" s="147">
        <v>0.08</v>
      </c>
      <c r="G75" s="148"/>
      <c r="H75" s="148"/>
      <c r="I75" s="152" t="str">
        <f t="shared" si="4"/>
        <v/>
      </c>
      <c r="J75" s="152" t="str">
        <f t="shared" si="5"/>
        <v/>
      </c>
    </row>
    <row r="76" ht="15.15" spans="2:10">
      <c r="B76" s="144" t="s">
        <v>83</v>
      </c>
      <c r="C76" s="145" t="s">
        <v>16</v>
      </c>
      <c r="D76" s="145" t="s">
        <v>14</v>
      </c>
      <c r="E76" s="149">
        <v>2100</v>
      </c>
      <c r="F76" s="147">
        <v>0.1</v>
      </c>
      <c r="G76" s="148"/>
      <c r="H76" s="148"/>
      <c r="I76" s="152" t="str">
        <f t="shared" si="4"/>
        <v/>
      </c>
      <c r="J76" s="152" t="str">
        <f t="shared" si="5"/>
        <v/>
      </c>
    </row>
    <row r="77" ht="15.15" spans="2:10">
      <c r="B77" s="144" t="s">
        <v>84</v>
      </c>
      <c r="C77" s="145" t="s">
        <v>13</v>
      </c>
      <c r="D77" s="145" t="s">
        <v>14</v>
      </c>
      <c r="E77" s="146">
        <v>180</v>
      </c>
      <c r="F77" s="147">
        <v>0.04</v>
      </c>
      <c r="G77" s="148"/>
      <c r="H77" s="148"/>
      <c r="I77" s="152" t="str">
        <f t="shared" si="4"/>
        <v/>
      </c>
      <c r="J77" s="152" t="str">
        <f t="shared" si="5"/>
        <v/>
      </c>
    </row>
    <row r="78" ht="15.15" spans="2:10">
      <c r="B78" s="144" t="s">
        <v>85</v>
      </c>
      <c r="C78" s="145" t="s">
        <v>13</v>
      </c>
      <c r="D78" s="145" t="s">
        <v>14</v>
      </c>
      <c r="E78" s="149">
        <v>1500</v>
      </c>
      <c r="F78" s="147">
        <v>0.14</v>
      </c>
      <c r="G78" s="148"/>
      <c r="H78" s="148"/>
      <c r="I78" s="152" t="str">
        <f t="shared" si="4"/>
        <v/>
      </c>
      <c r="J78" s="152" t="str">
        <f t="shared" si="5"/>
        <v/>
      </c>
    </row>
    <row r="79" ht="15.15" spans="2:10">
      <c r="B79" s="144" t="s">
        <v>86</v>
      </c>
      <c r="C79" s="145" t="s">
        <v>16</v>
      </c>
      <c r="D79" s="145" t="s">
        <v>14</v>
      </c>
      <c r="E79" s="149">
        <v>7600</v>
      </c>
      <c r="F79" s="147">
        <v>0.35</v>
      </c>
      <c r="G79" s="148"/>
      <c r="H79" s="148"/>
      <c r="I79" s="152" t="str">
        <f t="shared" si="4"/>
        <v/>
      </c>
      <c r="J79" s="152" t="str">
        <f t="shared" si="5"/>
        <v/>
      </c>
    </row>
    <row r="80" ht="15.15" spans="2:10">
      <c r="B80" s="144" t="s">
        <v>87</v>
      </c>
      <c r="C80" s="145" t="s">
        <v>16</v>
      </c>
      <c r="D80" s="145" t="s">
        <v>14</v>
      </c>
      <c r="E80" s="149">
        <v>7600</v>
      </c>
      <c r="F80" s="147">
        <v>0.35</v>
      </c>
      <c r="G80" s="148"/>
      <c r="H80" s="148"/>
      <c r="I80" s="152" t="str">
        <f t="shared" si="4"/>
        <v/>
      </c>
      <c r="J80" s="152" t="str">
        <f t="shared" si="5"/>
        <v/>
      </c>
    </row>
    <row r="81" ht="15.15" spans="2:10">
      <c r="B81" s="144" t="s">
        <v>88</v>
      </c>
      <c r="C81" s="145" t="s">
        <v>13</v>
      </c>
      <c r="D81" s="145" t="s">
        <v>14</v>
      </c>
      <c r="E81" s="149">
        <v>1500</v>
      </c>
      <c r="F81" s="147">
        <v>0.14</v>
      </c>
      <c r="G81" s="148"/>
      <c r="H81" s="148"/>
      <c r="I81" s="152" t="str">
        <f t="shared" si="4"/>
        <v/>
      </c>
      <c r="J81" s="152" t="str">
        <f t="shared" si="5"/>
        <v/>
      </c>
    </row>
    <row r="82" ht="15.15" spans="2:10">
      <c r="B82" s="144" t="s">
        <v>89</v>
      </c>
      <c r="C82" s="145" t="s">
        <v>16</v>
      </c>
      <c r="D82" s="145" t="s">
        <v>14</v>
      </c>
      <c r="E82" s="149">
        <v>4800</v>
      </c>
      <c r="F82" s="147">
        <v>0.3</v>
      </c>
      <c r="G82" s="148"/>
      <c r="H82" s="148"/>
      <c r="I82" s="152" t="str">
        <f t="shared" si="4"/>
        <v/>
      </c>
      <c r="J82" s="152" t="str">
        <f t="shared" si="5"/>
        <v/>
      </c>
    </row>
    <row r="83" ht="15.15" spans="2:10">
      <c r="B83" s="144" t="s">
        <v>90</v>
      </c>
      <c r="C83" s="145" t="s">
        <v>16</v>
      </c>
      <c r="D83" s="145" t="s">
        <v>14</v>
      </c>
      <c r="E83" s="149">
        <v>8500</v>
      </c>
      <c r="F83" s="147">
        <v>0.3</v>
      </c>
      <c r="G83" s="148"/>
      <c r="H83" s="148"/>
      <c r="I83" s="152" t="str">
        <f t="shared" si="4"/>
        <v/>
      </c>
      <c r="J83" s="152" t="str">
        <f t="shared" si="5"/>
        <v/>
      </c>
    </row>
    <row r="84" ht="15.15" spans="2:10">
      <c r="B84" s="144" t="s">
        <v>91</v>
      </c>
      <c r="C84" s="145" t="s">
        <v>16</v>
      </c>
      <c r="D84" s="145" t="s">
        <v>14</v>
      </c>
      <c r="E84" s="149">
        <v>8600</v>
      </c>
      <c r="F84" s="147">
        <v>0.3</v>
      </c>
      <c r="G84" s="148"/>
      <c r="H84" s="148"/>
      <c r="I84" s="152" t="str">
        <f t="shared" si="4"/>
        <v/>
      </c>
      <c r="J84" s="152" t="str">
        <f t="shared" si="5"/>
        <v/>
      </c>
    </row>
    <row r="85" ht="15.15" spans="2:10">
      <c r="B85" s="144" t="s">
        <v>92</v>
      </c>
      <c r="C85" s="145" t="s">
        <v>16</v>
      </c>
      <c r="D85" s="145" t="s">
        <v>14</v>
      </c>
      <c r="E85" s="149">
        <v>10000</v>
      </c>
      <c r="F85" s="147">
        <v>0.4</v>
      </c>
      <c r="G85" s="148"/>
      <c r="H85" s="148"/>
      <c r="I85" s="152" t="str">
        <f t="shared" si="4"/>
        <v/>
      </c>
      <c r="J85" s="152" t="str">
        <f t="shared" si="5"/>
        <v/>
      </c>
    </row>
    <row r="86" ht="15.15" spans="2:10">
      <c r="B86" s="144" t="s">
        <v>93</v>
      </c>
      <c r="C86" s="145" t="s">
        <v>16</v>
      </c>
      <c r="D86" s="145" t="s">
        <v>14</v>
      </c>
      <c r="E86" s="149">
        <v>7300</v>
      </c>
      <c r="F86" s="147">
        <v>0.3</v>
      </c>
      <c r="G86" s="148"/>
      <c r="H86" s="148"/>
      <c r="I86" s="152" t="str">
        <f t="shared" si="4"/>
        <v/>
      </c>
      <c r="J86" s="152" t="str">
        <f t="shared" si="5"/>
        <v/>
      </c>
    </row>
    <row r="87" ht="15.15" spans="2:10">
      <c r="B87" s="144" t="s">
        <v>94</v>
      </c>
      <c r="C87" s="145" t="s">
        <v>13</v>
      </c>
      <c r="D87" s="145" t="s">
        <v>14</v>
      </c>
      <c r="E87" s="149">
        <v>8400</v>
      </c>
      <c r="F87" s="147">
        <v>0.1</v>
      </c>
      <c r="G87" s="148"/>
      <c r="H87" s="148"/>
      <c r="I87" s="152" t="str">
        <f t="shared" si="4"/>
        <v/>
      </c>
      <c r="J87" s="152" t="str">
        <f t="shared" si="5"/>
        <v/>
      </c>
    </row>
    <row r="88" ht="15.15" spans="2:10">
      <c r="B88" s="144" t="s">
        <v>95</v>
      </c>
      <c r="C88" s="145" t="s">
        <v>16</v>
      </c>
      <c r="D88" s="145" t="s">
        <v>14</v>
      </c>
      <c r="E88" s="149">
        <v>5000</v>
      </c>
      <c r="F88" s="147">
        <v>0.3</v>
      </c>
      <c r="G88" s="148"/>
      <c r="H88" s="148"/>
      <c r="I88" s="152" t="str">
        <f t="shared" si="4"/>
        <v/>
      </c>
      <c r="J88" s="152" t="str">
        <f t="shared" si="5"/>
        <v/>
      </c>
    </row>
    <row r="89" ht="15.15" spans="2:10">
      <c r="B89" s="144" t="s">
        <v>96</v>
      </c>
      <c r="C89" s="145" t="s">
        <v>13</v>
      </c>
      <c r="D89" s="145" t="s">
        <v>14</v>
      </c>
      <c r="E89" s="146">
        <v>350</v>
      </c>
      <c r="F89" s="147">
        <v>0.08</v>
      </c>
      <c r="G89" s="148"/>
      <c r="H89" s="148"/>
      <c r="I89" s="152" t="str">
        <f t="shared" si="4"/>
        <v/>
      </c>
      <c r="J89" s="152" t="str">
        <f t="shared" si="5"/>
        <v/>
      </c>
    </row>
    <row r="90" ht="15.15" spans="2:10">
      <c r="B90" s="144" t="s">
        <v>97</v>
      </c>
      <c r="C90" s="145" t="s">
        <v>16</v>
      </c>
      <c r="D90" s="145" t="s">
        <v>14</v>
      </c>
      <c r="E90" s="149">
        <v>2500</v>
      </c>
      <c r="F90" s="147">
        <v>0.35</v>
      </c>
      <c r="G90" s="148"/>
      <c r="H90" s="148"/>
      <c r="I90" s="152" t="str">
        <f t="shared" si="4"/>
        <v/>
      </c>
      <c r="J90" s="152" t="str">
        <f t="shared" si="5"/>
        <v/>
      </c>
    </row>
    <row r="91" ht="15.15" spans="2:10">
      <c r="B91" s="144" t="s">
        <v>98</v>
      </c>
      <c r="C91" s="145" t="s">
        <v>16</v>
      </c>
      <c r="D91" s="145" t="s">
        <v>14</v>
      </c>
      <c r="E91" s="149">
        <v>2500</v>
      </c>
      <c r="F91" s="147">
        <v>0.4</v>
      </c>
      <c r="G91" s="148"/>
      <c r="H91" s="148"/>
      <c r="I91" s="152" t="str">
        <f t="shared" si="4"/>
        <v/>
      </c>
      <c r="J91" s="152" t="str">
        <f t="shared" si="5"/>
        <v/>
      </c>
    </row>
    <row r="92" ht="15.15" spans="2:10">
      <c r="B92" s="144" t="s">
        <v>99</v>
      </c>
      <c r="C92" s="145" t="s">
        <v>16</v>
      </c>
      <c r="D92" s="145" t="s">
        <v>14</v>
      </c>
      <c r="E92" s="149">
        <v>1800</v>
      </c>
      <c r="F92" s="147">
        <v>0.35</v>
      </c>
      <c r="G92" s="148"/>
      <c r="H92" s="148"/>
      <c r="I92" s="152" t="str">
        <f t="shared" si="4"/>
        <v/>
      </c>
      <c r="J92" s="152" t="str">
        <f t="shared" si="5"/>
        <v/>
      </c>
    </row>
    <row r="93" ht="15.15" spans="2:10">
      <c r="B93" s="144" t="s">
        <v>100</v>
      </c>
      <c r="C93" s="145" t="s">
        <v>16</v>
      </c>
      <c r="D93" s="145" t="s">
        <v>14</v>
      </c>
      <c r="E93" s="149">
        <v>3500</v>
      </c>
      <c r="F93" s="147">
        <v>0.35</v>
      </c>
      <c r="G93" s="148"/>
      <c r="H93" s="148"/>
      <c r="I93" s="152" t="str">
        <f t="shared" si="4"/>
        <v/>
      </c>
      <c r="J93" s="152" t="str">
        <f t="shared" si="5"/>
        <v/>
      </c>
    </row>
    <row r="94" ht="15.15" spans="2:10">
      <c r="B94" s="144" t="s">
        <v>101</v>
      </c>
      <c r="C94" s="145" t="s">
        <v>16</v>
      </c>
      <c r="D94" s="145" t="s">
        <v>14</v>
      </c>
      <c r="E94" s="149">
        <v>3500</v>
      </c>
      <c r="F94" s="147">
        <v>0.35</v>
      </c>
      <c r="G94" s="148"/>
      <c r="H94" s="148"/>
      <c r="I94" s="152" t="str">
        <f t="shared" si="4"/>
        <v/>
      </c>
      <c r="J94" s="152" t="str">
        <f t="shared" si="5"/>
        <v/>
      </c>
    </row>
    <row r="95" ht="15.15" spans="2:10">
      <c r="B95" s="144" t="s">
        <v>102</v>
      </c>
      <c r="C95" s="145" t="s">
        <v>16</v>
      </c>
      <c r="D95" s="145" t="s">
        <v>14</v>
      </c>
      <c r="E95" s="149">
        <v>17687.5</v>
      </c>
      <c r="F95" s="147">
        <v>1.6</v>
      </c>
      <c r="G95" s="148"/>
      <c r="H95" s="148"/>
      <c r="I95" s="152" t="str">
        <f t="shared" si="4"/>
        <v/>
      </c>
      <c r="J95" s="152" t="str">
        <f t="shared" si="5"/>
        <v/>
      </c>
    </row>
    <row r="96" ht="15.15" spans="2:10">
      <c r="B96" s="153" t="s">
        <v>103</v>
      </c>
      <c r="C96" s="145"/>
      <c r="D96" s="145" t="s">
        <v>14</v>
      </c>
      <c r="E96" s="146"/>
      <c r="F96" s="147">
        <v>0.005</v>
      </c>
      <c r="G96" s="148"/>
      <c r="H96" s="148"/>
      <c r="I96" s="152" t="str">
        <f t="shared" si="4"/>
        <v/>
      </c>
      <c r="J96" s="152" t="str">
        <f t="shared" si="5"/>
        <v/>
      </c>
    </row>
    <row r="97" ht="15.15" spans="2:10">
      <c r="B97" s="154" t="s">
        <v>104</v>
      </c>
      <c r="C97" s="155"/>
      <c r="D97" s="145" t="s">
        <v>14</v>
      </c>
      <c r="E97" s="149">
        <v>1600</v>
      </c>
      <c r="F97" s="147">
        <v>0.04</v>
      </c>
      <c r="G97" s="148"/>
      <c r="H97" s="148"/>
      <c r="I97" s="152" t="str">
        <f t="shared" si="4"/>
        <v/>
      </c>
      <c r="J97" s="152" t="str">
        <f t="shared" si="5"/>
        <v/>
      </c>
    </row>
    <row r="98" ht="15.15" spans="2:10">
      <c r="B98" s="154" t="s">
        <v>105</v>
      </c>
      <c r="C98" s="155"/>
      <c r="D98" s="145" t="s">
        <v>70</v>
      </c>
      <c r="E98" s="146">
        <v>20</v>
      </c>
      <c r="F98" s="147">
        <v>0.0004</v>
      </c>
      <c r="G98" s="148"/>
      <c r="H98" s="148"/>
      <c r="I98" s="152" t="str">
        <f t="shared" si="4"/>
        <v/>
      </c>
      <c r="J98" s="152" t="str">
        <f t="shared" si="5"/>
        <v/>
      </c>
    </row>
    <row r="99" ht="15.15" spans="2:10">
      <c r="B99" s="154" t="s">
        <v>106</v>
      </c>
      <c r="C99" s="145" t="s">
        <v>13</v>
      </c>
      <c r="D99" s="145" t="s">
        <v>14</v>
      </c>
      <c r="E99" s="149">
        <v>3500</v>
      </c>
      <c r="F99" s="147">
        <v>0.6</v>
      </c>
      <c r="G99" s="148"/>
      <c r="H99" s="148"/>
      <c r="I99" s="152" t="str">
        <f t="shared" si="4"/>
        <v/>
      </c>
      <c r="J99" s="152" t="str">
        <f t="shared" si="5"/>
        <v/>
      </c>
    </row>
    <row r="100" ht="15.15" spans="2:10">
      <c r="B100" s="154" t="s">
        <v>107</v>
      </c>
      <c r="C100" s="145" t="s">
        <v>16</v>
      </c>
      <c r="D100" s="145" t="s">
        <v>14</v>
      </c>
      <c r="E100" s="149">
        <v>4100</v>
      </c>
      <c r="F100" s="147">
        <v>0.3</v>
      </c>
      <c r="G100" s="148"/>
      <c r="H100" s="148"/>
      <c r="I100" s="152" t="str">
        <f t="shared" si="4"/>
        <v/>
      </c>
      <c r="J100" s="152" t="str">
        <f t="shared" si="5"/>
        <v/>
      </c>
    </row>
    <row r="101" ht="15.15" spans="2:10">
      <c r="B101" s="154" t="s">
        <v>108</v>
      </c>
      <c r="C101" s="156" t="s">
        <v>13</v>
      </c>
      <c r="D101" s="156" t="s">
        <v>14</v>
      </c>
      <c r="E101" s="157">
        <v>31</v>
      </c>
      <c r="F101" s="158">
        <v>0.007</v>
      </c>
      <c r="G101" s="148"/>
      <c r="H101" s="148"/>
      <c r="I101" s="152" t="str">
        <f t="shared" si="4"/>
        <v/>
      </c>
      <c r="J101" s="152" t="str">
        <f t="shared" si="5"/>
        <v/>
      </c>
    </row>
    <row r="102" ht="15.15" spans="2:10">
      <c r="B102" s="154" t="s">
        <v>109</v>
      </c>
      <c r="C102" s="159" t="s">
        <v>13</v>
      </c>
      <c r="D102" s="159" t="s">
        <v>14</v>
      </c>
      <c r="E102" s="160"/>
      <c r="F102" s="161">
        <v>0.007</v>
      </c>
      <c r="G102" s="148"/>
      <c r="H102" s="148"/>
      <c r="I102" s="152" t="str">
        <f t="shared" si="4"/>
        <v/>
      </c>
      <c r="J102" s="152" t="str">
        <f t="shared" si="5"/>
        <v/>
      </c>
    </row>
    <row r="103" ht="15.15" spans="2:10">
      <c r="B103" s="154" t="s">
        <v>110</v>
      </c>
      <c r="C103" s="159" t="s">
        <v>13</v>
      </c>
      <c r="D103" s="159" t="s">
        <v>14</v>
      </c>
      <c r="E103" s="162">
        <v>1500</v>
      </c>
      <c r="F103" s="161">
        <v>0.36</v>
      </c>
      <c r="G103" s="163"/>
      <c r="H103" s="163"/>
      <c r="I103" s="181" t="str">
        <f t="shared" si="4"/>
        <v/>
      </c>
      <c r="J103" s="181" t="str">
        <f t="shared" si="5"/>
        <v/>
      </c>
    </row>
    <row r="104" ht="15.15" spans="2:10">
      <c r="B104" s="164" t="s">
        <v>111</v>
      </c>
      <c r="C104" s="164"/>
      <c r="D104" s="164"/>
      <c r="E104" s="164"/>
      <c r="F104" s="164"/>
      <c r="G104" s="165">
        <f>SUM(G7:G103)</f>
        <v>0</v>
      </c>
      <c r="H104" s="165">
        <f>SUM(H7:H103)</f>
        <v>0</v>
      </c>
      <c r="I104" s="165">
        <f>SUM(I7:I103)</f>
        <v>0</v>
      </c>
      <c r="J104" s="165">
        <f>SUM(J7:J103)</f>
        <v>0</v>
      </c>
    </row>
    <row r="105" ht="46.5" customHeight="1" spans="2:10">
      <c r="B105" s="166" t="s">
        <v>112</v>
      </c>
      <c r="C105" s="166"/>
      <c r="D105" s="167" t="s">
        <v>113</v>
      </c>
      <c r="E105" s="167" t="s">
        <v>114</v>
      </c>
      <c r="F105" s="168" t="s">
        <v>115</v>
      </c>
      <c r="G105" s="169" t="s">
        <v>116</v>
      </c>
      <c r="H105" s="169" t="s">
        <v>117</v>
      </c>
      <c r="I105" s="182" t="s">
        <v>118</v>
      </c>
      <c r="J105" s="182" t="s">
        <v>119</v>
      </c>
    </row>
    <row r="106" ht="15.15" spans="2:10">
      <c r="B106" s="170" t="s">
        <v>120</v>
      </c>
      <c r="C106" s="170"/>
      <c r="D106" s="171" t="s">
        <v>121</v>
      </c>
      <c r="E106" s="172">
        <v>997.5</v>
      </c>
      <c r="F106" s="173">
        <v>0.06</v>
      </c>
      <c r="G106" s="174"/>
      <c r="H106" s="174"/>
      <c r="I106" s="183" t="str">
        <f t="shared" ref="I106:I127" si="6">IF(G106="","",F106*G106)</f>
        <v/>
      </c>
      <c r="J106" s="183" t="str">
        <f t="shared" ref="J106:J127" si="7">IF(H106="","",H106*F106)</f>
        <v/>
      </c>
    </row>
    <row r="107" ht="15.15" spans="2:10">
      <c r="B107" s="170" t="s">
        <v>122</v>
      </c>
      <c r="C107" s="170"/>
      <c r="D107" s="175" t="s">
        <v>121</v>
      </c>
      <c r="E107" s="146">
        <v>191.6</v>
      </c>
      <c r="F107" s="176">
        <v>0.03</v>
      </c>
      <c r="G107" s="174"/>
      <c r="H107" s="174"/>
      <c r="I107" s="183" t="str">
        <f t="shared" si="6"/>
        <v/>
      </c>
      <c r="J107" s="183" t="str">
        <f t="shared" si="7"/>
        <v/>
      </c>
    </row>
    <row r="108" ht="15.15" spans="2:10">
      <c r="B108" s="170" t="s">
        <v>123</v>
      </c>
      <c r="C108" s="170"/>
      <c r="D108" s="175" t="s">
        <v>121</v>
      </c>
      <c r="E108" s="146">
        <v>60</v>
      </c>
      <c r="F108" s="176">
        <v>0.02</v>
      </c>
      <c r="G108" s="174"/>
      <c r="H108" s="174"/>
      <c r="I108" s="183" t="str">
        <f t="shared" si="6"/>
        <v/>
      </c>
      <c r="J108" s="183" t="str">
        <f t="shared" si="7"/>
        <v/>
      </c>
    </row>
    <row r="109" ht="15.15" spans="2:10">
      <c r="B109" s="170" t="s">
        <v>124</v>
      </c>
      <c r="C109" s="170"/>
      <c r="D109" s="175" t="s">
        <v>125</v>
      </c>
      <c r="E109" s="146">
        <v>90</v>
      </c>
      <c r="F109" s="176">
        <v>0.02</v>
      </c>
      <c r="G109" s="174"/>
      <c r="H109" s="174"/>
      <c r="I109" s="183" t="str">
        <f t="shared" si="6"/>
        <v/>
      </c>
      <c r="J109" s="183" t="str">
        <f t="shared" si="7"/>
        <v/>
      </c>
    </row>
    <row r="110" ht="15.15" spans="2:10">
      <c r="B110" s="170" t="s">
        <v>126</v>
      </c>
      <c r="C110" s="170"/>
      <c r="D110" s="175" t="s">
        <v>127</v>
      </c>
      <c r="E110" s="146">
        <v>7.5</v>
      </c>
      <c r="F110" s="176">
        <v>0.017</v>
      </c>
      <c r="G110" s="174"/>
      <c r="H110" s="174"/>
      <c r="I110" s="183" t="str">
        <f t="shared" si="6"/>
        <v/>
      </c>
      <c r="J110" s="183" t="str">
        <f t="shared" si="7"/>
        <v/>
      </c>
    </row>
    <row r="111" ht="15.15" spans="2:10">
      <c r="B111" s="170" t="s">
        <v>128</v>
      </c>
      <c r="C111" s="170"/>
      <c r="D111" s="175" t="s">
        <v>125</v>
      </c>
      <c r="E111" s="146">
        <v>17.5</v>
      </c>
      <c r="F111" s="176">
        <v>0.006</v>
      </c>
      <c r="G111" s="174"/>
      <c r="H111" s="174"/>
      <c r="I111" s="183" t="str">
        <f t="shared" si="6"/>
        <v/>
      </c>
      <c r="J111" s="183" t="str">
        <f t="shared" si="7"/>
        <v/>
      </c>
    </row>
    <row r="112" ht="15.15" spans="2:10">
      <c r="B112" s="170" t="s">
        <v>129</v>
      </c>
      <c r="C112" s="170"/>
      <c r="D112" s="175" t="s">
        <v>121</v>
      </c>
      <c r="E112" s="146">
        <v>17.5</v>
      </c>
      <c r="F112" s="176">
        <v>0.012</v>
      </c>
      <c r="G112" s="174"/>
      <c r="H112" s="174"/>
      <c r="I112" s="183" t="str">
        <f t="shared" si="6"/>
        <v/>
      </c>
      <c r="J112" s="183" t="str">
        <f t="shared" si="7"/>
        <v/>
      </c>
    </row>
    <row r="113" ht="15.15" spans="2:10">
      <c r="B113" s="170" t="s">
        <v>130</v>
      </c>
      <c r="C113" s="170"/>
      <c r="D113" s="175" t="s">
        <v>127</v>
      </c>
      <c r="E113" s="155"/>
      <c r="F113" s="176">
        <v>0.017</v>
      </c>
      <c r="G113" s="174"/>
      <c r="H113" s="174"/>
      <c r="I113" s="183" t="str">
        <f t="shared" si="6"/>
        <v/>
      </c>
      <c r="J113" s="183" t="str">
        <f t="shared" si="7"/>
        <v/>
      </c>
    </row>
    <row r="114" ht="15.15" spans="2:10">
      <c r="B114" s="170" t="s">
        <v>131</v>
      </c>
      <c r="C114" s="170"/>
      <c r="D114" s="175" t="s">
        <v>121</v>
      </c>
      <c r="E114" s="146">
        <v>10.4</v>
      </c>
      <c r="F114" s="176">
        <v>0.012</v>
      </c>
      <c r="G114" s="174"/>
      <c r="H114" s="174"/>
      <c r="I114" s="183" t="str">
        <f t="shared" si="6"/>
        <v/>
      </c>
      <c r="J114" s="183" t="str">
        <f t="shared" si="7"/>
        <v/>
      </c>
    </row>
    <row r="115" ht="15.15" spans="2:10">
      <c r="B115" s="170" t="s">
        <v>132</v>
      </c>
      <c r="C115" s="170"/>
      <c r="D115" s="175" t="s">
        <v>133</v>
      </c>
      <c r="E115" s="146">
        <v>14.46</v>
      </c>
      <c r="F115" s="176">
        <v>0.006</v>
      </c>
      <c r="G115" s="174"/>
      <c r="H115" s="174"/>
      <c r="I115" s="183" t="str">
        <f t="shared" si="6"/>
        <v/>
      </c>
      <c r="J115" s="183" t="str">
        <f t="shared" si="7"/>
        <v/>
      </c>
    </row>
    <row r="116" ht="15.15" spans="2:10">
      <c r="B116" s="170" t="s">
        <v>134</v>
      </c>
      <c r="C116" s="170"/>
      <c r="D116" s="175" t="s">
        <v>121</v>
      </c>
      <c r="E116" s="146">
        <v>900</v>
      </c>
      <c r="F116" s="176">
        <v>0.033</v>
      </c>
      <c r="G116" s="174"/>
      <c r="H116" s="174"/>
      <c r="I116" s="183" t="str">
        <f t="shared" si="6"/>
        <v/>
      </c>
      <c r="J116" s="183" t="str">
        <f t="shared" si="7"/>
        <v/>
      </c>
    </row>
    <row r="117" ht="15.15" spans="2:10">
      <c r="B117" s="170" t="s">
        <v>135</v>
      </c>
      <c r="C117" s="170"/>
      <c r="D117" s="175" t="s">
        <v>121</v>
      </c>
      <c r="E117" s="177"/>
      <c r="F117" s="176">
        <v>0.02</v>
      </c>
      <c r="G117" s="174"/>
      <c r="H117" s="174"/>
      <c r="I117" s="183" t="str">
        <f t="shared" si="6"/>
        <v/>
      </c>
      <c r="J117" s="183" t="str">
        <f t="shared" si="7"/>
        <v/>
      </c>
    </row>
    <row r="118" ht="15.15" spans="2:10">
      <c r="B118" s="170" t="s">
        <v>136</v>
      </c>
      <c r="C118" s="170"/>
      <c r="D118" s="175" t="s">
        <v>121</v>
      </c>
      <c r="E118" s="146">
        <v>2.25</v>
      </c>
      <c r="F118" s="176">
        <v>0.0004</v>
      </c>
      <c r="G118" s="174"/>
      <c r="H118" s="174"/>
      <c r="I118" s="183" t="str">
        <f t="shared" si="6"/>
        <v/>
      </c>
      <c r="J118" s="183" t="str">
        <f t="shared" si="7"/>
        <v/>
      </c>
    </row>
    <row r="119" ht="15.15" spans="2:10">
      <c r="B119" s="170" t="s">
        <v>137</v>
      </c>
      <c r="C119" s="170"/>
      <c r="D119" s="175" t="s">
        <v>121</v>
      </c>
      <c r="E119" s="146">
        <v>3.04</v>
      </c>
      <c r="F119" s="176">
        <v>0.0004</v>
      </c>
      <c r="G119" s="174"/>
      <c r="H119" s="174"/>
      <c r="I119" s="183" t="str">
        <f t="shared" si="6"/>
        <v/>
      </c>
      <c r="J119" s="183" t="str">
        <f t="shared" si="7"/>
        <v/>
      </c>
    </row>
    <row r="120" ht="15.15" spans="2:10">
      <c r="B120" s="170" t="s">
        <v>138</v>
      </c>
      <c r="C120" s="170"/>
      <c r="D120" s="175" t="s">
        <v>121</v>
      </c>
      <c r="E120" s="146">
        <v>0.3</v>
      </c>
      <c r="F120" s="176">
        <v>0.0001</v>
      </c>
      <c r="G120" s="174"/>
      <c r="H120" s="174"/>
      <c r="I120" s="183" t="str">
        <f t="shared" si="6"/>
        <v/>
      </c>
      <c r="J120" s="183" t="str">
        <f t="shared" si="7"/>
        <v/>
      </c>
    </row>
    <row r="121" ht="15.15" spans="2:10">
      <c r="B121" s="170" t="s">
        <v>139</v>
      </c>
      <c r="C121" s="170"/>
      <c r="D121" s="145" t="s">
        <v>121</v>
      </c>
      <c r="E121" s="146">
        <v>66</v>
      </c>
      <c r="F121" s="176">
        <v>0.005</v>
      </c>
      <c r="G121" s="174"/>
      <c r="H121" s="174"/>
      <c r="I121" s="183" t="str">
        <f t="shared" si="6"/>
        <v/>
      </c>
      <c r="J121" s="183" t="str">
        <f t="shared" si="7"/>
        <v/>
      </c>
    </row>
    <row r="122" ht="15.15" spans="2:10">
      <c r="B122" s="170" t="s">
        <v>140</v>
      </c>
      <c r="C122" s="170"/>
      <c r="D122" s="175" t="s">
        <v>141</v>
      </c>
      <c r="E122" s="146">
        <v>42</v>
      </c>
      <c r="F122" s="176">
        <v>0.005</v>
      </c>
      <c r="G122" s="174"/>
      <c r="H122" s="174"/>
      <c r="I122" s="183" t="str">
        <f t="shared" si="6"/>
        <v/>
      </c>
      <c r="J122" s="183" t="str">
        <f t="shared" si="7"/>
        <v/>
      </c>
    </row>
    <row r="123" ht="15.15" spans="2:10">
      <c r="B123" s="178" t="s">
        <v>142</v>
      </c>
      <c r="C123" s="178"/>
      <c r="D123" s="175" t="s">
        <v>143</v>
      </c>
      <c r="E123" s="146">
        <v>206</v>
      </c>
      <c r="F123" s="176">
        <v>0.08</v>
      </c>
      <c r="G123" s="174"/>
      <c r="H123" s="174"/>
      <c r="I123" s="183" t="str">
        <f t="shared" si="6"/>
        <v/>
      </c>
      <c r="J123" s="183" t="str">
        <f t="shared" si="7"/>
        <v/>
      </c>
    </row>
    <row r="124" ht="15.15" spans="2:10">
      <c r="B124" s="178" t="s">
        <v>144</v>
      </c>
      <c r="C124" s="178"/>
      <c r="D124" s="175" t="s">
        <v>143</v>
      </c>
      <c r="E124" s="149">
        <v>1200</v>
      </c>
      <c r="F124" s="176"/>
      <c r="G124" s="174"/>
      <c r="H124" s="174"/>
      <c r="I124" s="183" t="str">
        <f t="shared" si="6"/>
        <v/>
      </c>
      <c r="J124" s="183" t="str">
        <f t="shared" si="7"/>
        <v/>
      </c>
    </row>
    <row r="125" ht="15.15" spans="2:10">
      <c r="B125" s="178" t="s">
        <v>145</v>
      </c>
      <c r="C125" s="178"/>
      <c r="D125" s="175" t="s">
        <v>146</v>
      </c>
      <c r="E125" s="146">
        <v>3.5</v>
      </c>
      <c r="F125" s="176"/>
      <c r="G125" s="174"/>
      <c r="H125" s="174"/>
      <c r="I125" s="183" t="str">
        <f t="shared" si="6"/>
        <v/>
      </c>
      <c r="J125" s="183" t="str">
        <f t="shared" si="7"/>
        <v/>
      </c>
    </row>
    <row r="126" ht="15.15" spans="2:10">
      <c r="B126" s="170" t="s">
        <v>147</v>
      </c>
      <c r="C126" s="170"/>
      <c r="D126" s="175" t="s">
        <v>148</v>
      </c>
      <c r="E126" s="146">
        <v>2.3</v>
      </c>
      <c r="F126" s="176">
        <v>0.04</v>
      </c>
      <c r="G126" s="174"/>
      <c r="H126" s="174"/>
      <c r="I126" s="183" t="str">
        <f t="shared" si="6"/>
        <v/>
      </c>
      <c r="J126" s="183" t="str">
        <f t="shared" si="7"/>
        <v/>
      </c>
    </row>
    <row r="127" ht="15.15" spans="2:10">
      <c r="B127" s="170" t="s">
        <v>149</v>
      </c>
      <c r="C127" s="170"/>
      <c r="D127" s="145" t="s">
        <v>150</v>
      </c>
      <c r="E127" s="149">
        <v>14000</v>
      </c>
      <c r="F127" s="147">
        <v>0.21</v>
      </c>
      <c r="G127" s="179"/>
      <c r="H127" s="179"/>
      <c r="I127" s="184" t="str">
        <f t="shared" si="6"/>
        <v/>
      </c>
      <c r="J127" s="184" t="str">
        <f t="shared" si="7"/>
        <v/>
      </c>
    </row>
    <row r="128" ht="15.15" spans="2:10">
      <c r="B128" s="180" t="s">
        <v>151</v>
      </c>
      <c r="C128" s="180"/>
      <c r="D128" s="180"/>
      <c r="E128" s="180"/>
      <c r="F128" s="180"/>
      <c r="G128" s="165">
        <f>SUM(G106:G127)</f>
        <v>0</v>
      </c>
      <c r="H128" s="165">
        <f>SUM(H106:H127)</f>
        <v>0</v>
      </c>
      <c r="I128" s="165">
        <f>SUM(I106:I127)</f>
        <v>0</v>
      </c>
      <c r="J128" s="165">
        <f>SUM(J106:J127)</f>
        <v>0</v>
      </c>
    </row>
    <row r="129" ht="32.25" customHeight="1" spans="1:10">
      <c r="A129" s="185" t="s">
        <v>152</v>
      </c>
      <c r="B129" s="185"/>
      <c r="C129" s="185"/>
      <c r="D129" s="185"/>
      <c r="E129" s="185"/>
      <c r="F129" s="185"/>
      <c r="G129" s="186" t="s">
        <v>153</v>
      </c>
      <c r="H129" s="186"/>
      <c r="I129" s="186">
        <f>I128+I104</f>
        <v>0</v>
      </c>
      <c r="J129" s="186">
        <f>J128+J104</f>
        <v>0</v>
      </c>
    </row>
    <row r="130" spans="1:6">
      <c r="A130" s="187" t="s">
        <v>154</v>
      </c>
      <c r="B130" s="187"/>
      <c r="C130" s="187"/>
      <c r="D130" s="187"/>
      <c r="E130" s="187"/>
      <c r="F130" s="187"/>
    </row>
    <row r="131" spans="1:6">
      <c r="A131" s="187" t="s">
        <v>155</v>
      </c>
      <c r="B131" s="187"/>
      <c r="C131" s="187"/>
      <c r="D131" s="187"/>
      <c r="E131" s="187"/>
      <c r="F131" s="187"/>
    </row>
    <row r="133" ht="60" customHeight="1" spans="2:6">
      <c r="B133" s="188" t="s">
        <v>156</v>
      </c>
      <c r="C133" s="188"/>
      <c r="D133" s="188"/>
      <c r="E133" s="188"/>
      <c r="F133" s="188"/>
    </row>
  </sheetData>
  <mergeCells count="34">
    <mergeCell ref="B1:F1"/>
    <mergeCell ref="B2:J2"/>
    <mergeCell ref="C4:G4"/>
    <mergeCell ref="H4:I4"/>
    <mergeCell ref="B104:F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F128"/>
    <mergeCell ref="A129:F129"/>
    <mergeCell ref="G129:H129"/>
    <mergeCell ref="A130:F130"/>
    <mergeCell ref="A131:F131"/>
    <mergeCell ref="B133:F133"/>
  </mergeCells>
  <pageMargins left="0.709027777777778" right="0.709027777777778" top="0.75" bottom="0.75" header="0.511111111111111" footer="0.511111111111111"/>
  <pageSetup paperSize="9" scale="65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MO143"/>
  <sheetViews>
    <sheetView showGridLines="0" showRowColHeaders="0" tabSelected="1" workbookViewId="0">
      <selection activeCell="B12" sqref="B12:R12"/>
    </sheetView>
  </sheetViews>
  <sheetFormatPr defaultColWidth="9.13888888888889" defaultRowHeight="14.4"/>
  <cols>
    <col min="1" max="1" width="1.42592592592593" style="1" customWidth="1"/>
    <col min="2" max="2" width="4" style="1" customWidth="1"/>
    <col min="3" max="4" width="3.71296296296296" style="1" customWidth="1"/>
    <col min="5" max="5" width="5.13888888888889" style="1" customWidth="1"/>
    <col min="6" max="6" width="14.5740740740741" style="1" customWidth="1"/>
    <col min="7" max="7" width="10.1388888888889" style="1" customWidth="1"/>
    <col min="8" max="8" width="9" style="1" customWidth="1"/>
    <col min="9" max="9" width="7.85185185185185" style="1" customWidth="1"/>
    <col min="10" max="10" width="15.4259259259259" style="1" customWidth="1"/>
    <col min="11" max="11" width="11.5740740740741" style="1" customWidth="1"/>
    <col min="12" max="12" width="10.5740740740741" style="1" customWidth="1"/>
    <col min="13" max="13" width="10" style="1" customWidth="1"/>
    <col min="14" max="14" width="10.8518518518519" style="1" customWidth="1"/>
    <col min="15" max="15" width="11.8518518518519" style="1" customWidth="1"/>
    <col min="16" max="16" width="10.1388888888889" style="1" customWidth="1"/>
    <col min="17" max="17" width="12.8518518518519" style="1" customWidth="1"/>
    <col min="18" max="18" width="2.71296296296296" style="1" customWidth="1"/>
    <col min="19" max="19" width="13" style="1" customWidth="1"/>
    <col min="20" max="29" width="11.4259259259259" style="1" hidden="1" customWidth="1"/>
    <col min="30" max="30" width="6.42592592592593" style="1" hidden="1" customWidth="1"/>
    <col min="31" max="31" width="8.85185185185185" style="1" hidden="1" customWidth="1"/>
    <col min="32" max="37" width="6.42592592592593" style="1" hidden="1" customWidth="1"/>
    <col min="38" max="42" width="11.4259259259259" style="1" hidden="1" customWidth="1"/>
    <col min="43" max="43" width="9.71296296296296" style="1" hidden="1" customWidth="1"/>
    <col min="44" max="53" width="11.4259259259259" style="1" hidden="1" customWidth="1"/>
    <col min="54" max="54" width="9.13888888888889" style="1" hidden="1" customWidth="1"/>
    <col min="55" max="59" width="9.13888888888889" style="1" customWidth="1"/>
    <col min="60" max="1026" width="11.4259259259259" style="1"/>
  </cols>
  <sheetData>
    <row r="2" ht="32.25" customHeight="1" spans="2:19">
      <c r="B2" s="2" t="s">
        <v>157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0" t="s">
        <v>158</v>
      </c>
      <c r="P2" s="30"/>
      <c r="Q2" s="54" t="s">
        <v>159</v>
      </c>
      <c r="R2" s="54"/>
      <c r="S2" s="55" t="str">
        <f>IF(H3="","",IF(Q2="","S'HA D'INDICAR EL NÚMERO DE CONVOCATÒRIA",""))</f>
        <v/>
      </c>
    </row>
    <row r="3" ht="35.25" customHeight="1" spans="2:18">
      <c r="B3" s="3" t="s">
        <v>160</v>
      </c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5" t="s">
        <v>161</v>
      </c>
      <c r="O3" s="5"/>
      <c r="P3" s="4"/>
      <c r="Q3" s="4"/>
      <c r="R3" s="4"/>
    </row>
    <row r="4" ht="17.25" customHeight="1" spans="2:39">
      <c r="B4" s="5" t="s">
        <v>162</v>
      </c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5" t="s">
        <v>163</v>
      </c>
      <c r="O4" s="5"/>
      <c r="P4" s="31"/>
      <c r="Q4" s="31"/>
      <c r="R4" s="31"/>
      <c r="AJ4" s="1" t="s">
        <v>164</v>
      </c>
      <c r="AM4" s="68"/>
    </row>
    <row r="5" spans="36:44">
      <c r="AJ5" s="1" t="s">
        <v>165</v>
      </c>
      <c r="AM5" s="68" t="s">
        <v>166</v>
      </c>
      <c r="AR5" s="1">
        <v>2</v>
      </c>
    </row>
    <row r="6" ht="20.25" customHeight="1" spans="2:44">
      <c r="B6" s="7" t="s">
        <v>167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AM6" s="68" t="s">
        <v>168</v>
      </c>
      <c r="AR6" s="1">
        <v>5</v>
      </c>
    </row>
    <row r="7" ht="33.75" customHeight="1" spans="2:4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AM7" s="68" t="s">
        <v>169</v>
      </c>
      <c r="AR7" s="1">
        <v>5</v>
      </c>
      <c r="AS7" s="1" t="s">
        <v>170</v>
      </c>
    </row>
    <row r="8" ht="21.75" customHeight="1" spans="2:45">
      <c r="B8" s="9"/>
      <c r="C8" s="10" t="s">
        <v>171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S8" s="9"/>
      <c r="AM8" s="68" t="s">
        <v>172</v>
      </c>
      <c r="AR8" s="1">
        <v>5</v>
      </c>
      <c r="AS8" s="1" t="s">
        <v>173</v>
      </c>
    </row>
    <row r="9" ht="24" customHeight="1" spans="2:45"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S9" s="9"/>
      <c r="U9" s="1">
        <f>IF(C9="",0,VLOOKUP(C9,$AM$5:$AR$16,6,0))</f>
        <v>0</v>
      </c>
      <c r="AM9" s="68" t="s">
        <v>174</v>
      </c>
      <c r="AR9" s="1">
        <v>5</v>
      </c>
      <c r="AS9" s="1" t="s">
        <v>175</v>
      </c>
    </row>
    <row r="10" ht="27" customHeight="1" spans="2:45"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AM10" s="69" t="s">
        <v>176</v>
      </c>
      <c r="AR10" s="1">
        <v>5</v>
      </c>
      <c r="AS10" s="1" t="s">
        <v>177</v>
      </c>
    </row>
    <row r="11" ht="30.75" customHeight="1" spans="2:45">
      <c r="B11" s="10" t="s">
        <v>178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AM11" s="68" t="s">
        <v>179</v>
      </c>
      <c r="AR11" s="1">
        <v>5</v>
      </c>
      <c r="AS11" s="1" t="s">
        <v>180</v>
      </c>
    </row>
    <row r="12" ht="31.5" customHeight="1" spans="2:4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AM12" s="68" t="s">
        <v>181</v>
      </c>
      <c r="AR12" s="1">
        <v>5</v>
      </c>
      <c r="AS12" s="1" t="s">
        <v>182</v>
      </c>
    </row>
    <row r="13" ht="33" customHeight="1" spans="2:45">
      <c r="B13" s="7" t="s">
        <v>183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M13" s="68" t="s">
        <v>184</v>
      </c>
      <c r="AR13" s="1">
        <v>3</v>
      </c>
      <c r="AS13" s="1" t="s">
        <v>185</v>
      </c>
    </row>
    <row r="14" ht="32.25" customHeight="1" spans="3:1029">
      <c r="C14" s="13" t="s">
        <v>186</v>
      </c>
      <c r="D14" s="13"/>
      <c r="E14" s="13"/>
      <c r="F14" s="13"/>
      <c r="G14" s="13"/>
      <c r="H14" s="14" t="s">
        <v>187</v>
      </c>
      <c r="I14" s="14"/>
      <c r="J14" s="14" t="s">
        <v>188</v>
      </c>
      <c r="K14" s="32" t="s">
        <v>189</v>
      </c>
      <c r="L14" s="33"/>
      <c r="M14" s="34" t="s">
        <v>190</v>
      </c>
      <c r="N14" s="35"/>
      <c r="O14" s="35"/>
      <c r="P14" s="36" t="s">
        <v>191</v>
      </c>
      <c r="Q14" s="14"/>
      <c r="R14" s="56"/>
      <c r="S14" s="56"/>
      <c r="T14" s="56"/>
      <c r="AP14" s="68" t="s">
        <v>192</v>
      </c>
      <c r="AU14" s="1">
        <v>5</v>
      </c>
      <c r="AV14" s="1" t="s">
        <v>193</v>
      </c>
      <c r="AMM14" s="1"/>
      <c r="AMN14" s="1"/>
      <c r="AMO14" s="1"/>
    </row>
    <row r="15" ht="15.75" customHeight="1" spans="3:1029">
      <c r="C15" s="15"/>
      <c r="D15" s="15"/>
      <c r="E15" s="15"/>
      <c r="F15" s="15"/>
      <c r="G15" s="15"/>
      <c r="H15" s="16"/>
      <c r="I15" s="16"/>
      <c r="J15" s="16"/>
      <c r="K15" s="37"/>
      <c r="L15" s="38"/>
      <c r="M15" s="39"/>
      <c r="N15" s="39"/>
      <c r="O15" s="40"/>
      <c r="P15" s="41"/>
      <c r="Q15" s="57"/>
      <c r="R15" s="58"/>
      <c r="S15" s="58"/>
      <c r="T15" s="58"/>
      <c r="Z15" s="20" t="s">
        <v>194</v>
      </c>
      <c r="AC15" s="1" t="s">
        <v>195</v>
      </c>
      <c r="AP15" s="68" t="s">
        <v>196</v>
      </c>
      <c r="AU15" s="1">
        <v>5</v>
      </c>
      <c r="AV15" s="1" t="s">
        <v>197</v>
      </c>
      <c r="AMM15" s="1"/>
      <c r="AMN15" s="1"/>
      <c r="AMO15" s="1"/>
    </row>
    <row r="16" ht="15.75" customHeight="1" spans="3:1029">
      <c r="C16" s="6"/>
      <c r="D16" s="6"/>
      <c r="E16" s="6"/>
      <c r="F16" s="6"/>
      <c r="G16" s="6"/>
      <c r="H16" s="16"/>
      <c r="I16" s="16"/>
      <c r="J16" s="16"/>
      <c r="K16" s="37"/>
      <c r="L16" s="38"/>
      <c r="M16" s="39"/>
      <c r="N16" s="39"/>
      <c r="O16" s="40"/>
      <c r="P16" s="41"/>
      <c r="Q16" s="57"/>
      <c r="R16" s="58"/>
      <c r="S16" s="58"/>
      <c r="T16" s="58"/>
      <c r="Z16" s="20" t="s">
        <v>198</v>
      </c>
      <c r="AC16" s="1" t="s">
        <v>199</v>
      </c>
      <c r="AP16" s="1" t="s">
        <v>200</v>
      </c>
      <c r="AU16" s="1">
        <v>2</v>
      </c>
      <c r="AV16" s="1" t="s">
        <v>201</v>
      </c>
      <c r="AMM16" s="1"/>
      <c r="AMN16" s="1"/>
      <c r="AMO16" s="1"/>
    </row>
    <row r="17" ht="16.5" customHeight="1" spans="3:1029">
      <c r="C17" s="6"/>
      <c r="D17" s="6"/>
      <c r="E17" s="6"/>
      <c r="F17" s="6"/>
      <c r="G17" s="6"/>
      <c r="H17" s="16"/>
      <c r="I17" s="16"/>
      <c r="J17" s="16"/>
      <c r="K17" s="37"/>
      <c r="L17" s="38"/>
      <c r="M17" s="39"/>
      <c r="N17" s="39"/>
      <c r="O17" s="40"/>
      <c r="P17" s="41"/>
      <c r="Q17" s="57"/>
      <c r="R17" s="58"/>
      <c r="S17" s="58"/>
      <c r="T17" s="58"/>
      <c r="Z17" s="20" t="s">
        <v>202</v>
      </c>
      <c r="AP17" s="70"/>
      <c r="AMM17" s="1"/>
      <c r="AMN17" s="1"/>
      <c r="AMO17" s="1"/>
    </row>
    <row r="18" ht="15.75" customHeight="1" spans="3:1029">
      <c r="C18" s="6"/>
      <c r="D18" s="6"/>
      <c r="E18" s="6"/>
      <c r="F18" s="6"/>
      <c r="G18" s="6"/>
      <c r="H18" s="16"/>
      <c r="I18" s="16"/>
      <c r="J18" s="16"/>
      <c r="K18" s="37"/>
      <c r="L18" s="38"/>
      <c r="M18" s="39"/>
      <c r="N18" s="39"/>
      <c r="O18" s="40"/>
      <c r="P18" s="41"/>
      <c r="Q18" s="57"/>
      <c r="R18" s="58"/>
      <c r="S18" s="58"/>
      <c r="T18" s="58"/>
      <c r="Z18" s="20" t="s">
        <v>203</v>
      </c>
      <c r="AMM18" s="1"/>
      <c r="AMN18" s="1"/>
      <c r="AMO18" s="1"/>
    </row>
    <row r="19" ht="15.75" customHeight="1" spans="3:1029">
      <c r="C19" s="6"/>
      <c r="D19" s="6"/>
      <c r="E19" s="6"/>
      <c r="F19" s="6"/>
      <c r="G19" s="6"/>
      <c r="H19" s="16"/>
      <c r="I19" s="16"/>
      <c r="J19" s="16"/>
      <c r="K19" s="37"/>
      <c r="L19" s="38"/>
      <c r="M19" s="39"/>
      <c r="N19" s="39"/>
      <c r="O19" s="40"/>
      <c r="P19" s="41"/>
      <c r="Q19" s="57"/>
      <c r="R19" s="58"/>
      <c r="S19" s="58"/>
      <c r="T19" s="58"/>
      <c r="Z19" s="20" t="s">
        <v>204</v>
      </c>
      <c r="AMM19" s="1"/>
      <c r="AMN19" s="1"/>
      <c r="AMO19" s="1"/>
    </row>
    <row r="20" ht="15.75" customHeight="1" spans="3:1029">
      <c r="C20" s="6"/>
      <c r="D20" s="6"/>
      <c r="E20" s="6"/>
      <c r="F20" s="6"/>
      <c r="G20" s="6"/>
      <c r="H20" s="16"/>
      <c r="I20" s="16"/>
      <c r="J20" s="16"/>
      <c r="K20" s="37"/>
      <c r="L20" s="38"/>
      <c r="M20" s="39"/>
      <c r="N20" s="39"/>
      <c r="O20" s="40"/>
      <c r="P20" s="41"/>
      <c r="Q20" s="57"/>
      <c r="R20" s="58"/>
      <c r="S20" s="58"/>
      <c r="T20" s="58"/>
      <c r="Z20" s="20" t="s">
        <v>205</v>
      </c>
      <c r="AMM20" s="1"/>
      <c r="AMN20" s="1"/>
      <c r="AMO20" s="1"/>
    </row>
    <row r="21" ht="15.75" customHeight="1" spans="3:1029">
      <c r="C21" s="6"/>
      <c r="D21" s="6"/>
      <c r="E21" s="6"/>
      <c r="F21" s="6"/>
      <c r="G21" s="6"/>
      <c r="H21" s="16"/>
      <c r="I21" s="16"/>
      <c r="J21" s="16"/>
      <c r="K21" s="37"/>
      <c r="L21" s="38"/>
      <c r="M21" s="39"/>
      <c r="N21" s="39"/>
      <c r="O21" s="40"/>
      <c r="P21" s="41"/>
      <c r="Q21" s="57"/>
      <c r="R21" s="58"/>
      <c r="S21" s="58"/>
      <c r="T21" s="58"/>
      <c r="Z21" s="20" t="s">
        <v>159</v>
      </c>
      <c r="AP21" s="1" t="s">
        <v>206</v>
      </c>
      <c r="AMM21" s="1"/>
      <c r="AMN21" s="1"/>
      <c r="AMO21" s="1"/>
    </row>
    <row r="22" ht="16.5" customHeight="1" spans="3:1029">
      <c r="C22" s="6"/>
      <c r="D22" s="6"/>
      <c r="E22" s="6"/>
      <c r="F22" s="6"/>
      <c r="G22" s="6"/>
      <c r="H22" s="16"/>
      <c r="I22" s="16"/>
      <c r="J22" s="16"/>
      <c r="K22" s="37"/>
      <c r="L22" s="38"/>
      <c r="M22" s="39"/>
      <c r="N22" s="39"/>
      <c r="O22" s="40"/>
      <c r="P22" s="41"/>
      <c r="Q22" s="57"/>
      <c r="R22" s="58"/>
      <c r="S22" s="58"/>
      <c r="T22" s="58"/>
      <c r="Z22" s="20" t="s">
        <v>207</v>
      </c>
      <c r="AP22" s="71" t="s">
        <v>208</v>
      </c>
      <c r="AMM22" s="1"/>
      <c r="AMN22" s="1"/>
      <c r="AMO22" s="1"/>
    </row>
    <row r="23" ht="15.75" customHeight="1" spans="3:1029">
      <c r="C23" s="6"/>
      <c r="D23" s="6"/>
      <c r="E23" s="6"/>
      <c r="F23" s="6"/>
      <c r="G23" s="6"/>
      <c r="H23" s="16"/>
      <c r="I23" s="16"/>
      <c r="J23" s="16"/>
      <c r="K23" s="37"/>
      <c r="L23" s="38"/>
      <c r="M23" s="42"/>
      <c r="N23" s="43"/>
      <c r="O23" s="44"/>
      <c r="P23" s="41"/>
      <c r="Q23" s="57"/>
      <c r="R23" s="58"/>
      <c r="S23" s="58"/>
      <c r="T23" s="58"/>
      <c r="Z23" s="20"/>
      <c r="AP23" s="1" t="s">
        <v>209</v>
      </c>
      <c r="AMM23" s="1"/>
      <c r="AMN23" s="1"/>
      <c r="AMO23" s="1"/>
    </row>
    <row r="24" ht="15.75" customHeight="1" spans="3:1029">
      <c r="C24" s="17"/>
      <c r="D24" s="17"/>
      <c r="E24" s="17"/>
      <c r="F24" s="17"/>
      <c r="G24" s="17"/>
      <c r="H24" s="16"/>
      <c r="I24" s="16"/>
      <c r="J24" s="16"/>
      <c r="K24" s="37"/>
      <c r="L24" s="38"/>
      <c r="M24" s="39"/>
      <c r="N24" s="39"/>
      <c r="O24" s="40"/>
      <c r="P24" s="41"/>
      <c r="Q24" s="57"/>
      <c r="R24" s="58"/>
      <c r="S24" s="58"/>
      <c r="T24" s="58"/>
      <c r="AP24" s="1" t="s">
        <v>210</v>
      </c>
      <c r="AMM24" s="1"/>
      <c r="AMN24" s="1"/>
      <c r="AMO24" s="1"/>
    </row>
    <row r="25" ht="15.75" customHeight="1" spans="3:1029">
      <c r="C25" s="6"/>
      <c r="D25" s="6"/>
      <c r="E25" s="6"/>
      <c r="F25" s="6"/>
      <c r="G25" s="6"/>
      <c r="H25" s="16"/>
      <c r="I25" s="16"/>
      <c r="J25" s="16"/>
      <c r="K25" s="37"/>
      <c r="L25" s="38"/>
      <c r="M25" s="39"/>
      <c r="N25" s="39"/>
      <c r="O25" s="40"/>
      <c r="P25" s="41"/>
      <c r="Q25" s="57"/>
      <c r="R25" s="58"/>
      <c r="S25" s="58"/>
      <c r="T25" s="58"/>
      <c r="AP25" s="1" t="s">
        <v>211</v>
      </c>
      <c r="AMM25" s="1"/>
      <c r="AMN25" s="1"/>
      <c r="AMO25" s="1"/>
    </row>
    <row r="26" ht="15.75" customHeight="1" spans="3:1029">
      <c r="C26" s="6"/>
      <c r="D26" s="6"/>
      <c r="E26" s="6"/>
      <c r="F26" s="6"/>
      <c r="G26" s="6"/>
      <c r="H26" s="16"/>
      <c r="I26" s="16"/>
      <c r="J26" s="16"/>
      <c r="K26" s="37"/>
      <c r="L26" s="38"/>
      <c r="M26" s="39"/>
      <c r="N26" s="39"/>
      <c r="O26" s="40"/>
      <c r="P26" s="41"/>
      <c r="Q26" s="57"/>
      <c r="R26" s="58"/>
      <c r="S26" s="58"/>
      <c r="T26" s="58"/>
      <c r="AP26" s="1" t="s">
        <v>212</v>
      </c>
      <c r="AMM26" s="1"/>
      <c r="AMN26" s="1"/>
      <c r="AMO26" s="1"/>
    </row>
    <row r="27" ht="16.5" customHeight="1" spans="3:1029">
      <c r="C27" s="6"/>
      <c r="D27" s="6"/>
      <c r="E27" s="6"/>
      <c r="F27" s="6"/>
      <c r="G27" s="6"/>
      <c r="H27" s="16"/>
      <c r="I27" s="16"/>
      <c r="J27" s="16"/>
      <c r="K27" s="37"/>
      <c r="L27" s="38"/>
      <c r="M27" s="39"/>
      <c r="N27" s="39"/>
      <c r="O27" s="40"/>
      <c r="P27" s="41"/>
      <c r="Q27" s="57"/>
      <c r="R27" s="58"/>
      <c r="S27" s="58"/>
      <c r="T27" s="58"/>
      <c r="AP27" s="71" t="s">
        <v>213</v>
      </c>
      <c r="AMM27" s="1"/>
      <c r="AMN27" s="1"/>
      <c r="AMO27" s="1"/>
    </row>
    <row r="28" ht="15.75" customHeight="1" spans="3:1029">
      <c r="C28" s="6"/>
      <c r="D28" s="6"/>
      <c r="E28" s="6"/>
      <c r="F28" s="6"/>
      <c r="G28" s="6"/>
      <c r="H28" s="16"/>
      <c r="I28" s="16"/>
      <c r="J28" s="16"/>
      <c r="K28" s="37"/>
      <c r="L28" s="38"/>
      <c r="M28" s="39"/>
      <c r="N28" s="39"/>
      <c r="O28" s="40"/>
      <c r="P28" s="41"/>
      <c r="Q28" s="57"/>
      <c r="R28" s="58"/>
      <c r="S28" s="58"/>
      <c r="T28" s="58"/>
      <c r="AP28" s="1" t="s">
        <v>214</v>
      </c>
      <c r="AMM28" s="1"/>
      <c r="AMN28" s="1"/>
      <c r="AMO28" s="1"/>
    </row>
    <row r="29" ht="15.75" customHeight="1" spans="3:1029">
      <c r="C29" s="6"/>
      <c r="D29" s="6"/>
      <c r="E29" s="6"/>
      <c r="F29" s="6"/>
      <c r="G29" s="6"/>
      <c r="H29" s="16"/>
      <c r="I29" s="16"/>
      <c r="J29" s="16"/>
      <c r="K29" s="37"/>
      <c r="L29" s="38"/>
      <c r="M29" s="39"/>
      <c r="N29" s="39"/>
      <c r="O29" s="40"/>
      <c r="P29" s="41"/>
      <c r="Q29" s="57"/>
      <c r="R29" s="58"/>
      <c r="S29" s="58"/>
      <c r="T29" s="58"/>
      <c r="AMM29" s="1"/>
      <c r="AMN29" s="1"/>
      <c r="AMO29" s="1"/>
    </row>
    <row r="30" ht="15.75" customHeight="1" spans="3:1029">
      <c r="C30" s="6"/>
      <c r="D30" s="6"/>
      <c r="E30" s="6"/>
      <c r="F30" s="6"/>
      <c r="G30" s="6"/>
      <c r="H30" s="16"/>
      <c r="I30" s="16"/>
      <c r="J30" s="16"/>
      <c r="K30" s="37"/>
      <c r="L30" s="38"/>
      <c r="M30" s="39"/>
      <c r="N30" s="39"/>
      <c r="O30" s="40"/>
      <c r="P30" s="41"/>
      <c r="Q30" s="57"/>
      <c r="R30" s="58"/>
      <c r="S30" s="58"/>
      <c r="T30" s="58"/>
      <c r="Y30" s="1" t="s">
        <v>215</v>
      </c>
      <c r="AMM30" s="1"/>
      <c r="AMN30" s="1"/>
      <c r="AMO30" s="1"/>
    </row>
    <row r="31" ht="15.75" customHeight="1" spans="3:1029">
      <c r="C31" s="6"/>
      <c r="D31" s="6"/>
      <c r="E31" s="6"/>
      <c r="F31" s="6"/>
      <c r="G31" s="6"/>
      <c r="H31" s="16"/>
      <c r="I31" s="16"/>
      <c r="J31" s="16"/>
      <c r="K31" s="37"/>
      <c r="L31" s="38"/>
      <c r="M31" s="39"/>
      <c r="N31" s="39"/>
      <c r="O31" s="40"/>
      <c r="P31" s="41"/>
      <c r="Q31" s="57"/>
      <c r="R31" s="58"/>
      <c r="S31" s="58"/>
      <c r="T31" s="58"/>
      <c r="Y31" s="1" t="s">
        <v>216</v>
      </c>
      <c r="AP31" s="70"/>
      <c r="AMM31" s="1"/>
      <c r="AMN31" s="1"/>
      <c r="AMO31" s="1"/>
    </row>
    <row r="32" ht="15.75" customHeight="1" spans="3:39">
      <c r="C32" s="18" t="s">
        <v>217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45"/>
      <c r="P32" s="46" t="str">
        <f>IF(P15="","",SUM(P15:Q31))</f>
        <v/>
      </c>
      <c r="Q32" s="59"/>
      <c r="Y32" s="1" t="s">
        <v>218</v>
      </c>
      <c r="AM32" s="70"/>
    </row>
    <row r="33" spans="3:39">
      <c r="C33" s="1" t="s">
        <v>219</v>
      </c>
      <c r="Y33" s="67" t="s">
        <v>220</v>
      </c>
      <c r="AM33" s="70"/>
    </row>
    <row r="34" spans="3:39">
      <c r="C34" s="20" t="s">
        <v>221</v>
      </c>
      <c r="D34" s="1" t="s">
        <v>222</v>
      </c>
      <c r="Y34" s="1" t="s">
        <v>223</v>
      </c>
      <c r="AM34" s="70"/>
    </row>
    <row r="35" spans="3:39">
      <c r="C35" s="20" t="s">
        <v>224</v>
      </c>
      <c r="D35" s="1" t="s">
        <v>225</v>
      </c>
      <c r="Y35" s="1" t="s">
        <v>226</v>
      </c>
      <c r="AM35" s="70"/>
    </row>
    <row r="36" spans="3:39">
      <c r="C36" s="20" t="s">
        <v>227</v>
      </c>
      <c r="D36" s="21" t="s">
        <v>228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Y36" s="1" t="s">
        <v>229</v>
      </c>
      <c r="AM36" s="70"/>
    </row>
    <row r="37" spans="3:39"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Y37" s="67" t="s">
        <v>170</v>
      </c>
      <c r="AM37" s="70"/>
    </row>
    <row r="38" ht="15.75" customHeight="1" spans="2:39">
      <c r="B38" s="10" t="s">
        <v>230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9"/>
      <c r="AM38" s="70"/>
    </row>
    <row r="39" ht="15.75" customHeight="1" spans="2:39">
      <c r="B39" s="22"/>
      <c r="C39" s="23"/>
      <c r="D39" s="24" t="s">
        <v>231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60"/>
      <c r="R39" s="9"/>
      <c r="S39" s="61" t="str">
        <f>IF(AK43&gt;1,"S'HAN MARCAT LES CASSELLES CORRESPONENTS A MÉS D'UNA MODALITAT D'INSTAL·LACIÓ","")</f>
        <v/>
      </c>
      <c r="T39" s="61"/>
      <c r="U39" s="61"/>
      <c r="V39" s="61"/>
      <c r="W39" s="61"/>
      <c r="X39" s="61"/>
      <c r="Z39" s="61"/>
      <c r="AA39" s="61"/>
      <c r="AM39" s="70"/>
    </row>
    <row r="40" ht="15.75" customHeight="1" spans="2:39">
      <c r="B40" s="22"/>
      <c r="D40" s="23"/>
      <c r="E40" s="24" t="s">
        <v>232</v>
      </c>
      <c r="F40" s="24"/>
      <c r="G40" s="24"/>
      <c r="H40" s="24"/>
      <c r="I40" s="10"/>
      <c r="J40" s="10"/>
      <c r="K40" s="10"/>
      <c r="L40" s="10"/>
      <c r="M40" s="10"/>
      <c r="N40" s="10"/>
      <c r="O40" s="10"/>
      <c r="P40" s="10"/>
      <c r="Q40" s="60"/>
      <c r="R40" s="9"/>
      <c r="S40" s="61" t="str">
        <f>IF(C39="",IF(AK43&gt;0,"S'HA DE MARCAR TAMBÉ LA CASSELLA D'INSTAL·LACIÓ COM A JOVE AGRICULTOR",""),"")</f>
        <v/>
      </c>
      <c r="T40" s="61"/>
      <c r="U40" s="1">
        <f>IF(D40="X",1,0)</f>
        <v>0</v>
      </c>
      <c r="V40" s="61"/>
      <c r="W40" s="61"/>
      <c r="X40" s="61"/>
      <c r="Z40" s="61"/>
      <c r="AA40" s="61"/>
      <c r="AK40" s="1">
        <f>IF(D40="X",1,0)</f>
        <v>0</v>
      </c>
      <c r="AM40" s="70"/>
    </row>
    <row r="41" ht="15.75" customHeight="1" spans="2:39">
      <c r="B41" s="22"/>
      <c r="D41" s="23"/>
      <c r="E41" s="24" t="s">
        <v>233</v>
      </c>
      <c r="F41" s="24"/>
      <c r="G41" s="24"/>
      <c r="H41" s="24"/>
      <c r="I41" s="24"/>
      <c r="J41" s="24"/>
      <c r="K41" s="24"/>
      <c r="L41" s="24"/>
      <c r="M41" s="24"/>
      <c r="N41" s="24"/>
      <c r="O41" s="47"/>
      <c r="P41" s="47"/>
      <c r="Q41" s="60"/>
      <c r="R41" s="9"/>
      <c r="S41" s="62" t="str">
        <f>IF(C39="X",IF(AK43=0,"S'HA DE MARCAR ALGUNA DE LES TRES OPCIONS D'AQUEST APARTAT",""),"")</f>
        <v/>
      </c>
      <c r="T41" s="62"/>
      <c r="U41" s="1">
        <f>IF(D41="X",1,0)</f>
        <v>0</v>
      </c>
      <c r="V41" s="62"/>
      <c r="W41" s="62"/>
      <c r="AK41" s="1">
        <f>IF(D41="X",1,0)</f>
        <v>0</v>
      </c>
      <c r="AM41" s="70"/>
    </row>
    <row r="42" ht="15.75" customHeight="1" spans="2:39">
      <c r="B42" s="22"/>
      <c r="D42" s="23"/>
      <c r="E42" s="24" t="s">
        <v>234</v>
      </c>
      <c r="F42" s="24"/>
      <c r="G42" s="24"/>
      <c r="H42" s="24"/>
      <c r="I42" s="48"/>
      <c r="J42" s="48"/>
      <c r="K42" s="48"/>
      <c r="L42" s="48"/>
      <c r="M42" s="48"/>
      <c r="N42" s="48"/>
      <c r="O42" s="49" t="s">
        <v>235</v>
      </c>
      <c r="P42" s="48"/>
      <c r="Q42" s="48"/>
      <c r="R42" s="9"/>
      <c r="U42" s="1">
        <f>IF(D42="X",1,0)</f>
        <v>0</v>
      </c>
      <c r="AK42" s="1">
        <f>IF(D42="X",1,0)</f>
        <v>0</v>
      </c>
      <c r="AM42" s="70"/>
    </row>
    <row r="43" ht="15.75" customHeight="1" spans="2:39">
      <c r="B43" s="22"/>
      <c r="C43" s="23"/>
      <c r="D43" s="24" t="s">
        <v>236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R43" s="9"/>
      <c r="S43" s="61" t="str">
        <f>IF(AK47&gt;1,"S'HAN MARCAT LES CASSELLES CORRESPONENTS A MÉS D'UNA MODALITAT D'INSTAL·LACIÓ","")</f>
        <v/>
      </c>
      <c r="U43" s="1">
        <f>SUM(U40:U42)</f>
        <v>0</v>
      </c>
      <c r="AK43" s="1">
        <f>SUM(AK40:AK42)</f>
        <v>0</v>
      </c>
      <c r="AM43" s="70"/>
    </row>
    <row r="44" ht="15.75" customHeight="1" spans="2:39">
      <c r="B44" s="22"/>
      <c r="D44" s="23"/>
      <c r="E44" s="10" t="s">
        <v>232</v>
      </c>
      <c r="F44" s="10"/>
      <c r="G44" s="10"/>
      <c r="H44" s="10"/>
      <c r="I44" s="10"/>
      <c r="J44" s="10"/>
      <c r="K44" s="10"/>
      <c r="L44" s="47"/>
      <c r="M44" s="47"/>
      <c r="N44" s="47"/>
      <c r="O44" s="10"/>
      <c r="P44" s="10"/>
      <c r="Q44" s="10"/>
      <c r="R44" s="9"/>
      <c r="S44" s="61" t="str">
        <f>IF(C43="",IF(AK47&gt;0,"S'HA DE MARCAR TAMBÉ LA CASSELLA D'INSTAL·LACIÓ COM A JOVE AGRICULTOR",""),"")</f>
        <v/>
      </c>
      <c r="AK44" s="1">
        <f>IF(D44="X",1,0)</f>
        <v>0</v>
      </c>
      <c r="AM44" s="70"/>
    </row>
    <row r="45" ht="15.75" customHeight="1" spans="2:39">
      <c r="B45" s="22"/>
      <c r="D45" s="23"/>
      <c r="E45" s="24" t="s">
        <v>237</v>
      </c>
      <c r="F45" s="24"/>
      <c r="G45" s="24"/>
      <c r="H45" s="24"/>
      <c r="I45" s="24"/>
      <c r="J45" s="24"/>
      <c r="K45" s="24"/>
      <c r="L45" s="24"/>
      <c r="M45" s="47"/>
      <c r="N45" s="47"/>
      <c r="O45" s="47"/>
      <c r="P45" s="47"/>
      <c r="Q45" s="47"/>
      <c r="R45" s="9"/>
      <c r="S45" s="62" t="str">
        <f>IF(C43="X",IF(AK47=0,"S'HA DE MARCAR ALGUNA DE LES TRES OPCIONS D'AQUEST APARTAT",""),"")</f>
        <v/>
      </c>
      <c r="AK45" s="1">
        <f>IF(D45="X",1,0)</f>
        <v>0</v>
      </c>
      <c r="AM45" s="70"/>
    </row>
    <row r="46" ht="15.75" customHeight="1" spans="2:39">
      <c r="B46" s="22"/>
      <c r="D46" s="23"/>
      <c r="E46" s="10" t="s">
        <v>233</v>
      </c>
      <c r="F46" s="10"/>
      <c r="G46" s="10"/>
      <c r="H46" s="10"/>
      <c r="I46" s="10"/>
      <c r="J46" s="10"/>
      <c r="K46" s="10"/>
      <c r="L46" s="10"/>
      <c r="M46" s="47"/>
      <c r="N46" s="47"/>
      <c r="O46" s="47"/>
      <c r="P46" s="47"/>
      <c r="Q46" s="47"/>
      <c r="R46" s="9"/>
      <c r="AK46" s="1">
        <f>IF(D46="X",1,0)</f>
        <v>0</v>
      </c>
      <c r="AM46" s="70"/>
    </row>
    <row r="47" ht="15.75" customHeight="1" spans="2:39">
      <c r="B47" s="22"/>
      <c r="C47" s="23"/>
      <c r="D47" s="24" t="s">
        <v>238</v>
      </c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0"/>
      <c r="P47" s="10"/>
      <c r="Q47" s="10"/>
      <c r="R47" s="9"/>
      <c r="AK47" s="1">
        <f>SUM(AK44:AK46)</f>
        <v>0</v>
      </c>
      <c r="AM47" s="70"/>
    </row>
    <row r="48" ht="16.5" customHeight="1" spans="3:39">
      <c r="C48" s="23"/>
      <c r="D48" s="25" t="s">
        <v>239</v>
      </c>
      <c r="E48" s="25"/>
      <c r="F48" s="25"/>
      <c r="G48" s="25"/>
      <c r="H48" s="25"/>
      <c r="I48" s="25"/>
      <c r="J48" s="7"/>
      <c r="K48" s="50"/>
      <c r="L48" s="50"/>
      <c r="M48" s="50"/>
      <c r="N48" s="50"/>
      <c r="O48" s="50"/>
      <c r="P48" s="50"/>
      <c r="Q48" s="50"/>
      <c r="U48" s="1">
        <f>IF(C48="X",1,0)</f>
        <v>0</v>
      </c>
      <c r="AM48" s="70"/>
    </row>
    <row r="49" ht="17.25" customHeight="1" spans="3:39">
      <c r="C49" s="23"/>
      <c r="D49" s="25" t="s">
        <v>240</v>
      </c>
      <c r="E49" s="25"/>
      <c r="F49" s="25"/>
      <c r="G49" s="25"/>
      <c r="H49" s="25"/>
      <c r="I49" s="25"/>
      <c r="J49" s="25"/>
      <c r="K49" s="25"/>
      <c r="L49" s="51"/>
      <c r="M49" s="52"/>
      <c r="N49" s="52"/>
      <c r="O49" s="52"/>
      <c r="P49" s="52"/>
      <c r="Q49" s="52"/>
      <c r="U49" s="1">
        <f>IF(C49="X",1,0)</f>
        <v>0</v>
      </c>
      <c r="AM49" s="70"/>
    </row>
    <row r="50" ht="17.25" customHeight="1" spans="3:39">
      <c r="C50" s="26"/>
      <c r="D50" s="7"/>
      <c r="E50" s="27"/>
      <c r="F50" s="27"/>
      <c r="G50" s="27"/>
      <c r="H50" s="27"/>
      <c r="I50" s="27"/>
      <c r="J50" s="27"/>
      <c r="K50" s="27"/>
      <c r="L50" s="51"/>
      <c r="M50" s="52" t="s">
        <v>241</v>
      </c>
      <c r="N50" s="52"/>
      <c r="O50" s="52"/>
      <c r="P50" s="52"/>
      <c r="Q50" s="52"/>
      <c r="U50" s="1">
        <f>SUM(U48:U49)</f>
        <v>0</v>
      </c>
      <c r="AM50" s="70"/>
    </row>
    <row r="51" ht="30" customHeight="1" spans="2:39">
      <c r="B51" s="7" t="s">
        <v>242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1"/>
      <c r="T51" s="61"/>
      <c r="U51" s="61"/>
      <c r="V51" s="61"/>
      <c r="W51" s="61"/>
      <c r="X51" s="61"/>
      <c r="AM51" s="70"/>
    </row>
    <row r="52" ht="17.25" customHeight="1" spans="2:39">
      <c r="B52" s="7"/>
      <c r="C52" s="23"/>
      <c r="D52" s="7" t="s">
        <v>243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61"/>
      <c r="T52" s="61"/>
      <c r="U52" s="61"/>
      <c r="V52" s="61"/>
      <c r="W52" s="61"/>
      <c r="X52" s="61"/>
      <c r="AM52" s="70"/>
    </row>
    <row r="53" ht="17.25" customHeight="1" spans="2:39">
      <c r="B53" s="7"/>
      <c r="C53" s="23"/>
      <c r="D53" s="7" t="s">
        <v>244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61"/>
      <c r="T53" s="61"/>
      <c r="U53" s="61"/>
      <c r="V53" s="61"/>
      <c r="W53" s="61"/>
      <c r="X53" s="61"/>
      <c r="AM53" s="70"/>
    </row>
    <row r="54" ht="17.25" customHeight="1" spans="2:39">
      <c r="B54" s="7"/>
      <c r="C54" s="23"/>
      <c r="D54" s="7" t="s">
        <v>245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61"/>
      <c r="T54" s="61"/>
      <c r="U54" s="61"/>
      <c r="V54" s="61"/>
      <c r="W54" s="61"/>
      <c r="X54" s="61"/>
      <c r="AM54" s="70"/>
    </row>
    <row r="55" ht="15.75" customHeight="1" spans="3:55">
      <c r="C55" s="23"/>
      <c r="D55" s="28" t="s">
        <v>246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63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>
        <f>IF(C55="X",1,0)</f>
        <v>0</v>
      </c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</row>
    <row r="56" ht="15.75" customHeight="1" spans="3:55">
      <c r="C56" s="23"/>
      <c r="D56" s="28" t="s">
        <v>247</v>
      </c>
      <c r="E56" s="28"/>
      <c r="F56" s="28"/>
      <c r="G56" s="28"/>
      <c r="H56" s="28"/>
      <c r="I56" s="28"/>
      <c r="J56" s="28"/>
      <c r="K56" s="28"/>
      <c r="L56" s="28"/>
      <c r="M56" s="53"/>
      <c r="N56" s="53"/>
      <c r="O56" s="53"/>
      <c r="P56" s="53"/>
      <c r="Q56" s="53"/>
      <c r="R56" s="53"/>
      <c r="S56" s="63" t="str">
        <f>IF(D41="X",IF(C56="X","","FALTA MARCAR LA CASSELLA D'EXPLOTACIÓ AGRÀRIA"),"")</f>
        <v/>
      </c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>
        <f>IF(C56="X",1,0)</f>
        <v>0</v>
      </c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</row>
    <row r="57" ht="15.75" customHeight="1" spans="3:55">
      <c r="C57" s="23"/>
      <c r="D57" s="28" t="s">
        <v>248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</row>
    <row r="58" ht="15.75" customHeight="1" spans="3:19">
      <c r="C58" s="23"/>
      <c r="D58" s="24" t="s">
        <v>249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7"/>
      <c r="Q58" s="27"/>
      <c r="R58" s="27"/>
      <c r="S58" s="61"/>
    </row>
    <row r="59" ht="16.5" customHeight="1" spans="3:19">
      <c r="C59" s="23"/>
      <c r="D59" s="24" t="s">
        <v>250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66"/>
    </row>
    <row r="60" ht="15.75" customHeight="1" spans="3:19">
      <c r="C60" s="23"/>
      <c r="D60" s="24" t="s">
        <v>251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P60" s="10"/>
      <c r="Q60" s="10"/>
      <c r="R60" s="10"/>
      <c r="S60" s="66"/>
    </row>
    <row r="61" ht="15.75" customHeight="1" spans="3:19">
      <c r="C61" s="23"/>
      <c r="D61" s="24" t="s">
        <v>252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P61" s="10"/>
      <c r="Q61" s="10"/>
      <c r="R61" s="10"/>
      <c r="S61" s="66"/>
    </row>
    <row r="62" ht="15.75" customHeight="1" spans="3:19">
      <c r="C62" s="23"/>
      <c r="D62" s="24" t="s">
        <v>253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P62" s="10"/>
      <c r="Q62" s="10"/>
      <c r="R62" s="10"/>
      <c r="S62" s="66"/>
    </row>
    <row r="63" ht="15.75" customHeight="1" spans="3:19">
      <c r="C63" s="23"/>
      <c r="D63" s="24" t="s">
        <v>254</v>
      </c>
      <c r="E63" s="24"/>
      <c r="F63" s="24"/>
      <c r="G63" s="24"/>
      <c r="H63" s="24"/>
      <c r="I63" s="24"/>
      <c r="J63" s="24"/>
      <c r="K63" s="24"/>
      <c r="L63" s="24"/>
      <c r="M63" s="24"/>
      <c r="N63" s="24"/>
      <c r="P63" s="10"/>
      <c r="Q63" s="10"/>
      <c r="R63" s="10"/>
      <c r="S63" s="66"/>
    </row>
    <row r="64" ht="15.75" customHeight="1" spans="3:19">
      <c r="C64" s="23"/>
      <c r="D64" s="24" t="s">
        <v>255</v>
      </c>
      <c r="E64" s="24"/>
      <c r="F64" s="24"/>
      <c r="G64" s="24"/>
      <c r="H64" s="24"/>
      <c r="I64" s="24"/>
      <c r="J64" s="24"/>
      <c r="K64" s="24"/>
      <c r="L64" s="24"/>
      <c r="M64" s="24"/>
      <c r="N64" s="24"/>
      <c r="P64" s="10"/>
      <c r="Q64" s="10"/>
      <c r="R64" s="10"/>
      <c r="S64" s="66"/>
    </row>
    <row r="65" ht="15.75" customHeight="1" spans="3:28">
      <c r="C65" s="23"/>
      <c r="D65" s="24" t="s">
        <v>256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</row>
    <row r="66" ht="15.75" customHeight="1" spans="3:19">
      <c r="C66" s="23"/>
      <c r="D66" s="24" t="s">
        <v>257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P66" s="10"/>
      <c r="Q66" s="10"/>
      <c r="R66" s="10"/>
      <c r="S66" s="66"/>
    </row>
    <row r="67" ht="15.75" customHeight="1" spans="3:19">
      <c r="C67" s="23"/>
      <c r="D67" s="24" t="s">
        <v>258</v>
      </c>
      <c r="E67" s="24"/>
      <c r="F67" s="24"/>
      <c r="G67" s="24"/>
      <c r="H67" s="24"/>
      <c r="I67" s="24"/>
      <c r="J67" s="24"/>
      <c r="K67" s="24"/>
      <c r="L67" s="24"/>
      <c r="M67" s="24"/>
      <c r="N67" s="24"/>
      <c r="P67" s="10"/>
      <c r="Q67" s="10"/>
      <c r="R67" s="10"/>
      <c r="S67" s="66"/>
    </row>
    <row r="68" ht="15.75" customHeight="1" spans="3:19">
      <c r="C68" s="23"/>
      <c r="D68" s="24" t="s">
        <v>259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P68" s="10"/>
      <c r="Q68" s="10"/>
      <c r="R68" s="10"/>
      <c r="S68" s="66"/>
    </row>
    <row r="69" ht="15.75" customHeight="1" spans="3:19">
      <c r="C69" s="26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P69" s="10"/>
      <c r="Q69" s="10"/>
      <c r="R69" s="10"/>
      <c r="S69" s="66"/>
    </row>
    <row r="70" ht="26.25" customHeight="1" spans="2:18">
      <c r="B70" s="27" t="s">
        <v>260</v>
      </c>
      <c r="C70" s="10" t="s">
        <v>261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"/>
    </row>
    <row r="72" ht="16.5" customHeight="1" spans="6:14">
      <c r="F72" s="72" t="s">
        <v>262</v>
      </c>
      <c r="G72" s="72"/>
      <c r="H72" s="72"/>
      <c r="I72" s="72"/>
      <c r="J72" s="72"/>
      <c r="K72" s="72"/>
      <c r="L72" s="72"/>
      <c r="M72" s="72"/>
      <c r="N72" s="72"/>
    </row>
    <row r="73" ht="15.75" customHeight="1" spans="6:14">
      <c r="F73" s="73"/>
      <c r="G73" s="73"/>
      <c r="H73" s="73"/>
      <c r="I73" s="73"/>
      <c r="J73" s="73"/>
      <c r="K73" s="73"/>
      <c r="L73" s="73"/>
      <c r="M73" s="73"/>
      <c r="N73" s="73"/>
    </row>
    <row r="74" ht="15" customHeight="1" spans="6:14">
      <c r="F74" s="74"/>
      <c r="G74" s="74"/>
      <c r="H74" s="74"/>
      <c r="I74" s="74"/>
      <c r="J74" s="74"/>
      <c r="K74" s="74"/>
      <c r="L74" s="74"/>
      <c r="M74" s="74"/>
      <c r="N74" s="74"/>
    </row>
    <row r="75" ht="15.75" customHeight="1" spans="6:14">
      <c r="F75" s="75"/>
      <c r="G75" s="75"/>
      <c r="H75" s="75"/>
      <c r="I75" s="75"/>
      <c r="J75" s="75"/>
      <c r="K75" s="75"/>
      <c r="L75" s="75"/>
      <c r="M75" s="75"/>
      <c r="N75" s="75"/>
    </row>
    <row r="76" ht="15.75" customHeight="1" spans="6:14">
      <c r="F76" s="75"/>
      <c r="G76" s="75"/>
      <c r="H76" s="75"/>
      <c r="I76" s="75"/>
      <c r="J76" s="75"/>
      <c r="K76" s="75"/>
      <c r="L76" s="75"/>
      <c r="M76" s="75"/>
      <c r="N76" s="75"/>
    </row>
    <row r="77" ht="15.75" customHeight="1" spans="6:14">
      <c r="F77" s="76"/>
      <c r="G77" s="76"/>
      <c r="H77" s="76"/>
      <c r="I77" s="76"/>
      <c r="J77" s="76"/>
      <c r="K77" s="76"/>
      <c r="L77" s="76"/>
      <c r="M77" s="76"/>
      <c r="N77" s="76"/>
    </row>
    <row r="78" ht="15.75" customHeight="1" spans="6:14">
      <c r="F78" s="75"/>
      <c r="G78" s="75"/>
      <c r="H78" s="75"/>
      <c r="I78" s="75"/>
      <c r="J78" s="75"/>
      <c r="K78" s="75"/>
      <c r="L78" s="75"/>
      <c r="M78" s="75"/>
      <c r="N78" s="75"/>
    </row>
    <row r="79" ht="15.75" customHeight="1" spans="6:14">
      <c r="F79" s="75"/>
      <c r="G79" s="75"/>
      <c r="H79" s="75"/>
      <c r="I79" s="75"/>
      <c r="J79" s="75"/>
      <c r="K79" s="75"/>
      <c r="L79" s="75"/>
      <c r="M79" s="75"/>
      <c r="N79" s="75"/>
    </row>
    <row r="80" ht="15.75" customHeight="1" spans="6:14">
      <c r="F80" s="76"/>
      <c r="G80" s="76"/>
      <c r="H80" s="76"/>
      <c r="I80" s="76"/>
      <c r="J80" s="76"/>
      <c r="K80" s="76"/>
      <c r="L80" s="76"/>
      <c r="M80" s="76"/>
      <c r="N80" s="76"/>
    </row>
    <row r="81" ht="15.75" customHeight="1" spans="6:14">
      <c r="F81" s="75"/>
      <c r="G81" s="75"/>
      <c r="H81" s="75"/>
      <c r="I81" s="75"/>
      <c r="J81" s="75"/>
      <c r="K81" s="75"/>
      <c r="L81" s="75"/>
      <c r="M81" s="75"/>
      <c r="N81" s="75"/>
    </row>
    <row r="82" spans="6:14">
      <c r="F82" s="76"/>
      <c r="G82" s="76"/>
      <c r="H82" s="76"/>
      <c r="I82" s="76"/>
      <c r="J82" s="76"/>
      <c r="K82" s="76"/>
      <c r="L82" s="76"/>
      <c r="M82" s="76"/>
      <c r="N82" s="76"/>
    </row>
    <row r="83" ht="15.75" customHeight="1" spans="6:14">
      <c r="F83" s="77"/>
      <c r="G83" s="77"/>
      <c r="H83" s="77"/>
      <c r="I83" s="77"/>
      <c r="J83" s="77"/>
      <c r="K83" s="77"/>
      <c r="L83" s="77"/>
      <c r="M83" s="77"/>
      <c r="N83" s="77"/>
    </row>
    <row r="84" ht="15.75" customHeight="1" spans="6:14">
      <c r="F84" s="78"/>
      <c r="G84" s="78"/>
      <c r="H84" s="78"/>
      <c r="I84" s="78"/>
      <c r="J84" s="78"/>
      <c r="K84" s="78"/>
      <c r="L84" s="78"/>
      <c r="M84" s="78"/>
      <c r="N84" s="78"/>
    </row>
    <row r="85" ht="15.75" customHeight="1" spans="6:14">
      <c r="F85" s="78"/>
      <c r="G85" s="78"/>
      <c r="H85" s="78"/>
      <c r="I85" s="78"/>
      <c r="J85" s="78"/>
      <c r="K85" s="78"/>
      <c r="L85" s="78"/>
      <c r="M85" s="78"/>
      <c r="N85" s="78"/>
    </row>
    <row r="86" ht="15.75" customHeight="1" spans="2:14">
      <c r="B86" s="27" t="s">
        <v>263</v>
      </c>
      <c r="F86" s="78"/>
      <c r="G86" s="78"/>
      <c r="H86" s="78"/>
      <c r="I86" s="78"/>
      <c r="J86" s="78"/>
      <c r="K86" s="78"/>
      <c r="L86" s="78"/>
      <c r="M86" s="78"/>
      <c r="N86" s="78"/>
    </row>
    <row r="87" ht="15.75" customHeight="1" spans="6:14">
      <c r="F87" s="78"/>
      <c r="G87" s="78"/>
      <c r="H87" s="78"/>
      <c r="I87" s="78"/>
      <c r="J87" s="78"/>
      <c r="K87" s="78"/>
      <c r="L87" s="78"/>
      <c r="M87" s="78"/>
      <c r="N87" s="78"/>
    </row>
    <row r="88" ht="15.75" customHeight="1" spans="6:14">
      <c r="F88" s="78"/>
      <c r="G88" s="79" t="s">
        <v>264</v>
      </c>
      <c r="H88" s="79"/>
      <c r="I88" s="79"/>
      <c r="J88" s="79"/>
      <c r="K88" s="79" t="s">
        <v>265</v>
      </c>
      <c r="L88" s="79"/>
      <c r="M88" s="79"/>
      <c r="N88" s="78"/>
    </row>
    <row r="89" ht="15.75" customHeight="1" spans="6:14">
      <c r="F89" s="78"/>
      <c r="G89" s="80" t="s">
        <v>266</v>
      </c>
      <c r="H89" s="80"/>
      <c r="I89" s="107" t="s">
        <v>267</v>
      </c>
      <c r="J89" s="108"/>
      <c r="K89" s="80" t="s">
        <v>266</v>
      </c>
      <c r="L89" s="80"/>
      <c r="M89" s="109" t="s">
        <v>267</v>
      </c>
      <c r="N89" s="78"/>
    </row>
    <row r="90" ht="15.75" customHeight="1" spans="2:28">
      <c r="B90" s="7" t="s">
        <v>268</v>
      </c>
      <c r="C90" s="7"/>
      <c r="D90" s="7"/>
      <c r="E90" s="7"/>
      <c r="F90" s="7"/>
      <c r="G90" s="81"/>
      <c r="H90" s="81"/>
      <c r="I90" s="110"/>
      <c r="J90" s="111"/>
      <c r="K90" s="81"/>
      <c r="L90" s="81"/>
      <c r="M90" s="110"/>
      <c r="N90" s="78"/>
      <c r="AB90" s="1" t="s">
        <v>269</v>
      </c>
    </row>
    <row r="91" ht="15.75" customHeight="1" spans="2:14">
      <c r="B91" s="7" t="s">
        <v>270</v>
      </c>
      <c r="C91" s="7"/>
      <c r="D91" s="7"/>
      <c r="E91" s="7"/>
      <c r="F91" s="7"/>
      <c r="G91" s="82"/>
      <c r="H91" s="82"/>
      <c r="I91" s="112"/>
      <c r="J91" s="113"/>
      <c r="K91" s="82"/>
      <c r="L91" s="82"/>
      <c r="M91" s="112"/>
      <c r="N91" s="78"/>
    </row>
    <row r="92" ht="15.75" customHeight="1" spans="2:14">
      <c r="B92" s="7" t="s">
        <v>271</v>
      </c>
      <c r="C92" s="7"/>
      <c r="D92" s="7"/>
      <c r="E92" s="7"/>
      <c r="F92" s="7"/>
      <c r="G92" s="82"/>
      <c r="H92" s="82"/>
      <c r="I92" s="112"/>
      <c r="J92" s="113"/>
      <c r="K92" s="82"/>
      <c r="L92" s="82"/>
      <c r="M92" s="112"/>
      <c r="N92" s="78"/>
    </row>
    <row r="93" ht="15.75" customHeight="1" spans="2:14">
      <c r="B93" s="83" t="s">
        <v>272</v>
      </c>
      <c r="C93" s="83"/>
      <c r="D93" s="83"/>
      <c r="E93" s="83"/>
      <c r="F93" s="83"/>
      <c r="G93" s="79">
        <f>SUM(G90:H92)</f>
        <v>0</v>
      </c>
      <c r="H93" s="79"/>
      <c r="I93" s="79">
        <f>SUM(I90:I92)</f>
        <v>0</v>
      </c>
      <c r="J93" s="79"/>
      <c r="K93" s="79">
        <f>SUM(K90:L92)</f>
        <v>0</v>
      </c>
      <c r="L93" s="79"/>
      <c r="M93" s="79">
        <f>SUM(M90:M92)</f>
        <v>0</v>
      </c>
      <c r="N93" s="78"/>
    </row>
    <row r="94" ht="7.5" customHeight="1" spans="6:14">
      <c r="F94" s="78"/>
      <c r="G94" s="78"/>
      <c r="H94" s="78"/>
      <c r="I94" s="78"/>
      <c r="J94" s="78"/>
      <c r="K94" s="78"/>
      <c r="L94" s="78"/>
      <c r="M94" s="78"/>
      <c r="N94" s="78"/>
    </row>
    <row r="95" ht="15.75" customHeight="1" spans="2:15">
      <c r="B95" s="84" t="s">
        <v>273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</row>
    <row r="96" ht="15.75" customHeight="1" spans="2:15"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</row>
    <row r="97" ht="15.75" customHeight="1" spans="2:15"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</row>
    <row r="98" ht="15.75" customHeight="1" spans="2:18">
      <c r="B98" s="7" t="s">
        <v>274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ht="8.25" customHeight="1" spans="2:11"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ht="15.75" customHeight="1" spans="7:15">
      <c r="G100" s="85"/>
      <c r="H100" s="85"/>
      <c r="I100" s="85"/>
      <c r="J100" s="85"/>
      <c r="K100" s="85"/>
      <c r="L100" s="114" t="s">
        <v>275</v>
      </c>
      <c r="M100" s="114"/>
      <c r="N100" s="115" t="s">
        <v>276</v>
      </c>
      <c r="O100" s="115"/>
    </row>
    <row r="101" ht="31.5" customHeight="1" spans="7:15">
      <c r="G101" s="86" t="s">
        <v>277</v>
      </c>
      <c r="H101" s="86"/>
      <c r="I101" s="86"/>
      <c r="J101" s="86"/>
      <c r="K101" s="86"/>
      <c r="L101" s="23" t="str">
        <f>IF('CÀLCUL UTAS'!I129=0,"",'CÀLCUL UTAS'!I129)</f>
        <v/>
      </c>
      <c r="M101" s="23"/>
      <c r="N101" s="112" t="str">
        <f>IF('CÀLCUL UTAS'!J129=0,"",'CÀLCUL UTAS'!J129)</f>
        <v/>
      </c>
      <c r="O101" s="112"/>
    </row>
    <row r="102" ht="33.75" customHeight="1" spans="7:28">
      <c r="G102" s="87" t="s">
        <v>278</v>
      </c>
      <c r="H102" s="87"/>
      <c r="I102" s="87"/>
      <c r="J102" s="87"/>
      <c r="K102" s="87"/>
      <c r="L102" s="116"/>
      <c r="M102" s="116"/>
      <c r="N102" s="117"/>
      <c r="O102" s="117"/>
      <c r="AB102" s="1">
        <v>1</v>
      </c>
    </row>
    <row r="103" ht="12" customHeight="1" spans="6:10">
      <c r="F103" s="88"/>
      <c r="G103" s="88"/>
      <c r="H103" s="89"/>
      <c r="I103" s="89"/>
      <c r="J103" s="89"/>
    </row>
    <row r="104" ht="11.25" customHeight="1" spans="4:10">
      <c r="D104" s="69" t="s">
        <v>279</v>
      </c>
      <c r="F104" s="88"/>
      <c r="G104" s="88"/>
      <c r="H104" s="89"/>
      <c r="I104" s="89"/>
      <c r="J104" s="89"/>
    </row>
    <row r="105" ht="6.75" customHeight="1" spans="3:17">
      <c r="C105" s="90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</row>
    <row r="106" ht="20.25" customHeight="1" spans="2:32">
      <c r="B106" s="51" t="s">
        <v>280</v>
      </c>
      <c r="C106" s="51"/>
      <c r="D106" s="51"/>
      <c r="E106" s="51"/>
      <c r="F106" s="51"/>
      <c r="G106" s="51"/>
      <c r="H106" s="51"/>
      <c r="I106" s="51"/>
      <c r="J106" s="51"/>
      <c r="K106" s="51"/>
      <c r="X106" s="1" t="s">
        <v>281</v>
      </c>
      <c r="Y106" s="1" t="s">
        <v>282</v>
      </c>
      <c r="AC106" s="1">
        <v>12000</v>
      </c>
      <c r="AD106" s="1">
        <v>1</v>
      </c>
      <c r="AE106" s="1">
        <f>IF(X107&gt;=1,12000,(AC106*X107))</f>
        <v>0</v>
      </c>
      <c r="AF106" s="1">
        <f>IF(Y107&gt;=1,12000,(AC106*Y107))</f>
        <v>0</v>
      </c>
    </row>
    <row r="107" ht="14.25" customHeight="1" spans="2:32">
      <c r="B107" s="51"/>
      <c r="C107" s="51"/>
      <c r="D107" s="51"/>
      <c r="E107" s="51"/>
      <c r="F107" s="51"/>
      <c r="G107" s="51"/>
      <c r="H107" s="91" t="s">
        <v>275</v>
      </c>
      <c r="I107" s="91" t="s">
        <v>276</v>
      </c>
      <c r="J107" s="91"/>
      <c r="K107" s="51"/>
      <c r="L107" s="118" t="str">
        <f>IF(X111=2,"NO ES PODEN MARCAR ELS DOS CRITERIS D'UTAS A LA VEGADA","")</f>
        <v/>
      </c>
      <c r="M107" s="118"/>
      <c r="N107" s="118"/>
      <c r="O107" s="118"/>
      <c r="P107" s="118"/>
      <c r="Q107" s="118"/>
      <c r="R107" s="118"/>
      <c r="S107" s="118"/>
      <c r="T107" s="118">
        <f>IF(H108="",0,H108)</f>
        <v>0</v>
      </c>
      <c r="U107" s="118">
        <f>IF(I108="",0,I108)</f>
        <v>0</v>
      </c>
      <c r="V107" s="118"/>
      <c r="W107" s="118"/>
      <c r="X107" s="125">
        <f>IF(T109&gt;0,T109,0)</f>
        <v>0</v>
      </c>
      <c r="Y107" s="125">
        <f>IF(U109&gt;0,U109,0)</f>
        <v>0</v>
      </c>
      <c r="AC107" s="1">
        <v>6000</v>
      </c>
      <c r="AD107" s="1">
        <v>2</v>
      </c>
      <c r="AE107" s="1">
        <f>IF(X107&gt;2,6000,IF(AND(X107&gt;1,X107&lt;=2),(6000*(X107-1)),0))</f>
        <v>0</v>
      </c>
      <c r="AF107" s="1">
        <f>IF(Y107&gt;2,6000,IF(AND(Y107&gt;1,Y107&lt;=2),(6000*(Y107-1)),0))</f>
        <v>0</v>
      </c>
    </row>
    <row r="108" ht="16.5" customHeight="1" spans="2:32">
      <c r="B108" s="51"/>
      <c r="C108" s="51"/>
      <c r="D108" s="23"/>
      <c r="E108" s="51" t="s">
        <v>283</v>
      </c>
      <c r="F108" s="51"/>
      <c r="G108" s="51"/>
      <c r="H108" s="23" t="str">
        <f>IF(D108="X",L101,"")</f>
        <v/>
      </c>
      <c r="I108" s="23" t="str">
        <f>IF(D108="X",N101,"")</f>
        <v/>
      </c>
      <c r="J108" s="119"/>
      <c r="K108" s="51"/>
      <c r="T108" s="126">
        <f>IF(H109="",0,H109)</f>
        <v>0</v>
      </c>
      <c r="U108" s="126">
        <f>IF(I109="",0,I109)</f>
        <v>0</v>
      </c>
      <c r="AC108" s="1">
        <v>3000</v>
      </c>
      <c r="AD108" s="1">
        <v>3</v>
      </c>
      <c r="AE108" s="1">
        <f>IF(X107&gt;3,3000,IF(AND(X107&gt;2,X107&lt;=3),(3000*(X107-2)),0))</f>
        <v>0</v>
      </c>
      <c r="AF108" s="1">
        <f>IF(Y107&gt;3,3000,IF(AND(Y107&gt;2,Y107&lt;=3),(3000*(Y107-2)),0))</f>
        <v>0</v>
      </c>
    </row>
    <row r="109" ht="16.5" customHeight="1" spans="2:32">
      <c r="B109" s="51"/>
      <c r="C109" s="51"/>
      <c r="D109" s="23"/>
      <c r="E109" s="51" t="s">
        <v>284</v>
      </c>
      <c r="F109" s="51"/>
      <c r="G109" s="51"/>
      <c r="H109" s="23" t="str">
        <f>IF(D109="X",I93,"")</f>
        <v/>
      </c>
      <c r="I109" s="23" t="str">
        <f>IF(D109="X",M93,"")</f>
        <v/>
      </c>
      <c r="J109" s="119"/>
      <c r="K109" s="120" t="s">
        <v>224</v>
      </c>
      <c r="T109" s="1">
        <f>SUM(T107:T108)</f>
        <v>0</v>
      </c>
      <c r="U109" s="1">
        <f>SUM(U107:U108)</f>
        <v>0</v>
      </c>
      <c r="AC109" s="1">
        <v>2000</v>
      </c>
      <c r="AD109" s="1">
        <v>4</v>
      </c>
      <c r="AE109" s="1">
        <f>IF(X107&gt;4,2000,IF(AND(X107&gt;3,X107&lt;=4),(2000*(X107-3)),0))</f>
        <v>0</v>
      </c>
      <c r="AF109" s="1">
        <f>IF(Y107&gt;4,2000,IF(AND(Y107&gt;3,Y107&lt;=4),(2000*(Y107-3)),0))</f>
        <v>0</v>
      </c>
    </row>
    <row r="110" ht="16.5" customHeight="1" spans="2:17">
      <c r="B110" s="92" t="s">
        <v>285</v>
      </c>
      <c r="C110" s="93"/>
      <c r="D110" s="26"/>
      <c r="E110" s="93"/>
      <c r="F110" s="93"/>
      <c r="G110" s="93"/>
      <c r="H110" s="26"/>
      <c r="I110" s="26"/>
      <c r="J110" s="26"/>
      <c r="K110" s="93"/>
      <c r="L110" s="121"/>
      <c r="M110" s="121"/>
      <c r="N110" s="121"/>
      <c r="O110" s="121"/>
      <c r="P110" s="121"/>
      <c r="Q110" s="121"/>
    </row>
    <row r="111" ht="21" customHeight="1" spans="2:32">
      <c r="B111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U111" s="125">
        <f>IF(D108="X",1,0)</f>
        <v>0</v>
      </c>
      <c r="V111" s="125"/>
      <c r="W111" s="125">
        <f>IF(D109="X",1,0)</f>
        <v>0</v>
      </c>
      <c r="X111" s="1">
        <f>U111+W111</f>
        <v>0</v>
      </c>
      <c r="AC111" s="1">
        <v>1000</v>
      </c>
      <c r="AD111" s="1">
        <v>5</v>
      </c>
      <c r="AE111" s="1">
        <f>IF(X107&gt;5,1000,IF(AND(X107&gt;4,X107&lt;=5),(1000*(X107-4)),0))</f>
        <v>0</v>
      </c>
      <c r="AF111" s="1">
        <f>IF(Y107&gt;5,1000,IF(AND(Y107&gt;4,Y107&lt;=5),(1000*(Y107-4)),0))</f>
        <v>0</v>
      </c>
    </row>
    <row r="112" ht="15.75" customHeight="1" spans="2:18">
      <c r="B112" s="7" t="s">
        <v>286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ht="5.25" customHeight="1" spans="2:18">
      <c r="B113" s="94"/>
      <c r="C113" s="95"/>
      <c r="D113" s="95"/>
      <c r="E113" s="95"/>
      <c r="F113" s="95"/>
      <c r="G113" s="96"/>
      <c r="H113" s="96"/>
      <c r="I113" s="96"/>
      <c r="J113" s="96"/>
      <c r="K113" s="96"/>
      <c r="L113" s="96"/>
      <c r="M113" s="96"/>
      <c r="N113" s="96"/>
      <c r="O113" s="89"/>
      <c r="P113" s="89"/>
      <c r="Q113" s="89"/>
      <c r="R113" s="104"/>
    </row>
    <row r="114" spans="4:17">
      <c r="D114" s="23"/>
      <c r="E114" s="1" t="s">
        <v>287</v>
      </c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</row>
    <row r="115" spans="11:17">
      <c r="K115" s="97"/>
      <c r="L115" s="97"/>
      <c r="M115" s="97"/>
      <c r="N115" s="97"/>
      <c r="O115" s="97"/>
      <c r="P115" s="97"/>
      <c r="Q115" s="97"/>
    </row>
    <row r="116" spans="4:17">
      <c r="D116" s="23"/>
      <c r="E116" s="1" t="s">
        <v>288</v>
      </c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</row>
    <row r="117" spans="6:17"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</row>
    <row r="118" spans="2:17">
      <c r="B118" s="21"/>
      <c r="C118" s="21"/>
      <c r="D118" s="23"/>
      <c r="E118" s="1" t="s">
        <v>289</v>
      </c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</row>
    <row r="119" spans="6:17"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</row>
    <row r="120" ht="15" customHeight="1" spans="2:18">
      <c r="B120" s="27" t="s">
        <v>290</v>
      </c>
      <c r="C120" s="10" t="s">
        <v>291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ht="1.5" customHeight="1" spans="3:18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ht="16.5" customHeight="1" spans="3:19">
      <c r="C122" s="23" t="s">
        <v>269</v>
      </c>
      <c r="D122" s="1" t="s">
        <v>292</v>
      </c>
      <c r="S122" s="55"/>
    </row>
    <row r="123" ht="14.25" customHeight="1" spans="2:19">
      <c r="B123" s="96"/>
      <c r="C123" s="96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S123" s="55" t="str">
        <f>IF(H3="","",IF(#REF!=0,"SEMPRE S'HAN DE MARCAR ALGUNA DE LES DUES OPCIONS",""))</f>
        <v/>
      </c>
    </row>
    <row r="124" ht="14.25" customHeight="1" spans="2:19">
      <c r="B124" s="99" t="s">
        <v>293</v>
      </c>
      <c r="C124" s="96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S124" s="55" t="str">
        <f>IF(U128=2,"NOMÉS ES POT MARCAR UNA DE LES DUES OPCIONS A L'APARTAT 12","")</f>
        <v/>
      </c>
    </row>
    <row r="125" ht="15.75" customHeight="1" spans="2:25">
      <c r="B125" s="96"/>
      <c r="C125" s="23"/>
      <c r="D125" s="100" t="s">
        <v>294</v>
      </c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U125" s="1">
        <f>IF(C125="X",1,0)</f>
        <v>0</v>
      </c>
      <c r="Y125" s="1" t="s">
        <v>269</v>
      </c>
    </row>
    <row r="126" ht="15.75" customHeight="1" spans="2:21">
      <c r="B126" s="96"/>
      <c r="C126" s="23"/>
      <c r="D126" s="100" t="s">
        <v>295</v>
      </c>
      <c r="E126" s="89"/>
      <c r="F126" s="89"/>
      <c r="G126" s="89"/>
      <c r="H126" s="89"/>
      <c r="I126" s="89"/>
      <c r="J126" s="89"/>
      <c r="K126" s="89"/>
      <c r="L126" s="122"/>
      <c r="M126" s="122"/>
      <c r="N126" s="122"/>
      <c r="O126" s="101" t="s">
        <v>235</v>
      </c>
      <c r="P126" s="122"/>
      <c r="Q126" s="122"/>
      <c r="S126" s="127"/>
      <c r="U126" s="1">
        <f>IF(C126="X",1,0)</f>
        <v>0</v>
      </c>
    </row>
    <row r="127" ht="15.75" customHeight="1" spans="2:19">
      <c r="B127" s="96"/>
      <c r="C127" s="26"/>
      <c r="D127" s="101" t="s">
        <v>296</v>
      </c>
      <c r="E127" s="101"/>
      <c r="F127" s="101"/>
      <c r="G127" s="102"/>
      <c r="H127" s="103" t="s">
        <v>297</v>
      </c>
      <c r="I127" s="123"/>
      <c r="J127" s="123"/>
      <c r="K127" s="123"/>
      <c r="L127" s="124"/>
      <c r="M127" s="124"/>
      <c r="N127" s="124"/>
      <c r="O127" s="123"/>
      <c r="P127" s="124"/>
      <c r="Q127" s="124"/>
      <c r="S127" s="127"/>
    </row>
    <row r="128" ht="15.75" customHeight="1" spans="2:21">
      <c r="B128" s="104"/>
      <c r="C128" s="83"/>
      <c r="D128" s="101"/>
      <c r="E128" s="105"/>
      <c r="F128" s="105"/>
      <c r="G128" s="105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U128" s="1">
        <f>SUM(U125:U126)</f>
        <v>0</v>
      </c>
    </row>
    <row r="129" ht="15.75" customHeight="1" spans="2:17">
      <c r="B129" s="104"/>
      <c r="C129" s="83"/>
      <c r="D129" s="101"/>
      <c r="E129" s="105"/>
      <c r="F129" s="105"/>
      <c r="G129" s="105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</row>
    <row r="130" ht="15.75" customHeight="1" spans="2:17">
      <c r="B130" s="128"/>
      <c r="C130" s="7" t="s">
        <v>298</v>
      </c>
      <c r="D130" s="7"/>
      <c r="E130" s="7"/>
      <c r="F130" s="7"/>
      <c r="G130" s="105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</row>
    <row r="131" ht="15.75" customHeight="1" spans="2:17"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</row>
    <row r="132" ht="15.75" customHeight="1" spans="2:17"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</row>
    <row r="133" ht="15.75" customHeight="1" spans="2:17"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</row>
    <row r="134" ht="15.75" customHeight="1" spans="2:17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</row>
    <row r="135" spans="6:11">
      <c r="F135" s="1" t="s">
        <v>299</v>
      </c>
      <c r="G135" s="131"/>
      <c r="H135" s="131"/>
      <c r="I135" s="131"/>
      <c r="J135" s="131"/>
      <c r="K135" s="131"/>
    </row>
    <row r="137" spans="25:25">
      <c r="Y137" s="1">
        <v>2016</v>
      </c>
    </row>
    <row r="138" spans="25:25">
      <c r="Y138" s="1">
        <v>2017</v>
      </c>
    </row>
    <row r="139" spans="25:25">
      <c r="Y139" s="1">
        <v>2018</v>
      </c>
    </row>
    <row r="140" spans="6:25">
      <c r="F140" s="1" t="s">
        <v>300</v>
      </c>
      <c r="G140" s="131"/>
      <c r="H140" s="131"/>
      <c r="I140" s="131"/>
      <c r="J140" s="131"/>
      <c r="K140" s="131"/>
      <c r="Y140" s="1">
        <v>2019</v>
      </c>
    </row>
    <row r="141" spans="6:25">
      <c r="F141" s="1" t="s">
        <v>301</v>
      </c>
      <c r="G141" s="76"/>
      <c r="H141" s="76"/>
      <c r="I141" s="76"/>
      <c r="J141" s="76"/>
      <c r="K141" s="76"/>
      <c r="Y141" s="1">
        <v>2020</v>
      </c>
    </row>
    <row r="142" spans="25:25">
      <c r="Y142" s="1">
        <v>2021</v>
      </c>
    </row>
    <row r="143" spans="6:6">
      <c r="F143" s="132" t="s">
        <v>302</v>
      </c>
    </row>
  </sheetData>
  <mergeCells count="214">
    <mergeCell ref="B2:N2"/>
    <mergeCell ref="O2:P2"/>
    <mergeCell ref="Q2:R2"/>
    <mergeCell ref="B3:G3"/>
    <mergeCell ref="H3:M3"/>
    <mergeCell ref="N3:O3"/>
    <mergeCell ref="P3:R3"/>
    <mergeCell ref="B4:G4"/>
    <mergeCell ref="H4:M4"/>
    <mergeCell ref="N4:O4"/>
    <mergeCell ref="P4:R4"/>
    <mergeCell ref="B6:R6"/>
    <mergeCell ref="B7:R7"/>
    <mergeCell ref="C8:P8"/>
    <mergeCell ref="B11:R11"/>
    <mergeCell ref="B12:R12"/>
    <mergeCell ref="B13:R13"/>
    <mergeCell ref="C14:G14"/>
    <mergeCell ref="H14:I14"/>
    <mergeCell ref="K14:L14"/>
    <mergeCell ref="M14:O14"/>
    <mergeCell ref="P14:Q14"/>
    <mergeCell ref="R14:T14"/>
    <mergeCell ref="C15:G15"/>
    <mergeCell ref="H15:I15"/>
    <mergeCell ref="K15:L15"/>
    <mergeCell ref="M15:O15"/>
    <mergeCell ref="P15:Q15"/>
    <mergeCell ref="R15:T15"/>
    <mergeCell ref="C16:G16"/>
    <mergeCell ref="H16:I16"/>
    <mergeCell ref="K16:L16"/>
    <mergeCell ref="M16:O16"/>
    <mergeCell ref="P16:Q16"/>
    <mergeCell ref="R16:T16"/>
    <mergeCell ref="C17:G17"/>
    <mergeCell ref="H17:I17"/>
    <mergeCell ref="K17:L17"/>
    <mergeCell ref="M17:O17"/>
    <mergeCell ref="P17:Q17"/>
    <mergeCell ref="R17:T17"/>
    <mergeCell ref="C18:G18"/>
    <mergeCell ref="H18:I18"/>
    <mergeCell ref="K18:L18"/>
    <mergeCell ref="M18:O18"/>
    <mergeCell ref="P18:Q18"/>
    <mergeCell ref="R18:T18"/>
    <mergeCell ref="C19:G19"/>
    <mergeCell ref="H19:I19"/>
    <mergeCell ref="K19:L19"/>
    <mergeCell ref="M19:O19"/>
    <mergeCell ref="P19:Q19"/>
    <mergeCell ref="R19:T19"/>
    <mergeCell ref="C20:G20"/>
    <mergeCell ref="H20:I20"/>
    <mergeCell ref="K20:L20"/>
    <mergeCell ref="M20:O20"/>
    <mergeCell ref="P20:Q20"/>
    <mergeCell ref="R20:T20"/>
    <mergeCell ref="C21:G21"/>
    <mergeCell ref="H21:I21"/>
    <mergeCell ref="K21:L21"/>
    <mergeCell ref="M21:O21"/>
    <mergeCell ref="P21:Q21"/>
    <mergeCell ref="R21:T21"/>
    <mergeCell ref="C22:G22"/>
    <mergeCell ref="H22:I22"/>
    <mergeCell ref="K22:L22"/>
    <mergeCell ref="M22:O22"/>
    <mergeCell ref="P22:Q22"/>
    <mergeCell ref="R22:T22"/>
    <mergeCell ref="C23:G23"/>
    <mergeCell ref="H23:I23"/>
    <mergeCell ref="K23:L23"/>
    <mergeCell ref="M23:O23"/>
    <mergeCell ref="P23:Q23"/>
    <mergeCell ref="R23:T23"/>
    <mergeCell ref="C24:G24"/>
    <mergeCell ref="H24:I24"/>
    <mergeCell ref="K24:L24"/>
    <mergeCell ref="M24:O24"/>
    <mergeCell ref="P24:Q24"/>
    <mergeCell ref="R24:T24"/>
    <mergeCell ref="C25:G25"/>
    <mergeCell ref="H25:I25"/>
    <mergeCell ref="K25:L25"/>
    <mergeCell ref="M25:O25"/>
    <mergeCell ref="P25:Q25"/>
    <mergeCell ref="R25:T25"/>
    <mergeCell ref="C26:G26"/>
    <mergeCell ref="H26:I26"/>
    <mergeCell ref="K26:L26"/>
    <mergeCell ref="M26:O26"/>
    <mergeCell ref="P26:Q26"/>
    <mergeCell ref="R26:T26"/>
    <mergeCell ref="C27:G27"/>
    <mergeCell ref="H27:I27"/>
    <mergeCell ref="K27:L27"/>
    <mergeCell ref="M27:O27"/>
    <mergeCell ref="P27:Q27"/>
    <mergeCell ref="R27:T27"/>
    <mergeCell ref="C28:G28"/>
    <mergeCell ref="H28:I28"/>
    <mergeCell ref="K28:L28"/>
    <mergeCell ref="M28:O28"/>
    <mergeCell ref="P28:Q28"/>
    <mergeCell ref="R28:T28"/>
    <mergeCell ref="C29:G29"/>
    <mergeCell ref="H29:I29"/>
    <mergeCell ref="K29:L29"/>
    <mergeCell ref="M29:O29"/>
    <mergeCell ref="P29:Q29"/>
    <mergeCell ref="R29:T29"/>
    <mergeCell ref="C30:G30"/>
    <mergeCell ref="H30:I30"/>
    <mergeCell ref="K30:L30"/>
    <mergeCell ref="M30:O30"/>
    <mergeCell ref="P30:Q30"/>
    <mergeCell ref="R30:T30"/>
    <mergeCell ref="C31:G31"/>
    <mergeCell ref="H31:I31"/>
    <mergeCell ref="K31:L31"/>
    <mergeCell ref="M31:O31"/>
    <mergeCell ref="P31:Q31"/>
    <mergeCell ref="R31:T31"/>
    <mergeCell ref="C32:O32"/>
    <mergeCell ref="P32:Q32"/>
    <mergeCell ref="B38:Q38"/>
    <mergeCell ref="D39:P39"/>
    <mergeCell ref="E40:H40"/>
    <mergeCell ref="E41:N41"/>
    <mergeCell ref="E42:H42"/>
    <mergeCell ref="I42:N42"/>
    <mergeCell ref="P42:Q42"/>
    <mergeCell ref="D43:P43"/>
    <mergeCell ref="E44:K44"/>
    <mergeCell ref="E45:L45"/>
    <mergeCell ref="E46:K46"/>
    <mergeCell ref="D47:N47"/>
    <mergeCell ref="D48:I48"/>
    <mergeCell ref="K48:Q48"/>
    <mergeCell ref="D49:K49"/>
    <mergeCell ref="B51:R51"/>
    <mergeCell ref="D55:R55"/>
    <mergeCell ref="D56:L56"/>
    <mergeCell ref="D57:Q57"/>
    <mergeCell ref="D58:O58"/>
    <mergeCell ref="D59:Q59"/>
    <mergeCell ref="D60:N60"/>
    <mergeCell ref="D61:N61"/>
    <mergeCell ref="D62:N62"/>
    <mergeCell ref="D63:N63"/>
    <mergeCell ref="D64:N64"/>
    <mergeCell ref="D65:Q65"/>
    <mergeCell ref="D66:N66"/>
    <mergeCell ref="D67:N67"/>
    <mergeCell ref="D68:N68"/>
    <mergeCell ref="C70:Q70"/>
    <mergeCell ref="F72:N72"/>
    <mergeCell ref="F73:N73"/>
    <mergeCell ref="F74:N74"/>
    <mergeCell ref="F75:N75"/>
    <mergeCell ref="F76:N76"/>
    <mergeCell ref="F77:N77"/>
    <mergeCell ref="F78:N78"/>
    <mergeCell ref="F79:N79"/>
    <mergeCell ref="F80:N80"/>
    <mergeCell ref="F81:N81"/>
    <mergeCell ref="F82:N82"/>
    <mergeCell ref="F83:N83"/>
    <mergeCell ref="G88:I88"/>
    <mergeCell ref="K88:M88"/>
    <mergeCell ref="G89:H89"/>
    <mergeCell ref="K89:L89"/>
    <mergeCell ref="B90:F90"/>
    <mergeCell ref="G90:H90"/>
    <mergeCell ref="K90:L90"/>
    <mergeCell ref="B91:F91"/>
    <mergeCell ref="G91:H91"/>
    <mergeCell ref="K91:L91"/>
    <mergeCell ref="B92:F92"/>
    <mergeCell ref="G92:H92"/>
    <mergeCell ref="K92:L92"/>
    <mergeCell ref="B93:F93"/>
    <mergeCell ref="G93:H93"/>
    <mergeCell ref="K93:L93"/>
    <mergeCell ref="B98:R98"/>
    <mergeCell ref="G100:K100"/>
    <mergeCell ref="L100:M100"/>
    <mergeCell ref="N100:O100"/>
    <mergeCell ref="G101:K101"/>
    <mergeCell ref="L101:M101"/>
    <mergeCell ref="N101:O101"/>
    <mergeCell ref="G102:K102"/>
    <mergeCell ref="L102:M102"/>
    <mergeCell ref="N102:O102"/>
    <mergeCell ref="D105:Q105"/>
    <mergeCell ref="B112:R112"/>
    <mergeCell ref="D125:Q125"/>
    <mergeCell ref="D126:K126"/>
    <mergeCell ref="L126:N126"/>
    <mergeCell ref="P126:Q126"/>
    <mergeCell ref="D127:F127"/>
    <mergeCell ref="C130:F130"/>
    <mergeCell ref="B131:Q131"/>
    <mergeCell ref="B132:Q132"/>
    <mergeCell ref="B133:Q133"/>
    <mergeCell ref="G135:K135"/>
    <mergeCell ref="G140:K140"/>
    <mergeCell ref="G141:K141"/>
    <mergeCell ref="C9:Q10"/>
    <mergeCell ref="C120:R121"/>
    <mergeCell ref="B95:O96"/>
    <mergeCell ref="D36:Q37"/>
  </mergeCells>
  <dataValidations count="8">
    <dataValidation type="list" allowBlank="1" showInputMessage="1" showErrorMessage="1" sqref="Q2:R2">
      <formula1>$Z$15:$Z$22</formula1>
    </dataValidation>
    <dataValidation type="list" allowBlank="1" showInputMessage="1" showErrorMessage="1" sqref="H4:M4">
      <formula1>$AJ$4:$AJ$5</formula1>
    </dataValidation>
    <dataValidation type="list" allowBlank="1" showInputMessage="1" showErrorMessage="1" sqref="C9">
      <formula1>$AM$5:$AM$16</formula1>
    </dataValidation>
    <dataValidation type="list" allowBlank="1" showInputMessage="1" showErrorMessage="1" sqref="C39;C43;D114;D116;D118;C122;C47:C49;C52:C68;C125:C126;D40:D42;D44:D46;D108:D109">
      <formula1>$AB$90:$AB$91</formula1>
    </dataValidation>
    <dataValidation type="list" allowBlank="1" showInputMessage="1" showErrorMessage="1" sqref="Z45;K48:Q48">
      <formula1>$Y$30:$Y$37</formula1>
    </dataValidation>
    <dataValidation type="list" allowBlank="1" showInputMessage="1" showErrorMessage="1" sqref="C50;D110">
      <formula1>$AA$110:$AA$111</formula1>
    </dataValidation>
    <dataValidation type="list" allowBlank="1" showInputMessage="1" showErrorMessage="1" sqref="M15:O31">
      <formula1>$AP$21:$AP$28</formula1>
    </dataValidation>
    <dataValidation type="list" allowBlank="1" showInputMessage="1" showErrorMessage="1" sqref="K15:L31">
      <formula1>$AC$15:$AC$16</formula1>
    </dataValidation>
  </dataValidations>
  <pageMargins left="0.511805555555556" right="0.314583333333333" top="0.354166666666667" bottom="0.354166666666667" header="0.511805555555556" footer="0.511805555555556"/>
  <pageSetup paperSize="9" scale="6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9.13888888888889" defaultRowHeight="14.4"/>
  <cols>
    <col min="1" max="1025" width="9" customWidth="1"/>
  </cols>
  <sheetData/>
  <pageMargins left="0.699305555555556" right="0.699305555555556" top="0.75" bottom="0.75" header="0.511111111111111" footer="0.511111111111111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CÀLCUL UTAS</vt:lpstr>
      <vt:lpstr>PLA EMPRESARIAL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Piza Adrover</dc:creator>
  <cp:lastModifiedBy>u103130</cp:lastModifiedBy>
  <cp:revision>12</cp:revision>
  <dcterms:created xsi:type="dcterms:W3CDTF">2006-09-12T12:46:00Z</dcterms:created>
  <cp:lastPrinted>2021-11-10T11:59:00Z</cp:lastPrinted>
  <dcterms:modified xsi:type="dcterms:W3CDTF">2021-12-27T10:12:55Z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3082-10.2.0.5978</vt:lpwstr>
  </property>
  <property fmtid="{D5CDD505-2E9C-101B-9397-08002B2CF9AE}" pid="7" name="LinksUpToDate">
    <vt:bool>false</vt:bool>
  </property>
  <property fmtid="{D5CDD505-2E9C-101B-9397-08002B2CF9AE}" pid="8" name="MMClips">
    <vt:i4>0</vt:i4>
  </property>
  <property fmtid="{D5CDD505-2E9C-101B-9397-08002B2CF9AE}" pid="9" name="Notes">
    <vt:i4>0</vt:i4>
  </property>
  <property fmtid="{D5CDD505-2E9C-101B-9397-08002B2CF9AE}" pid="10" name="ScaleCrop">
    <vt:bool>false</vt:bool>
  </property>
  <property fmtid="{D5CDD505-2E9C-101B-9397-08002B2CF9AE}" pid="11" name="ShareDoc">
    <vt:bool>false</vt:bool>
  </property>
  <property fmtid="{D5CDD505-2E9C-101B-9397-08002B2CF9AE}" pid="12" name="Slides">
    <vt:i4>0</vt:i4>
  </property>
</Properties>
</file>