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Software\Control emisiones\Informes control documental 2024 - febrer (pendents entregar administració)\"/>
    </mc:Choice>
  </mc:AlternateContent>
  <xr:revisionPtr revIDLastSave="0" documentId="13_ncr:1_{7395F5F0-0F5B-47E3-9969-D0C3BF3386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iviss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8" i="1" l="1"/>
  <c r="S88" i="1"/>
  <c r="R88" i="1"/>
  <c r="Q88" i="1"/>
  <c r="P88" i="1"/>
  <c r="O88" i="1"/>
  <c r="N88" i="1"/>
  <c r="M88" i="1"/>
  <c r="L88" i="1"/>
  <c r="K88" i="1"/>
  <c r="J88" i="1"/>
  <c r="I88" i="1"/>
  <c r="T87" i="1"/>
  <c r="S87" i="1"/>
  <c r="R87" i="1"/>
  <c r="Q87" i="1"/>
  <c r="P87" i="1"/>
  <c r="O87" i="1"/>
  <c r="N87" i="1"/>
  <c r="M87" i="1"/>
  <c r="L87" i="1"/>
  <c r="K87" i="1"/>
  <c r="J87" i="1"/>
  <c r="I87" i="1"/>
  <c r="T80" i="1"/>
  <c r="S80" i="1"/>
  <c r="R80" i="1"/>
  <c r="Q80" i="1"/>
  <c r="P80" i="1"/>
  <c r="O80" i="1"/>
  <c r="N80" i="1"/>
  <c r="M80" i="1"/>
  <c r="L80" i="1"/>
  <c r="K80" i="1"/>
  <c r="J80" i="1"/>
  <c r="I80" i="1"/>
  <c r="T79" i="1"/>
  <c r="S79" i="1"/>
  <c r="R79" i="1"/>
  <c r="Q79" i="1"/>
  <c r="P79" i="1"/>
  <c r="O79" i="1"/>
  <c r="N79" i="1"/>
  <c r="M79" i="1"/>
  <c r="L79" i="1"/>
  <c r="K79" i="1"/>
  <c r="J79" i="1"/>
  <c r="I79" i="1"/>
  <c r="T78" i="1"/>
  <c r="S78" i="1"/>
  <c r="R78" i="1"/>
  <c r="Q78" i="1"/>
  <c r="P78" i="1"/>
  <c r="O78" i="1"/>
  <c r="N78" i="1"/>
  <c r="M78" i="1"/>
  <c r="L78" i="1"/>
  <c r="K78" i="1"/>
  <c r="J78" i="1"/>
  <c r="I78" i="1"/>
  <c r="T77" i="1"/>
  <c r="S77" i="1"/>
  <c r="R77" i="1"/>
  <c r="Q77" i="1"/>
  <c r="P77" i="1"/>
  <c r="O77" i="1"/>
  <c r="N77" i="1"/>
  <c r="M77" i="1"/>
  <c r="L77" i="1"/>
  <c r="K77" i="1"/>
  <c r="J77" i="1"/>
  <c r="I77" i="1"/>
  <c r="T76" i="1"/>
  <c r="S76" i="1"/>
  <c r="R76" i="1"/>
  <c r="Q76" i="1"/>
  <c r="P76" i="1"/>
  <c r="O76" i="1"/>
  <c r="N76" i="1"/>
  <c r="M76" i="1"/>
  <c r="L76" i="1"/>
  <c r="K76" i="1"/>
  <c r="J76" i="1"/>
  <c r="I76" i="1"/>
  <c r="T75" i="1"/>
  <c r="S75" i="1"/>
  <c r="R75" i="1"/>
  <c r="Q75" i="1"/>
  <c r="P75" i="1"/>
  <c r="O75" i="1"/>
  <c r="N75" i="1"/>
  <c r="M75" i="1"/>
  <c r="L75" i="1"/>
  <c r="K75" i="1"/>
  <c r="J75" i="1"/>
  <c r="I75" i="1"/>
  <c r="T74" i="1"/>
  <c r="S74" i="1"/>
  <c r="R74" i="1"/>
  <c r="Q74" i="1"/>
  <c r="P74" i="1"/>
  <c r="O74" i="1"/>
  <c r="N74" i="1"/>
  <c r="M74" i="1"/>
  <c r="L74" i="1"/>
  <c r="K74" i="1"/>
  <c r="J74" i="1"/>
  <c r="I74" i="1"/>
  <c r="T73" i="1"/>
  <c r="S73" i="1"/>
  <c r="R73" i="1"/>
  <c r="Q73" i="1"/>
  <c r="P73" i="1"/>
  <c r="O73" i="1"/>
  <c r="N73" i="1"/>
  <c r="M73" i="1"/>
  <c r="L73" i="1"/>
  <c r="K73" i="1"/>
  <c r="J73" i="1"/>
  <c r="I73" i="1"/>
  <c r="T72" i="1"/>
  <c r="S72" i="1"/>
  <c r="R72" i="1"/>
  <c r="Q72" i="1"/>
  <c r="P72" i="1"/>
  <c r="O72" i="1"/>
  <c r="N72" i="1"/>
  <c r="M72" i="1"/>
  <c r="L72" i="1"/>
  <c r="K72" i="1"/>
  <c r="J72" i="1"/>
  <c r="I72" i="1"/>
  <c r="T71" i="1"/>
  <c r="S71" i="1"/>
  <c r="R71" i="1"/>
  <c r="Q71" i="1"/>
  <c r="P71" i="1"/>
  <c r="O71" i="1"/>
  <c r="N71" i="1"/>
  <c r="M71" i="1"/>
  <c r="L71" i="1"/>
  <c r="K71" i="1"/>
  <c r="J71" i="1"/>
  <c r="I71" i="1"/>
  <c r="T70" i="1"/>
  <c r="S70" i="1"/>
  <c r="R70" i="1"/>
  <c r="Q70" i="1"/>
  <c r="P70" i="1"/>
  <c r="O70" i="1"/>
  <c r="N70" i="1"/>
  <c r="M70" i="1"/>
  <c r="L70" i="1"/>
  <c r="K70" i="1"/>
  <c r="J70" i="1"/>
  <c r="I70" i="1"/>
  <c r="T69" i="1"/>
  <c r="S69" i="1"/>
  <c r="R69" i="1"/>
  <c r="Q69" i="1"/>
  <c r="P69" i="1"/>
  <c r="O69" i="1"/>
  <c r="N69" i="1"/>
  <c r="M69" i="1"/>
  <c r="L69" i="1"/>
  <c r="K69" i="1"/>
  <c r="J69" i="1"/>
  <c r="I69" i="1"/>
  <c r="T68" i="1"/>
  <c r="S68" i="1"/>
  <c r="R68" i="1"/>
  <c r="Q68" i="1"/>
  <c r="P68" i="1"/>
  <c r="O68" i="1"/>
  <c r="N68" i="1"/>
  <c r="M68" i="1"/>
  <c r="L68" i="1"/>
  <c r="K68" i="1"/>
  <c r="J68" i="1"/>
  <c r="I68" i="1"/>
  <c r="U86" i="1"/>
  <c r="U68" i="1" l="1"/>
  <c r="U72" i="1"/>
  <c r="U73" i="1"/>
  <c r="U74" i="1"/>
  <c r="U75" i="1"/>
  <c r="U87" i="1"/>
  <c r="U80" i="1"/>
  <c r="U88" i="1"/>
  <c r="U70" i="1"/>
  <c r="U71" i="1"/>
  <c r="U76" i="1"/>
  <c r="U77" i="1"/>
  <c r="U78" i="1"/>
  <c r="U79" i="1"/>
  <c r="U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Clara OLIVER</author>
    <author>Oliver Duran, Clara (EXTERNO ECA)</author>
  </authors>
  <commentList>
    <comment ref="L27" authorId="0" shapeId="0" xr:uid="{F5B25DDD-3BAB-400D-B599-6551FBA1B6D7}">
      <text>
        <r>
          <rPr>
            <b/>
            <sz val="9"/>
            <color indexed="81"/>
            <rFont val="Tahoma"/>
            <family val="2"/>
          </rPr>
          <t>Clara OLIVER:</t>
        </r>
        <r>
          <rPr>
            <sz val="9"/>
            <color indexed="81"/>
            <rFont val="Tahoma"/>
            <family val="2"/>
          </rPr>
          <t xml:space="preserve">
Se aplica recta y=x según acordado por tratarse de un nuevo analizador, hasta NGC2</t>
        </r>
      </text>
    </comment>
    <comment ref="L56" authorId="1" shapeId="0" xr:uid="{F69BA7F9-A85D-4462-9AFC-54916DD08DBA}">
      <text>
        <r>
          <rPr>
            <b/>
            <sz val="9"/>
            <color indexed="81"/>
            <rFont val="Tahoma"/>
            <family val="2"/>
          </rPr>
          <t>Oliver Duran, Clara (EXTERNO ECA):</t>
        </r>
        <r>
          <rPr>
            <sz val="9"/>
            <color indexed="81"/>
            <rFont val="Tahoma"/>
            <family val="2"/>
          </rPr>
          <t xml:space="preserve">
Se realiza unicamente ensayo funcional por problemas con la diluidora de la OCA. Se acuerda con SCCA no arrancar el grupo para nuevas pruebas. Se mantiene y=x desde el cambio de analizador para el desdoblamiento BW8/BW9</t>
        </r>
      </text>
    </comment>
  </commentList>
</comments>
</file>

<file path=xl/sharedStrings.xml><?xml version="1.0" encoding="utf-8"?>
<sst xmlns="http://schemas.openxmlformats.org/spreadsheetml/2006/main" count="202" uniqueCount="53">
  <si>
    <t xml:space="preserve">horàries &gt;  200% VLE </t>
  </si>
  <si>
    <t>diàries  &gt; 110% VLE</t>
  </si>
  <si>
    <t>mensuals  &gt;   VLE</t>
  </si>
  <si>
    <t>Funcions de calibració</t>
  </si>
  <si>
    <t>SO2</t>
  </si>
  <si>
    <t>NOx</t>
  </si>
  <si>
    <t>Grup</t>
  </si>
  <si>
    <t>Pendent</t>
  </si>
  <si>
    <t>Offset</t>
  </si>
  <si>
    <t>Informe</t>
  </si>
  <si>
    <t>Aplicació</t>
  </si>
  <si>
    <t>CO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</si>
  <si>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</si>
  <si>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</si>
  <si>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</si>
  <si>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</si>
  <si>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</si>
  <si>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</si>
  <si>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</si>
  <si>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</si>
  <si>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</si>
  <si>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</si>
  <si>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</si>
  <si>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</si>
  <si>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TG5</t>
  </si>
  <si>
    <t>Contaminant</t>
  </si>
  <si>
    <t>Comentaris</t>
  </si>
  <si>
    <t>TG6A</t>
  </si>
  <si>
    <t>TG6B</t>
  </si>
  <si>
    <t>TG7A</t>
  </si>
  <si>
    <t>TG7B</t>
  </si>
  <si>
    <t>BW8</t>
  </si>
  <si>
    <t>BW9</t>
  </si>
  <si>
    <t>PST</t>
  </si>
  <si>
    <t>TG6</t>
  </si>
  <si>
    <t>TG7</t>
  </si>
  <si>
    <t>MAN 1</t>
  </si>
  <si>
    <t>MAN 4</t>
  </si>
  <si>
    <t>MAN 3</t>
  </si>
  <si>
    <t>MAN 2</t>
  </si>
  <si>
    <t>Exent de mesura en continu</t>
  </si>
  <si>
    <t>Hores anuals funcionament gasoil&lt; 500</t>
  </si>
  <si>
    <t>NOX</t>
  </si>
  <si>
    <t>No aplicació de VLE con funcionament gas natural a cargas &lt;70%</t>
  </si>
  <si>
    <t>TG1</t>
  </si>
  <si>
    <t>GE</t>
  </si>
  <si>
    <t>TG2</t>
  </si>
  <si>
    <t>TG3</t>
  </si>
  <si>
    <t>TG4</t>
  </si>
  <si>
    <t>-</t>
  </si>
  <si>
    <t>Superacions enregistrades 2024</t>
  </si>
  <si>
    <t>Hores de funcionament 2024</t>
  </si>
  <si>
    <t>Hores de funcionament Formentera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</si>
</sst>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u/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2" xfId="1" applyFont="1" applyFill="1" applyBorder="1"/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0" fillId="0" borderId="2" xfId="0" applyNumberFormat="1" applyBorder="1"/>
    <xf numFmtId="0" fontId="7" fillId="0" borderId="2" xfId="1" applyFont="1" applyFill="1" applyBorder="1" applyAlignment="1">
      <alignment vertical="center"/>
    </xf>
    <xf numFmtId="2" fontId="7" fillId="4" borderId="2" xfId="1" applyNumberFormat="1" applyFont="1" applyFill="1" applyBorder="1"/>
    <xf numFmtId="14" fontId="7" fillId="4" borderId="2" xfId="1" applyNumberFormat="1" applyFont="1" applyFill="1" applyBorder="1"/>
    <xf numFmtId="16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vertical="center"/>
    </xf>
    <xf numFmtId="2" fontId="7" fillId="0" borderId="2" xfId="1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vertical="center"/>
    </xf>
    <xf numFmtId="14" fontId="7" fillId="4" borderId="2" xfId="1" applyNumberFormat="1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right"/>
    </xf>
    <xf numFmtId="2" fontId="7" fillId="5" borderId="2" xfId="1" applyNumberFormat="1" applyFont="1" applyFill="1" applyBorder="1"/>
    <xf numFmtId="14" fontId="7" fillId="5" borderId="2" xfId="1" applyNumberFormat="1" applyFont="1" applyFill="1" applyBorder="1"/>
    <xf numFmtId="0" fontId="7" fillId="0" borderId="2" xfId="0" applyFont="1" applyBorder="1"/>
    <xf numFmtId="2" fontId="7" fillId="0" borderId="2" xfId="0" applyNumberFormat="1" applyFont="1" applyBorder="1" applyAlignment="1">
      <alignment horizontal="right"/>
    </xf>
    <xf numFmtId="2" fontId="10" fillId="5" borderId="2" xfId="1" applyNumberFormat="1" applyFont="1" applyFill="1" applyBorder="1" applyAlignment="1">
      <alignment horizontal="right"/>
    </xf>
    <xf numFmtId="14" fontId="10" fillId="5" borderId="2" xfId="1" applyNumberFormat="1" applyFont="1" applyFill="1" applyBorder="1"/>
    <xf numFmtId="2" fontId="7" fillId="5" borderId="2" xfId="1" applyNumberFormat="1" applyFont="1" applyFill="1" applyBorder="1" applyAlignment="1">
      <alignment horizontal="right"/>
    </xf>
    <xf numFmtId="14" fontId="7" fillId="5" borderId="2" xfId="1" applyNumberFormat="1" applyFont="1" applyFill="1" applyBorder="1" applyAlignment="1">
      <alignment horizontal="right"/>
    </xf>
    <xf numFmtId="0" fontId="0" fillId="0" borderId="2" xfId="0" applyBorder="1"/>
    <xf numFmtId="0" fontId="7" fillId="5" borderId="2" xfId="0" applyFont="1" applyFill="1" applyBorder="1" applyAlignment="1">
      <alignment vertical="center"/>
    </xf>
    <xf numFmtId="2" fontId="7" fillId="5" borderId="2" xfId="0" applyNumberFormat="1" applyFont="1" applyFill="1" applyBorder="1" applyAlignment="1">
      <alignment horizontal="right"/>
    </xf>
    <xf numFmtId="2" fontId="7" fillId="4" borderId="2" xfId="1" applyNumberFormat="1" applyFont="1" applyFill="1" applyBorder="1" applyAlignment="1">
      <alignment horizontal="right"/>
    </xf>
    <xf numFmtId="2" fontId="7" fillId="0" borderId="2" xfId="1" applyNumberFormat="1" applyFont="1" applyFill="1" applyBorder="1"/>
    <xf numFmtId="14" fontId="7" fillId="0" borderId="2" xfId="1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DATCOM\EST\BD%20PROD\UUFF_PROD24.xlsm" TargetMode="External"/><Relationship Id="rId1" Type="http://schemas.openxmlformats.org/officeDocument/2006/relationships/externalLinkPath" Target="file:///J:\DATCOM\EST\BD%20PROD\UUFF_PROD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N"/>
      <sheetName val="Consums"/>
      <sheetName val="Combustibles"/>
      <sheetName val="Monthlys"/>
      <sheetName val="Dades"/>
      <sheetName val="PCI"/>
    </sheetNames>
    <definedNames>
      <definedName name="HFUFORM_GE" refersTo="='Dades'!$B$200:$Z$200"/>
      <definedName name="HFUFORMTG1" refersTo="='Dades'!$B$199:$Z$199"/>
      <definedName name="HFUIBIZBW8" refersTo="='Dades'!$B$201:$Z$201"/>
      <definedName name="HFUIBIZBW9" refersTo="='Dades'!$B$202:$Z$202"/>
      <definedName name="HFUIBIZMN1" refersTo="='Dades'!$B$203:$Z$203"/>
      <definedName name="HFUIBIZMN2" refersTo="='Dades'!$B$204:$Z$204"/>
      <definedName name="HFUIBIZMN3" refersTo="='Dades'!$B$205:$Z$205"/>
      <definedName name="HFUIBIZMN4" refersTo="='Dades'!$B$206:$Z$206"/>
      <definedName name="HFUIBIZTG1" refersTo="='Dades'!$B$207:$Z$207"/>
      <definedName name="HFUIBIZTG2" refersTo="='Dades'!$B$208:$Z$208"/>
      <definedName name="HFUIBIZTG3" refersTo="='Dades'!$B$209:$Z$209"/>
      <definedName name="HFUIBIZTG4" refersTo="='Dades'!$B$210:$Z$210"/>
      <definedName name="HFUIBIZTG5" refersTo="='Dades'!$B$211:$Z$211"/>
      <definedName name="HFUIBIZTG6" refersTo="='Dades'!$B$187:$Z$187"/>
      <definedName name="HFUIBIZTG7" refersTo="='Dades'!$B$188:$Z$188"/>
    </definedNames>
    <sheetDataSet>
      <sheetData sheetId="0"/>
      <sheetData sheetId="1">
        <row r="187">
          <cell r="B187">
            <v>76819070.691999987</v>
          </cell>
          <cell r="C187">
            <v>77820293.915000007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154639364.60699999</v>
          </cell>
          <cell r="O187">
            <v>76819070.691999987</v>
          </cell>
          <cell r="P187">
            <v>154639364.60699999</v>
          </cell>
          <cell r="Q187">
            <v>154639364.60699999</v>
          </cell>
          <cell r="R187">
            <v>154639364.60699999</v>
          </cell>
          <cell r="S187">
            <v>154639364.60699999</v>
          </cell>
          <cell r="T187">
            <v>154639364.60699999</v>
          </cell>
          <cell r="U187">
            <v>154639364.60699999</v>
          </cell>
          <cell r="V187">
            <v>154639364.60699999</v>
          </cell>
          <cell r="W187">
            <v>154639364.60699999</v>
          </cell>
          <cell r="X187">
            <v>154639364.60699999</v>
          </cell>
          <cell r="Y187">
            <v>154639364.60699999</v>
          </cell>
          <cell r="Z187">
            <v>154639364.60699999</v>
          </cell>
        </row>
        <row r="188">
          <cell r="B188">
            <v>77250993.456</v>
          </cell>
          <cell r="C188">
            <v>61691714.720999993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138942708.17699999</v>
          </cell>
          <cell r="O188">
            <v>77250993.456</v>
          </cell>
          <cell r="P188">
            <v>138942708.17699999</v>
          </cell>
          <cell r="Q188">
            <v>138942708.17699999</v>
          </cell>
          <cell r="R188">
            <v>138942708.17699999</v>
          </cell>
          <cell r="S188">
            <v>138942708.17699999</v>
          </cell>
          <cell r="T188">
            <v>138942708.17699999</v>
          </cell>
          <cell r="U188">
            <v>138942708.17699999</v>
          </cell>
          <cell r="V188">
            <v>138942708.17699999</v>
          </cell>
          <cell r="W188">
            <v>138942708.17699999</v>
          </cell>
          <cell r="X188">
            <v>138942708.17699999</v>
          </cell>
          <cell r="Y188">
            <v>138942708.17699999</v>
          </cell>
          <cell r="Z188">
            <v>138942708.17699999</v>
          </cell>
        </row>
        <row r="199">
          <cell r="B199">
            <v>176361.7649327993</v>
          </cell>
          <cell r="C199">
            <v>123380.27801364097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299742.04294644028</v>
          </cell>
          <cell r="O199">
            <v>176361.7649327993</v>
          </cell>
          <cell r="P199">
            <v>299742.04294644028</v>
          </cell>
          <cell r="Q199">
            <v>299742.04294644028</v>
          </cell>
          <cell r="R199">
            <v>299742.04294644028</v>
          </cell>
          <cell r="S199">
            <v>299742.04294644028</v>
          </cell>
          <cell r="T199">
            <v>299742.04294644028</v>
          </cell>
          <cell r="U199">
            <v>299742.04294644028</v>
          </cell>
          <cell r="V199">
            <v>299742.04294644028</v>
          </cell>
          <cell r="W199">
            <v>299742.04294644028</v>
          </cell>
          <cell r="X199">
            <v>299742.04294644028</v>
          </cell>
          <cell r="Y199">
            <v>299742.04294644028</v>
          </cell>
          <cell r="Z199">
            <v>299742.04294644028</v>
          </cell>
        </row>
        <row r="200">
          <cell r="B200">
            <v>163591.2825307996</v>
          </cell>
          <cell r="C200">
            <v>103948.93748529967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267540.22001609928</v>
          </cell>
          <cell r="O200">
            <v>163591.2825307996</v>
          </cell>
          <cell r="P200">
            <v>267540.22001609928</v>
          </cell>
          <cell r="Q200">
            <v>267540.22001609928</v>
          </cell>
          <cell r="R200">
            <v>267540.22001609928</v>
          </cell>
          <cell r="S200">
            <v>267540.22001609928</v>
          </cell>
          <cell r="T200">
            <v>267540.22001609928</v>
          </cell>
          <cell r="U200">
            <v>267540.22001609928</v>
          </cell>
          <cell r="V200">
            <v>267540.22001609928</v>
          </cell>
          <cell r="W200">
            <v>267540.22001609928</v>
          </cell>
          <cell r="X200">
            <v>267540.22001609928</v>
          </cell>
          <cell r="Y200">
            <v>267540.22001609928</v>
          </cell>
          <cell r="Z200">
            <v>267540.22001609928</v>
          </cell>
        </row>
        <row r="201">
          <cell r="B201">
            <v>178118.90889384967</v>
          </cell>
          <cell r="C201">
            <v>121335.41457358806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299454.32346743776</v>
          </cell>
          <cell r="O201">
            <v>178118.90889384967</v>
          </cell>
          <cell r="P201">
            <v>299454.32346743776</v>
          </cell>
          <cell r="Q201">
            <v>299454.32346743776</v>
          </cell>
          <cell r="R201">
            <v>299454.32346743776</v>
          </cell>
          <cell r="S201">
            <v>299454.32346743776</v>
          </cell>
          <cell r="T201">
            <v>299454.32346743776</v>
          </cell>
          <cell r="U201">
            <v>299454.32346743776</v>
          </cell>
          <cell r="V201">
            <v>299454.32346743776</v>
          </cell>
          <cell r="W201">
            <v>299454.32346743776</v>
          </cell>
          <cell r="X201">
            <v>299454.32346743776</v>
          </cell>
          <cell r="Y201">
            <v>299454.32346743776</v>
          </cell>
          <cell r="Z201">
            <v>299454.32346743776</v>
          </cell>
        </row>
        <row r="202">
          <cell r="B202">
            <v>158277.72591325641</v>
          </cell>
          <cell r="C202">
            <v>5448.6568065211241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163726.38271977752</v>
          </cell>
          <cell r="O202">
            <v>158277.72591325641</v>
          </cell>
          <cell r="P202">
            <v>163726.38271977752</v>
          </cell>
          <cell r="Q202">
            <v>163726.38271977752</v>
          </cell>
          <cell r="R202">
            <v>163726.38271977752</v>
          </cell>
          <cell r="S202">
            <v>163726.38271977752</v>
          </cell>
          <cell r="T202">
            <v>163726.38271977752</v>
          </cell>
          <cell r="U202">
            <v>163726.38271977752</v>
          </cell>
          <cell r="V202">
            <v>163726.38271977752</v>
          </cell>
          <cell r="W202">
            <v>163726.38271977752</v>
          </cell>
          <cell r="X202">
            <v>163726.38271977752</v>
          </cell>
          <cell r="Y202">
            <v>163726.38271977752</v>
          </cell>
          <cell r="Z202">
            <v>163726.38271977752</v>
          </cell>
        </row>
        <row r="203">
          <cell r="B203">
            <v>123448.234</v>
          </cell>
          <cell r="C203">
            <v>222.404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123670.63799999999</v>
          </cell>
          <cell r="O203">
            <v>123448.234</v>
          </cell>
          <cell r="P203">
            <v>123670.63799999999</v>
          </cell>
          <cell r="Q203">
            <v>123670.63799999999</v>
          </cell>
          <cell r="R203">
            <v>123670.63799999999</v>
          </cell>
          <cell r="S203">
            <v>123670.63799999999</v>
          </cell>
          <cell r="T203">
            <v>123670.63799999999</v>
          </cell>
          <cell r="U203">
            <v>123670.63799999999</v>
          </cell>
          <cell r="V203">
            <v>123670.63799999999</v>
          </cell>
          <cell r="W203">
            <v>123670.63799999999</v>
          </cell>
          <cell r="X203">
            <v>123670.63799999999</v>
          </cell>
          <cell r="Y203">
            <v>123670.63799999999</v>
          </cell>
          <cell r="Z203">
            <v>123670.63799999999</v>
          </cell>
        </row>
        <row r="208">
          <cell r="B208">
            <v>0</v>
          </cell>
          <cell r="C208">
            <v>52483.436996460339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52483.436996460339</v>
          </cell>
          <cell r="O208">
            <v>0</v>
          </cell>
          <cell r="P208">
            <v>52483.436996460339</v>
          </cell>
          <cell r="Q208">
            <v>52483.436996460339</v>
          </cell>
          <cell r="R208">
            <v>52483.436996460339</v>
          </cell>
          <cell r="S208">
            <v>52483.436996460339</v>
          </cell>
          <cell r="T208">
            <v>52483.436996460339</v>
          </cell>
          <cell r="U208">
            <v>52483.436996460339</v>
          </cell>
          <cell r="V208">
            <v>52483.436996460339</v>
          </cell>
          <cell r="W208">
            <v>52483.436996460339</v>
          </cell>
          <cell r="X208">
            <v>52483.436996460339</v>
          </cell>
          <cell r="Y208">
            <v>52483.436996460339</v>
          </cell>
          <cell r="Z208">
            <v>52483.436996460339</v>
          </cell>
        </row>
        <row r="209">
          <cell r="B209">
            <v>0</v>
          </cell>
          <cell r="C209">
            <v>107150.14178800372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107150.14178800372</v>
          </cell>
          <cell r="O209">
            <v>0</v>
          </cell>
          <cell r="P209">
            <v>107150.14178800372</v>
          </cell>
          <cell r="Q209">
            <v>107150.14178800372</v>
          </cell>
          <cell r="R209">
            <v>107150.14178800372</v>
          </cell>
          <cell r="S209">
            <v>107150.14178800372</v>
          </cell>
          <cell r="T209">
            <v>107150.14178800372</v>
          </cell>
          <cell r="U209">
            <v>107150.14178800372</v>
          </cell>
          <cell r="V209">
            <v>107150.14178800372</v>
          </cell>
          <cell r="W209">
            <v>107150.14178800372</v>
          </cell>
          <cell r="X209">
            <v>107150.14178800372</v>
          </cell>
          <cell r="Y209">
            <v>107150.14178800372</v>
          </cell>
          <cell r="Z209">
            <v>107150.14178800372</v>
          </cell>
        </row>
        <row r="210">
          <cell r="B210">
            <v>0</v>
          </cell>
          <cell r="C210">
            <v>9295.0286066417993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9295.0286066417993</v>
          </cell>
          <cell r="O210">
            <v>0</v>
          </cell>
          <cell r="P210">
            <v>9295.0286066417993</v>
          </cell>
          <cell r="Q210">
            <v>9295.0286066417993</v>
          </cell>
          <cell r="R210">
            <v>9295.0286066417993</v>
          </cell>
          <cell r="S210">
            <v>9295.0286066417993</v>
          </cell>
          <cell r="T210">
            <v>9295.0286066417993</v>
          </cell>
          <cell r="U210">
            <v>9295.0286066417993</v>
          </cell>
          <cell r="V210">
            <v>9295.0286066417993</v>
          </cell>
          <cell r="W210">
            <v>9295.0286066417993</v>
          </cell>
          <cell r="X210">
            <v>9295.0286066417993</v>
          </cell>
          <cell r="Y210">
            <v>9295.0286066417993</v>
          </cell>
          <cell r="Z210">
            <v>9295.0286066417993</v>
          </cell>
        </row>
        <row r="211">
          <cell r="B211">
            <v>46078290.718923524</v>
          </cell>
          <cell r="C211">
            <v>30637531.75713966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76715822.476063192</v>
          </cell>
          <cell r="O211">
            <v>46078290.718923524</v>
          </cell>
          <cell r="P211">
            <v>76715822.476063192</v>
          </cell>
          <cell r="Q211">
            <v>76715822.476063192</v>
          </cell>
          <cell r="R211">
            <v>76715822.476063192</v>
          </cell>
          <cell r="S211">
            <v>76715822.476063192</v>
          </cell>
          <cell r="T211">
            <v>76715822.476063192</v>
          </cell>
          <cell r="U211">
            <v>76715822.476063192</v>
          </cell>
          <cell r="V211">
            <v>76715822.476063192</v>
          </cell>
          <cell r="W211">
            <v>76715822.476063192</v>
          </cell>
          <cell r="X211">
            <v>76715822.476063192</v>
          </cell>
          <cell r="Y211">
            <v>76715822.476063192</v>
          </cell>
          <cell r="Z211">
            <v>76715822.476063192</v>
          </cell>
        </row>
      </sheetData>
      <sheetData sheetId="2"/>
      <sheetData sheetId="3">
        <row r="187">
          <cell r="B187" t="str">
            <v>Unidad de Generación</v>
          </cell>
          <cell r="C187">
            <v>136</v>
          </cell>
          <cell r="D187" t="str">
            <v>IBIZ-DI09-OG-DEN</v>
          </cell>
          <cell r="E187">
            <v>71</v>
          </cell>
          <cell r="F187" t="str">
            <v>Net Maximum Capacity</v>
          </cell>
          <cell r="G187" t="str">
            <v>2024/01</v>
          </cell>
          <cell r="H187" t="str">
            <v/>
          </cell>
          <cell r="I187" t="str">
            <v>Mega Watt</v>
          </cell>
          <cell r="J187" t="str">
            <v>Actual</v>
          </cell>
          <cell r="K187" t="str">
            <v>Real</v>
          </cell>
          <cell r="L187" t="str">
            <v/>
          </cell>
          <cell r="M187" t="str">
            <v/>
          </cell>
          <cell r="N187">
            <v>0</v>
          </cell>
          <cell r="O187" t="str">
            <v>2023-12-31T23:00:00</v>
          </cell>
        </row>
        <row r="188">
          <cell r="B188" t="str">
            <v>Unidad de Generación</v>
          </cell>
          <cell r="C188">
            <v>130</v>
          </cell>
          <cell r="D188" t="str">
            <v>IBIZ-DI03-OG-DEN</v>
          </cell>
          <cell r="E188">
            <v>72</v>
          </cell>
          <cell r="F188" t="str">
            <v>Equivalent Internal Planned Outage</v>
          </cell>
          <cell r="G188" t="str">
            <v>2024/01</v>
          </cell>
          <cell r="H188">
            <v>0</v>
          </cell>
          <cell r="I188" t="str">
            <v>Giga Watt hours</v>
          </cell>
          <cell r="J188" t="str">
            <v>Actual</v>
          </cell>
          <cell r="K188" t="str">
            <v>Real</v>
          </cell>
          <cell r="L188" t="str">
            <v/>
          </cell>
          <cell r="M188" t="str">
            <v>Confiar</v>
          </cell>
          <cell r="N188">
            <v>1</v>
          </cell>
          <cell r="O188" t="str">
            <v>2023-12-31T23:00:00</v>
          </cell>
        </row>
        <row r="199">
          <cell r="B199" t="str">
            <v>Unidad de Generación</v>
          </cell>
          <cell r="C199">
            <v>242</v>
          </cell>
          <cell r="D199" t="str">
            <v>SONR-GT04-OG-OCT</v>
          </cell>
          <cell r="E199">
            <v>92</v>
          </cell>
          <cell r="F199" t="str">
            <v>Main Fuel Mix</v>
          </cell>
          <cell r="G199" t="str">
            <v>2024/01</v>
          </cell>
          <cell r="H199">
            <v>0</v>
          </cell>
          <cell r="I199" t="str">
            <v>Percentual</v>
          </cell>
          <cell r="J199" t="str">
            <v>Actual</v>
          </cell>
          <cell r="K199" t="str">
            <v>Real</v>
          </cell>
          <cell r="L199" t="str">
            <v/>
          </cell>
          <cell r="M199" t="str">
            <v>Confiar</v>
          </cell>
          <cell r="N199">
            <v>1</v>
          </cell>
          <cell r="O199" t="str">
            <v>2023-12-31T23:00:00</v>
          </cell>
        </row>
        <row r="200">
          <cell r="B200" t="str">
            <v>Unidad de Generación</v>
          </cell>
          <cell r="C200">
            <v>242</v>
          </cell>
          <cell r="D200" t="str">
            <v>SONR-GT04-OG-OCT</v>
          </cell>
          <cell r="E200">
            <v>93</v>
          </cell>
          <cell r="F200" t="str">
            <v>Fuel Consumption</v>
          </cell>
          <cell r="G200" t="str">
            <v>2024/01</v>
          </cell>
          <cell r="H200">
            <v>0</v>
          </cell>
          <cell r="I200" t="str">
            <v>Giga Caloria</v>
          </cell>
          <cell r="J200" t="str">
            <v>Actual</v>
          </cell>
          <cell r="K200" t="str">
            <v>Real</v>
          </cell>
          <cell r="L200" t="str">
            <v/>
          </cell>
          <cell r="M200" t="str">
            <v>Confiar</v>
          </cell>
          <cell r="N200">
            <v>1</v>
          </cell>
          <cell r="O200" t="str">
            <v>2023-12-31T23:00:00</v>
          </cell>
        </row>
        <row r="201">
          <cell r="B201" t="str">
            <v>Unidad de Generación</v>
          </cell>
          <cell r="C201">
            <v>242</v>
          </cell>
          <cell r="D201" t="str">
            <v>SONR-GT04-OG-OCT</v>
          </cell>
          <cell r="E201">
            <v>76</v>
          </cell>
          <cell r="F201" t="str">
            <v>Equivalent Overall Availability</v>
          </cell>
          <cell r="G201" t="str">
            <v>2024/01</v>
          </cell>
          <cell r="H201">
            <v>25.072800000000001</v>
          </cell>
          <cell r="I201" t="str">
            <v>Giga Watt hours</v>
          </cell>
          <cell r="J201" t="str">
            <v>Actual</v>
          </cell>
          <cell r="K201" t="str">
            <v>Real</v>
          </cell>
          <cell r="L201" t="str">
            <v/>
          </cell>
          <cell r="M201" t="str">
            <v>Confiar</v>
          </cell>
          <cell r="N201">
            <v>1</v>
          </cell>
          <cell r="O201" t="str">
            <v>2023-12-31T23:00:00</v>
          </cell>
        </row>
        <row r="202">
          <cell r="B202" t="str">
            <v>Unidad de Generación</v>
          </cell>
          <cell r="C202">
            <v>242</v>
          </cell>
          <cell r="D202" t="str">
            <v>SONR-GT04-OG-OCT</v>
          </cell>
          <cell r="E202">
            <v>71</v>
          </cell>
          <cell r="F202" t="str">
            <v>Net Maximum Capacity</v>
          </cell>
          <cell r="G202" t="str">
            <v>2024/01</v>
          </cell>
          <cell r="H202" t="str">
            <v/>
          </cell>
          <cell r="I202" t="str">
            <v>Mega Watt</v>
          </cell>
          <cell r="J202" t="str">
            <v>Actual</v>
          </cell>
          <cell r="K202" t="str">
            <v>Real</v>
          </cell>
          <cell r="L202" t="str">
            <v/>
          </cell>
          <cell r="M202" t="str">
            <v/>
          </cell>
          <cell r="N202">
            <v>0</v>
          </cell>
          <cell r="O202" t="str">
            <v>2023-12-31T23:00:00</v>
          </cell>
        </row>
        <row r="203">
          <cell r="B203" t="str">
            <v>Unidad de Generación</v>
          </cell>
          <cell r="C203">
            <v>248</v>
          </cell>
          <cell r="D203" t="str">
            <v>SONR-ST11-CC-3x1</v>
          </cell>
          <cell r="E203">
            <v>72</v>
          </cell>
          <cell r="F203" t="str">
            <v>Equivalent Internal Planned Outage</v>
          </cell>
          <cell r="G203" t="str">
            <v>2024/01</v>
          </cell>
          <cell r="H203">
            <v>0</v>
          </cell>
          <cell r="I203" t="str">
            <v>Giga Watt hours</v>
          </cell>
          <cell r="J203" t="str">
            <v>Actual</v>
          </cell>
          <cell r="K203" t="str">
            <v>Real</v>
          </cell>
          <cell r="L203" t="str">
            <v/>
          </cell>
          <cell r="M203" t="str">
            <v>Confiar</v>
          </cell>
          <cell r="N203">
            <v>1</v>
          </cell>
          <cell r="O203" t="str">
            <v>2023-12-31T23:00:00</v>
          </cell>
        </row>
        <row r="204">
          <cell r="B204" t="str">
            <v>Unidad de Generación</v>
          </cell>
          <cell r="C204">
            <v>248</v>
          </cell>
          <cell r="D204" t="str">
            <v>SONR-ST11-CC-3x1</v>
          </cell>
          <cell r="E204">
            <v>73</v>
          </cell>
          <cell r="F204" t="str">
            <v>Equivalent Internal Unplanned Outage</v>
          </cell>
          <cell r="G204" t="str">
            <v>2024/01</v>
          </cell>
          <cell r="H204">
            <v>0.89359299999999997</v>
          </cell>
          <cell r="I204" t="str">
            <v>Giga Watt hours</v>
          </cell>
          <cell r="J204" t="str">
            <v>Actual</v>
          </cell>
          <cell r="K204" t="str">
            <v>Real</v>
          </cell>
          <cell r="L204" t="str">
            <v/>
          </cell>
          <cell r="M204" t="str">
            <v>Confiar</v>
          </cell>
          <cell r="N204">
            <v>1</v>
          </cell>
          <cell r="O204" t="str">
            <v>2023-12-31T23:00:00</v>
          </cell>
        </row>
        <row r="205">
          <cell r="B205" t="str">
            <v>Unidad de Generación</v>
          </cell>
          <cell r="C205">
            <v>248</v>
          </cell>
          <cell r="D205" t="str">
            <v>SONR-ST11-CC-3x1</v>
          </cell>
          <cell r="E205">
            <v>74</v>
          </cell>
          <cell r="F205" t="str">
            <v>Equivalent Internal Forced Outage</v>
          </cell>
          <cell r="G205" t="str">
            <v>2024/01</v>
          </cell>
          <cell r="H205">
            <v>0.89359299999999997</v>
          </cell>
          <cell r="I205" t="str">
            <v>Giga Watt hours</v>
          </cell>
          <cell r="J205" t="str">
            <v>Actual</v>
          </cell>
          <cell r="K205" t="str">
            <v>Real</v>
          </cell>
          <cell r="L205" t="str">
            <v/>
          </cell>
          <cell r="M205" t="str">
            <v>Confiar</v>
          </cell>
          <cell r="N205">
            <v>1</v>
          </cell>
          <cell r="O205" t="str">
            <v>2023-12-31T23:00:00</v>
          </cell>
        </row>
        <row r="206">
          <cell r="B206" t="str">
            <v>Unidad de Generación</v>
          </cell>
          <cell r="C206">
            <v>248</v>
          </cell>
          <cell r="D206" t="str">
            <v>SONR-ST11-CC-3x1</v>
          </cell>
          <cell r="E206">
            <v>75</v>
          </cell>
          <cell r="F206" t="str">
            <v>Equivalent External Causes Unplanned Outage</v>
          </cell>
          <cell r="G206" t="str">
            <v>2024/01</v>
          </cell>
          <cell r="H206">
            <v>0</v>
          </cell>
          <cell r="I206" t="str">
            <v>Giga Watt hours</v>
          </cell>
          <cell r="J206" t="str">
            <v>Actual</v>
          </cell>
          <cell r="K206" t="str">
            <v>Real</v>
          </cell>
          <cell r="L206" t="str">
            <v/>
          </cell>
          <cell r="M206" t="str">
            <v>Confiar</v>
          </cell>
          <cell r="N206">
            <v>1</v>
          </cell>
          <cell r="O206" t="str">
            <v>2023-12-31T23:00:00</v>
          </cell>
        </row>
        <row r="207">
          <cell r="B207" t="str">
            <v>Unidad de Generación</v>
          </cell>
          <cell r="C207">
            <v>248</v>
          </cell>
          <cell r="D207" t="str">
            <v>SONR-ST11-CC-3x1</v>
          </cell>
          <cell r="E207">
            <v>87</v>
          </cell>
          <cell r="F207" t="str">
            <v>Successful unit startup</v>
          </cell>
          <cell r="G207" t="str">
            <v>2024/01</v>
          </cell>
          <cell r="H207">
            <v>13</v>
          </cell>
          <cell r="I207" t="str">
            <v>Number</v>
          </cell>
          <cell r="J207" t="str">
            <v>Actual</v>
          </cell>
          <cell r="K207" t="str">
            <v>Real</v>
          </cell>
          <cell r="L207" t="str">
            <v/>
          </cell>
          <cell r="M207" t="str">
            <v>Confiar</v>
          </cell>
          <cell r="N207">
            <v>1</v>
          </cell>
          <cell r="O207" t="str">
            <v>2023-12-31T23:00:00</v>
          </cell>
        </row>
        <row r="208">
          <cell r="B208" t="str">
            <v>Unidad de Generación</v>
          </cell>
          <cell r="C208">
            <v>248</v>
          </cell>
          <cell r="D208" t="str">
            <v>SONR-ST11-CC-3x1</v>
          </cell>
          <cell r="E208">
            <v>88</v>
          </cell>
          <cell r="F208" t="str">
            <v>Attempted unit start</v>
          </cell>
          <cell r="G208" t="str">
            <v>2024/01</v>
          </cell>
          <cell r="H208">
            <v>17</v>
          </cell>
          <cell r="I208" t="str">
            <v>Number</v>
          </cell>
          <cell r="J208" t="str">
            <v>Actual</v>
          </cell>
          <cell r="K208" t="str">
            <v>Real</v>
          </cell>
          <cell r="L208" t="str">
            <v/>
          </cell>
          <cell r="M208" t="str">
            <v>Confiar</v>
          </cell>
          <cell r="N208">
            <v>1</v>
          </cell>
          <cell r="O208" t="str">
            <v>2023-12-31T23:00:00</v>
          </cell>
        </row>
        <row r="209">
          <cell r="B209" t="str">
            <v>Unidad de Generación</v>
          </cell>
          <cell r="C209">
            <v>248</v>
          </cell>
          <cell r="D209" t="str">
            <v>SONR-ST11-CC-3x1</v>
          </cell>
          <cell r="E209">
            <v>89</v>
          </cell>
          <cell r="F209" t="str">
            <v>Unplanned Grid Separations</v>
          </cell>
          <cell r="G209" t="str">
            <v>2024/01</v>
          </cell>
          <cell r="H209">
            <v>0</v>
          </cell>
          <cell r="I209" t="str">
            <v>Number</v>
          </cell>
          <cell r="J209" t="str">
            <v>Actual</v>
          </cell>
          <cell r="K209" t="str">
            <v>Real</v>
          </cell>
          <cell r="L209" t="str">
            <v/>
          </cell>
          <cell r="M209" t="str">
            <v>Confiar</v>
          </cell>
          <cell r="N209">
            <v>1</v>
          </cell>
          <cell r="O209" t="str">
            <v>2023-12-31T23:00:00</v>
          </cell>
        </row>
        <row r="210">
          <cell r="B210" t="str">
            <v>Unidad de Generación</v>
          </cell>
          <cell r="C210">
            <v>248</v>
          </cell>
          <cell r="D210" t="str">
            <v>SONR-ST11-CC-3x1</v>
          </cell>
          <cell r="E210">
            <v>90</v>
          </cell>
          <cell r="F210" t="str">
            <v>Service Hours</v>
          </cell>
          <cell r="G210" t="str">
            <v>2024/01</v>
          </cell>
          <cell r="H210">
            <v>231.143056</v>
          </cell>
          <cell r="I210" t="str">
            <v>hour</v>
          </cell>
          <cell r="J210" t="str">
            <v>Actual</v>
          </cell>
          <cell r="K210" t="str">
            <v>Real</v>
          </cell>
          <cell r="L210" t="str">
            <v/>
          </cell>
          <cell r="M210" t="str">
            <v>Confiar</v>
          </cell>
          <cell r="N210">
            <v>1</v>
          </cell>
          <cell r="O210" t="str">
            <v>2023-12-31T23:00:00</v>
          </cell>
        </row>
        <row r="211">
          <cell r="B211" t="str">
            <v>Unidad de Generación</v>
          </cell>
          <cell r="C211">
            <v>248</v>
          </cell>
          <cell r="D211" t="str">
            <v>SONR-ST11-CC-3x1</v>
          </cell>
          <cell r="E211">
            <v>94</v>
          </cell>
          <cell r="F211" t="str">
            <v>Gross Actual Generation</v>
          </cell>
          <cell r="G211" t="str">
            <v>2024/01</v>
          </cell>
          <cell r="H211">
            <v>6.1610969999999998</v>
          </cell>
          <cell r="I211" t="str">
            <v>Giga Watt hours</v>
          </cell>
          <cell r="J211" t="str">
            <v>Actual</v>
          </cell>
          <cell r="K211" t="str">
            <v>Real</v>
          </cell>
          <cell r="L211" t="str">
            <v/>
          </cell>
          <cell r="M211" t="str">
            <v>Confiar</v>
          </cell>
          <cell r="N211">
            <v>1</v>
          </cell>
          <cell r="O211" t="str">
            <v>2023-12-31T23:00:00</v>
          </cell>
        </row>
      </sheetData>
      <sheetData sheetId="4">
        <row r="187">
          <cell r="B187">
            <v>3.7229165000000002</v>
          </cell>
          <cell r="C187">
            <v>14.412499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21.858332000000004</v>
          </cell>
          <cell r="O187">
            <v>7.4458330000000004</v>
          </cell>
          <cell r="P187">
            <v>21.858332000000004</v>
          </cell>
          <cell r="Q187">
            <v>21.858332000000004</v>
          </cell>
          <cell r="R187">
            <v>21.858332000000004</v>
          </cell>
          <cell r="S187">
            <v>21.858332000000004</v>
          </cell>
          <cell r="T187">
            <v>21.858332000000004</v>
          </cell>
          <cell r="U187">
            <v>21.858332000000004</v>
          </cell>
          <cell r="V187">
            <v>21.858332000000004</v>
          </cell>
          <cell r="W187">
            <v>21.858332000000004</v>
          </cell>
          <cell r="X187">
            <v>21.858332000000004</v>
          </cell>
          <cell r="Y187">
            <v>21.858332000000004</v>
          </cell>
          <cell r="Z187">
            <v>21.858332000000004</v>
          </cell>
        </row>
        <row r="188">
          <cell r="B188">
            <v>16.101389000000001</v>
          </cell>
          <cell r="C188">
            <v>94.130553000000006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126.33333100000002</v>
          </cell>
          <cell r="O188">
            <v>32.202778000000002</v>
          </cell>
          <cell r="P188">
            <v>126.33333100000002</v>
          </cell>
          <cell r="Q188">
            <v>126.33333100000002</v>
          </cell>
          <cell r="R188">
            <v>126.33333100000002</v>
          </cell>
          <cell r="S188">
            <v>126.33333100000002</v>
          </cell>
          <cell r="T188">
            <v>126.33333100000002</v>
          </cell>
          <cell r="U188">
            <v>126.33333100000002</v>
          </cell>
          <cell r="V188">
            <v>126.33333100000002</v>
          </cell>
          <cell r="W188">
            <v>126.33333100000002</v>
          </cell>
          <cell r="X188">
            <v>126.33333100000002</v>
          </cell>
          <cell r="Y188">
            <v>126.33333100000002</v>
          </cell>
          <cell r="Z188">
            <v>126.33333100000002</v>
          </cell>
        </row>
        <row r="199">
          <cell r="B199">
            <v>3.3624990000000001</v>
          </cell>
          <cell r="C199">
            <v>3.4388869999999998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6.8013859999999999</v>
          </cell>
          <cell r="O199">
            <v>3.3624990000000001</v>
          </cell>
          <cell r="P199">
            <v>6.8013859999999999</v>
          </cell>
          <cell r="Q199">
            <v>6.8013859999999999</v>
          </cell>
          <cell r="R199">
            <v>6.8013859999999999</v>
          </cell>
          <cell r="S199">
            <v>6.8013859999999999</v>
          </cell>
          <cell r="T199">
            <v>6.8013859999999999</v>
          </cell>
          <cell r="U199">
            <v>6.8013859999999999</v>
          </cell>
          <cell r="V199">
            <v>6.8013859999999999</v>
          </cell>
          <cell r="W199">
            <v>6.8013859999999999</v>
          </cell>
          <cell r="X199">
            <v>6.8013859999999999</v>
          </cell>
          <cell r="Y199">
            <v>6.8013859999999999</v>
          </cell>
          <cell r="Z199">
            <v>6.8013859999999999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B201">
            <v>1.7569440000000001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1.7569440000000001</v>
          </cell>
          <cell r="O201">
            <v>1.7569440000000001</v>
          </cell>
          <cell r="P201">
            <v>1.7569440000000001</v>
          </cell>
          <cell r="Q201">
            <v>1.7569440000000001</v>
          </cell>
          <cell r="R201">
            <v>1.7569440000000001</v>
          </cell>
          <cell r="S201">
            <v>1.7569440000000001</v>
          </cell>
          <cell r="T201">
            <v>1.7569440000000001</v>
          </cell>
          <cell r="U201">
            <v>1.7569440000000001</v>
          </cell>
          <cell r="V201">
            <v>1.7569440000000001</v>
          </cell>
          <cell r="W201">
            <v>1.7569440000000001</v>
          </cell>
          <cell r="X201">
            <v>1.7569440000000001</v>
          </cell>
          <cell r="Y201">
            <v>1.7569440000000001</v>
          </cell>
          <cell r="Z201">
            <v>1.7569440000000001</v>
          </cell>
        </row>
        <row r="202">
          <cell r="B202">
            <v>0</v>
          </cell>
          <cell r="C202">
            <v>1.856943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1.856943</v>
          </cell>
          <cell r="O202">
            <v>0</v>
          </cell>
          <cell r="P202">
            <v>1.856943</v>
          </cell>
          <cell r="Q202">
            <v>1.856943</v>
          </cell>
          <cell r="R202">
            <v>1.856943</v>
          </cell>
          <cell r="S202">
            <v>1.856943</v>
          </cell>
          <cell r="T202">
            <v>1.856943</v>
          </cell>
          <cell r="U202">
            <v>1.856943</v>
          </cell>
          <cell r="V202">
            <v>1.856943</v>
          </cell>
          <cell r="W202">
            <v>1.856943</v>
          </cell>
          <cell r="X202">
            <v>1.856943</v>
          </cell>
          <cell r="Y202">
            <v>1.856943</v>
          </cell>
          <cell r="Z202">
            <v>1.856943</v>
          </cell>
        </row>
        <row r="203">
          <cell r="B203">
            <v>276.49027599999999</v>
          </cell>
          <cell r="C203">
            <v>83.130555000000001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359.62083100000001</v>
          </cell>
          <cell r="O203">
            <v>276.49027599999999</v>
          </cell>
          <cell r="P203">
            <v>359.62083100000001</v>
          </cell>
          <cell r="Q203">
            <v>359.62083100000001</v>
          </cell>
          <cell r="R203">
            <v>359.62083100000001</v>
          </cell>
          <cell r="S203">
            <v>359.62083100000001</v>
          </cell>
          <cell r="T203">
            <v>359.62083100000001</v>
          </cell>
          <cell r="U203">
            <v>359.62083100000001</v>
          </cell>
          <cell r="V203">
            <v>359.62083100000001</v>
          </cell>
          <cell r="W203">
            <v>359.62083100000001</v>
          </cell>
          <cell r="X203">
            <v>359.62083100000001</v>
          </cell>
          <cell r="Y203">
            <v>359.62083100000001</v>
          </cell>
          <cell r="Z203">
            <v>359.62083100000001</v>
          </cell>
        </row>
        <row r="204">
          <cell r="B204">
            <v>97.274996999999999</v>
          </cell>
          <cell r="C204">
            <v>214.845832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312.12082900000001</v>
          </cell>
          <cell r="O204">
            <v>97.274996999999999</v>
          </cell>
          <cell r="P204">
            <v>312.12082900000001</v>
          </cell>
          <cell r="Q204">
            <v>312.12082900000001</v>
          </cell>
          <cell r="R204">
            <v>312.12082900000001</v>
          </cell>
          <cell r="S204">
            <v>312.12082900000001</v>
          </cell>
          <cell r="T204">
            <v>312.12082900000001</v>
          </cell>
          <cell r="U204">
            <v>312.12082900000001</v>
          </cell>
          <cell r="V204">
            <v>312.12082900000001</v>
          </cell>
          <cell r="W204">
            <v>312.12082900000001</v>
          </cell>
          <cell r="X204">
            <v>312.12082900000001</v>
          </cell>
          <cell r="Y204">
            <v>312.12082900000001</v>
          </cell>
          <cell r="Z204">
            <v>312.12082900000001</v>
          </cell>
        </row>
        <row r="205">
          <cell r="B205">
            <v>32.725000000000001</v>
          </cell>
          <cell r="C205">
            <v>61.026386000000002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93.751385999999997</v>
          </cell>
          <cell r="O205">
            <v>32.725000000000001</v>
          </cell>
          <cell r="P205">
            <v>93.751385999999997</v>
          </cell>
          <cell r="Q205">
            <v>93.751385999999997</v>
          </cell>
          <cell r="R205">
            <v>93.751385999999997</v>
          </cell>
          <cell r="S205">
            <v>93.751385999999997</v>
          </cell>
          <cell r="T205">
            <v>93.751385999999997</v>
          </cell>
          <cell r="U205">
            <v>93.751385999999997</v>
          </cell>
          <cell r="V205">
            <v>93.751385999999997</v>
          </cell>
          <cell r="W205">
            <v>93.751385999999997</v>
          </cell>
          <cell r="X205">
            <v>93.751385999999997</v>
          </cell>
          <cell r="Y205">
            <v>93.751385999999997</v>
          </cell>
          <cell r="Z205">
            <v>93.751385999999997</v>
          </cell>
        </row>
        <row r="206">
          <cell r="B206">
            <v>109.35833100000001</v>
          </cell>
          <cell r="C206">
            <v>127.555555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236.91388599999999</v>
          </cell>
          <cell r="O206">
            <v>109.35833100000001</v>
          </cell>
          <cell r="P206">
            <v>236.91388599999999</v>
          </cell>
          <cell r="Q206">
            <v>236.91388599999999</v>
          </cell>
          <cell r="R206">
            <v>236.91388599999999</v>
          </cell>
          <cell r="S206">
            <v>236.91388599999999</v>
          </cell>
          <cell r="T206">
            <v>236.91388599999999</v>
          </cell>
          <cell r="U206">
            <v>236.91388599999999</v>
          </cell>
          <cell r="V206">
            <v>236.91388599999999</v>
          </cell>
          <cell r="W206">
            <v>236.91388599999999</v>
          </cell>
          <cell r="X206">
            <v>236.91388599999999</v>
          </cell>
          <cell r="Y206">
            <v>236.91388599999999</v>
          </cell>
          <cell r="Z206">
            <v>236.91388599999999</v>
          </cell>
        </row>
        <row r="207">
          <cell r="B207">
            <v>4.8027759999999997</v>
          </cell>
          <cell r="C207">
            <v>3.3013880000000002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8.1041640000000008</v>
          </cell>
          <cell r="O207">
            <v>4.8027759999999997</v>
          </cell>
          <cell r="P207">
            <v>8.1041640000000008</v>
          </cell>
          <cell r="Q207">
            <v>8.1041640000000008</v>
          </cell>
          <cell r="R207">
            <v>8.1041640000000008</v>
          </cell>
          <cell r="S207">
            <v>8.1041640000000008</v>
          </cell>
          <cell r="T207">
            <v>8.1041640000000008</v>
          </cell>
          <cell r="U207">
            <v>8.1041640000000008</v>
          </cell>
          <cell r="V207">
            <v>8.1041640000000008</v>
          </cell>
          <cell r="W207">
            <v>8.1041640000000008</v>
          </cell>
          <cell r="X207">
            <v>8.1041640000000008</v>
          </cell>
          <cell r="Y207">
            <v>8.1041640000000008</v>
          </cell>
          <cell r="Z207">
            <v>8.1041640000000008</v>
          </cell>
        </row>
        <row r="208">
          <cell r="B208">
            <v>5.1805560000000002</v>
          </cell>
          <cell r="C208">
            <v>3.4222220000000001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8.6027780000000007</v>
          </cell>
          <cell r="O208">
            <v>5.1805560000000002</v>
          </cell>
          <cell r="P208">
            <v>8.6027780000000007</v>
          </cell>
          <cell r="Q208">
            <v>8.6027780000000007</v>
          </cell>
          <cell r="R208">
            <v>8.6027780000000007</v>
          </cell>
          <cell r="S208">
            <v>8.6027780000000007</v>
          </cell>
          <cell r="T208">
            <v>8.6027780000000007</v>
          </cell>
          <cell r="U208">
            <v>8.6027780000000007</v>
          </cell>
          <cell r="V208">
            <v>8.6027780000000007</v>
          </cell>
          <cell r="W208">
            <v>8.6027780000000007</v>
          </cell>
          <cell r="X208">
            <v>8.6027780000000007</v>
          </cell>
          <cell r="Y208">
            <v>8.6027780000000007</v>
          </cell>
          <cell r="Z208">
            <v>8.6027780000000007</v>
          </cell>
        </row>
        <row r="209">
          <cell r="B209">
            <v>4.9888890000000004</v>
          </cell>
          <cell r="C209">
            <v>3.3888880000000001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8.377777</v>
          </cell>
          <cell r="O209">
            <v>4.9888890000000004</v>
          </cell>
          <cell r="P209">
            <v>8.377777</v>
          </cell>
          <cell r="Q209">
            <v>8.377777</v>
          </cell>
          <cell r="R209">
            <v>8.377777</v>
          </cell>
          <cell r="S209">
            <v>8.377777</v>
          </cell>
          <cell r="T209">
            <v>8.377777</v>
          </cell>
          <cell r="U209">
            <v>8.377777</v>
          </cell>
          <cell r="V209">
            <v>8.377777</v>
          </cell>
          <cell r="W209">
            <v>8.377777</v>
          </cell>
          <cell r="X209">
            <v>8.377777</v>
          </cell>
          <cell r="Y209">
            <v>8.377777</v>
          </cell>
          <cell r="Z209">
            <v>8.377777</v>
          </cell>
        </row>
        <row r="210">
          <cell r="B210">
            <v>4.3166650000000004</v>
          </cell>
          <cell r="C210">
            <v>1.108333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5.4249980000000004</v>
          </cell>
          <cell r="O210">
            <v>4.3166650000000004</v>
          </cell>
          <cell r="P210">
            <v>5.4249980000000004</v>
          </cell>
          <cell r="Q210">
            <v>5.4249980000000004</v>
          </cell>
          <cell r="R210">
            <v>5.4249980000000004</v>
          </cell>
          <cell r="S210">
            <v>5.4249980000000004</v>
          </cell>
          <cell r="T210">
            <v>5.4249980000000004</v>
          </cell>
          <cell r="U210">
            <v>5.4249980000000004</v>
          </cell>
          <cell r="V210">
            <v>5.4249980000000004</v>
          </cell>
          <cell r="W210">
            <v>5.4249980000000004</v>
          </cell>
          <cell r="X210">
            <v>5.4249980000000004</v>
          </cell>
          <cell r="Y210">
            <v>5.4249980000000004</v>
          </cell>
          <cell r="Z210">
            <v>5.4249980000000004</v>
          </cell>
        </row>
        <row r="211">
          <cell r="B211">
            <v>3.1583320000000001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3.1583320000000001</v>
          </cell>
          <cell r="O211">
            <v>3.1583320000000001</v>
          </cell>
          <cell r="P211">
            <v>3.1583320000000001</v>
          </cell>
          <cell r="Q211">
            <v>3.1583320000000001</v>
          </cell>
          <cell r="R211">
            <v>3.1583320000000001</v>
          </cell>
          <cell r="S211">
            <v>3.1583320000000001</v>
          </cell>
          <cell r="T211">
            <v>3.1583320000000001</v>
          </cell>
          <cell r="U211">
            <v>3.1583320000000001</v>
          </cell>
          <cell r="V211">
            <v>3.1583320000000001</v>
          </cell>
          <cell r="W211">
            <v>3.1583320000000001</v>
          </cell>
          <cell r="X211">
            <v>3.1583320000000001</v>
          </cell>
          <cell r="Y211">
            <v>3.1583320000000001</v>
          </cell>
          <cell r="Z211">
            <v>3.1583320000000001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97"/>
  <sheetViews>
    <sheetView tabSelected="1" topLeftCell="A68" workbookViewId="0">
      <selection activeCell="H85" sqref="H85"/>
    </sheetView>
  </sheetViews>
  <sheetFormatPr baseColWidth="10" defaultColWidth="11.453125" defaultRowHeight="14.5" x14ac:dyDescent="0.35"/>
  <cols>
    <col min="1" max="1" width="5.54296875" style="1" customWidth="1"/>
    <col min="2" max="2" width="11.453125" style="1"/>
    <col min="3" max="4" width="18.81640625" style="1" customWidth="1"/>
    <col min="5" max="5" width="21" style="1" customWidth="1"/>
    <col min="6" max="6" width="11" style="1" customWidth="1"/>
    <col min="7" max="7" width="8.1796875" style="1" customWidth="1"/>
    <col min="8" max="8" width="10.26953125" style="1" customWidth="1"/>
    <col min="9" max="9" width="12.453125" style="1" bestFit="1" customWidth="1"/>
    <col min="10" max="10" width="10.26953125" style="1" customWidth="1"/>
    <col min="11" max="11" width="11.7265625" style="1" customWidth="1"/>
    <col min="12" max="13" width="10.7265625" style="1" bestFit="1" customWidth="1"/>
    <col min="14" max="19" width="10.26953125" style="1" customWidth="1"/>
    <col min="20" max="20" width="9.1796875" style="1" customWidth="1"/>
    <col min="21" max="16384" width="11.453125" style="1"/>
  </cols>
  <sheetData>
    <row r="2" spans="2:24" x14ac:dyDescent="0.35">
      <c r="B2" s="51" t="s">
        <v>50</v>
      </c>
      <c r="C2" s="51"/>
      <c r="D2" s="51"/>
      <c r="E2" s="51"/>
    </row>
    <row r="3" spans="2:24" ht="15" customHeight="1" x14ac:dyDescent="0.35">
      <c r="X3" s="2"/>
    </row>
    <row r="4" spans="2:24" ht="15" customHeight="1" thickBot="1" x14ac:dyDescent="0.4">
      <c r="B4" s="3" t="s">
        <v>36</v>
      </c>
      <c r="C4" s="3" t="s">
        <v>0</v>
      </c>
      <c r="D4" s="3" t="s">
        <v>1</v>
      </c>
      <c r="E4" s="3" t="s">
        <v>2</v>
      </c>
      <c r="H4" s="51" t="s">
        <v>3</v>
      </c>
      <c r="I4" s="51"/>
      <c r="J4" s="51"/>
      <c r="K4" s="51"/>
      <c r="L4" s="51"/>
      <c r="M4" s="51"/>
      <c r="S4" s="9" t="s">
        <v>26</v>
      </c>
    </row>
    <row r="5" spans="2:24" x14ac:dyDescent="0.35">
      <c r="B5" s="4" t="s">
        <v>11</v>
      </c>
      <c r="C5" s="12">
        <v>0</v>
      </c>
      <c r="D5" s="12">
        <v>0</v>
      </c>
      <c r="E5" s="12">
        <v>0</v>
      </c>
      <c r="O5" s="52"/>
      <c r="P5" s="53"/>
      <c r="Q5" s="53"/>
      <c r="R5" s="53"/>
      <c r="S5" s="53"/>
      <c r="T5" s="53"/>
      <c r="U5" s="53"/>
      <c r="V5" s="53"/>
      <c r="W5" s="53"/>
      <c r="X5" s="54"/>
    </row>
    <row r="6" spans="2:24" x14ac:dyDescent="0.35">
      <c r="B6" s="4" t="s">
        <v>5</v>
      </c>
      <c r="C6" s="12">
        <v>0</v>
      </c>
      <c r="D6" s="12">
        <v>0</v>
      </c>
      <c r="E6" s="12">
        <v>0</v>
      </c>
      <c r="H6" s="5" t="s">
        <v>6</v>
      </c>
      <c r="I6" s="5" t="s">
        <v>25</v>
      </c>
      <c r="J6" s="5" t="s">
        <v>7</v>
      </c>
      <c r="K6" s="5" t="s">
        <v>8</v>
      </c>
      <c r="L6" s="5" t="s">
        <v>9</v>
      </c>
      <c r="M6" s="5" t="s">
        <v>10</v>
      </c>
      <c r="O6" s="55"/>
      <c r="P6" s="56"/>
      <c r="Q6" s="56"/>
      <c r="R6" s="56"/>
      <c r="S6" s="56"/>
      <c r="T6" s="56"/>
      <c r="U6" s="56"/>
      <c r="V6" s="56"/>
      <c r="W6" s="56"/>
      <c r="X6" s="57"/>
    </row>
    <row r="7" spans="2:24" ht="15" customHeight="1" x14ac:dyDescent="0.35">
      <c r="C7" s="14"/>
      <c r="D7" s="14"/>
      <c r="E7" s="14"/>
      <c r="H7" s="61" t="s">
        <v>36</v>
      </c>
      <c r="I7" s="22" t="s">
        <v>11</v>
      </c>
      <c r="J7" s="32">
        <v>1.01</v>
      </c>
      <c r="K7" s="32">
        <v>0</v>
      </c>
      <c r="L7" s="33">
        <v>44707</v>
      </c>
      <c r="M7" s="33">
        <v>44739</v>
      </c>
      <c r="O7" s="55"/>
      <c r="P7" s="56"/>
      <c r="Q7" s="56"/>
      <c r="R7" s="56"/>
      <c r="S7" s="56"/>
      <c r="T7" s="56"/>
      <c r="U7" s="56"/>
      <c r="V7" s="56"/>
      <c r="W7" s="56"/>
      <c r="X7" s="57"/>
    </row>
    <row r="8" spans="2:24" ht="15" customHeight="1" x14ac:dyDescent="0.35">
      <c r="C8" s="14"/>
      <c r="D8" s="14"/>
      <c r="E8" s="14"/>
      <c r="H8" s="62"/>
      <c r="I8" s="22" t="s">
        <v>11</v>
      </c>
      <c r="J8" s="23">
        <v>0.99</v>
      </c>
      <c r="K8" s="23">
        <v>0</v>
      </c>
      <c r="L8" s="24">
        <v>43735</v>
      </c>
      <c r="M8" s="24">
        <v>43867</v>
      </c>
      <c r="O8" s="55"/>
      <c r="P8" s="56"/>
      <c r="Q8" s="56"/>
      <c r="R8" s="56"/>
      <c r="S8" s="56"/>
      <c r="T8" s="56"/>
      <c r="U8" s="56"/>
      <c r="V8" s="56"/>
      <c r="W8" s="56"/>
      <c r="X8" s="57"/>
    </row>
    <row r="9" spans="2:24" ht="15" customHeight="1" x14ac:dyDescent="0.35">
      <c r="C9" s="14"/>
      <c r="D9" s="14"/>
      <c r="E9" s="14"/>
      <c r="H9" s="62"/>
      <c r="I9" s="22" t="s">
        <v>5</v>
      </c>
      <c r="J9" s="23">
        <v>0.88</v>
      </c>
      <c r="K9" s="23">
        <v>9.5500000000000007</v>
      </c>
      <c r="L9" s="24">
        <v>43514</v>
      </c>
      <c r="M9" s="24">
        <v>43559</v>
      </c>
      <c r="O9" s="55"/>
      <c r="P9" s="56"/>
      <c r="Q9" s="56"/>
      <c r="R9" s="56"/>
      <c r="S9" s="56"/>
      <c r="T9" s="56"/>
      <c r="U9" s="56"/>
      <c r="V9" s="56"/>
      <c r="W9" s="56"/>
      <c r="X9" s="57"/>
    </row>
    <row r="10" spans="2:24" ht="15" customHeight="1" x14ac:dyDescent="0.35">
      <c r="B10" s="3" t="s">
        <v>39</v>
      </c>
      <c r="C10" s="3" t="s">
        <v>0</v>
      </c>
      <c r="D10" s="3" t="s">
        <v>1</v>
      </c>
      <c r="E10" s="3" t="s">
        <v>2</v>
      </c>
      <c r="H10" s="63"/>
      <c r="I10" s="22" t="s">
        <v>5</v>
      </c>
      <c r="J10" s="32">
        <v>1.03</v>
      </c>
      <c r="K10" s="32">
        <v>0</v>
      </c>
      <c r="L10" s="33">
        <v>44707</v>
      </c>
      <c r="M10" s="33">
        <v>44739</v>
      </c>
      <c r="O10" s="55"/>
      <c r="P10" s="56"/>
      <c r="Q10" s="56"/>
      <c r="R10" s="56"/>
      <c r="S10" s="56"/>
      <c r="T10" s="56"/>
      <c r="U10" s="56"/>
      <c r="V10" s="56"/>
      <c r="W10" s="56"/>
      <c r="X10" s="57"/>
    </row>
    <row r="11" spans="2:24" x14ac:dyDescent="0.35">
      <c r="B11" s="4" t="s">
        <v>11</v>
      </c>
      <c r="C11" s="12">
        <v>0</v>
      </c>
      <c r="D11" s="12">
        <v>0</v>
      </c>
      <c r="E11" s="12">
        <v>0</v>
      </c>
      <c r="H11" s="61" t="s">
        <v>39</v>
      </c>
      <c r="I11" s="22" t="s">
        <v>11</v>
      </c>
      <c r="J11" s="32">
        <v>1</v>
      </c>
      <c r="K11" s="32">
        <v>6.39</v>
      </c>
      <c r="L11" s="33">
        <v>44707</v>
      </c>
      <c r="M11" s="33">
        <v>44739</v>
      </c>
      <c r="O11" s="55"/>
      <c r="P11" s="56"/>
      <c r="Q11" s="56"/>
      <c r="R11" s="56"/>
      <c r="S11" s="56"/>
      <c r="T11" s="56"/>
      <c r="U11" s="56"/>
      <c r="V11" s="56"/>
      <c r="W11" s="56"/>
      <c r="X11" s="57"/>
    </row>
    <row r="12" spans="2:24" x14ac:dyDescent="0.35">
      <c r="B12" s="4" t="s">
        <v>5</v>
      </c>
      <c r="C12" s="12">
        <v>0</v>
      </c>
      <c r="D12" s="12">
        <v>0</v>
      </c>
      <c r="E12" s="12">
        <v>0</v>
      </c>
      <c r="H12" s="62"/>
      <c r="I12" s="22" t="s">
        <v>11</v>
      </c>
      <c r="J12" s="23">
        <v>1.1499999999999999</v>
      </c>
      <c r="K12" s="23">
        <v>-109.62</v>
      </c>
      <c r="L12" s="24">
        <v>43740</v>
      </c>
      <c r="M12" s="24">
        <v>43867</v>
      </c>
      <c r="O12" s="55"/>
      <c r="P12" s="56"/>
      <c r="Q12" s="56"/>
      <c r="R12" s="56"/>
      <c r="S12" s="56"/>
      <c r="T12" s="56"/>
      <c r="U12" s="56"/>
      <c r="V12" s="56"/>
      <c r="W12" s="56"/>
      <c r="X12" s="57"/>
    </row>
    <row r="13" spans="2:24" x14ac:dyDescent="0.35">
      <c r="H13" s="62"/>
      <c r="I13" s="22" t="s">
        <v>5</v>
      </c>
      <c r="J13" s="23">
        <v>0.93</v>
      </c>
      <c r="K13" s="23">
        <v>-6.17</v>
      </c>
      <c r="L13" s="24">
        <v>43515</v>
      </c>
      <c r="M13" s="24">
        <v>43559</v>
      </c>
      <c r="O13" s="55"/>
      <c r="P13" s="56"/>
      <c r="Q13" s="56"/>
      <c r="R13" s="56"/>
      <c r="S13" s="56"/>
      <c r="T13" s="56"/>
      <c r="U13" s="56"/>
      <c r="V13" s="56"/>
      <c r="W13" s="56"/>
      <c r="X13" s="57"/>
    </row>
    <row r="14" spans="2:24" x14ac:dyDescent="0.35">
      <c r="H14" s="63"/>
      <c r="I14" s="22" t="s">
        <v>5</v>
      </c>
      <c r="J14" s="32">
        <v>1.01</v>
      </c>
      <c r="K14" s="32">
        <v>0</v>
      </c>
      <c r="L14" s="33">
        <v>44707</v>
      </c>
      <c r="M14" s="33">
        <v>44739</v>
      </c>
      <c r="O14" s="55"/>
      <c r="P14" s="56"/>
      <c r="Q14" s="56"/>
      <c r="R14" s="56"/>
      <c r="S14" s="56"/>
      <c r="T14" s="56"/>
      <c r="U14" s="56"/>
      <c r="V14" s="56"/>
      <c r="W14" s="56"/>
      <c r="X14" s="57"/>
    </row>
    <row r="15" spans="2:24" x14ac:dyDescent="0.35">
      <c r="H15" s="61" t="s">
        <v>38</v>
      </c>
      <c r="I15" s="22" t="s">
        <v>11</v>
      </c>
      <c r="J15" s="32">
        <v>1</v>
      </c>
      <c r="K15" s="32">
        <v>0</v>
      </c>
      <c r="L15" s="33">
        <v>44711</v>
      </c>
      <c r="M15" s="33">
        <v>44739</v>
      </c>
      <c r="O15" s="55"/>
      <c r="P15" s="56"/>
      <c r="Q15" s="56"/>
      <c r="R15" s="56"/>
      <c r="S15" s="56"/>
      <c r="T15" s="56"/>
      <c r="U15" s="56"/>
      <c r="V15" s="56"/>
      <c r="W15" s="56"/>
      <c r="X15" s="57"/>
    </row>
    <row r="16" spans="2:24" x14ac:dyDescent="0.35">
      <c r="B16" s="3" t="s">
        <v>38</v>
      </c>
      <c r="C16" s="3" t="s">
        <v>0</v>
      </c>
      <c r="D16" s="3" t="s">
        <v>1</v>
      </c>
      <c r="E16" s="3" t="s">
        <v>2</v>
      </c>
      <c r="H16" s="62"/>
      <c r="I16" s="22" t="s">
        <v>11</v>
      </c>
      <c r="J16" s="23">
        <v>0.86</v>
      </c>
      <c r="K16" s="23">
        <v>0</v>
      </c>
      <c r="L16" s="24">
        <v>43735</v>
      </c>
      <c r="M16" s="24">
        <v>43867</v>
      </c>
      <c r="O16" s="55"/>
      <c r="P16" s="56"/>
      <c r="Q16" s="56"/>
      <c r="R16" s="56"/>
      <c r="S16" s="56"/>
      <c r="T16" s="56"/>
      <c r="U16" s="56"/>
      <c r="V16" s="56"/>
      <c r="W16" s="56"/>
      <c r="X16" s="57"/>
    </row>
    <row r="17" spans="2:24" x14ac:dyDescent="0.35">
      <c r="B17" s="4" t="s">
        <v>11</v>
      </c>
      <c r="C17" s="12">
        <v>0</v>
      </c>
      <c r="D17" s="12">
        <v>0</v>
      </c>
      <c r="E17" s="12">
        <v>0</v>
      </c>
      <c r="H17" s="62"/>
      <c r="I17" s="22" t="s">
        <v>5</v>
      </c>
      <c r="J17" s="23">
        <v>0.9</v>
      </c>
      <c r="K17" s="23">
        <v>0</v>
      </c>
      <c r="L17" s="24">
        <v>43514</v>
      </c>
      <c r="M17" s="24">
        <v>43559</v>
      </c>
      <c r="O17" s="55"/>
      <c r="P17" s="56"/>
      <c r="Q17" s="56"/>
      <c r="R17" s="56"/>
      <c r="S17" s="56"/>
      <c r="T17" s="56"/>
      <c r="U17" s="56"/>
      <c r="V17" s="56"/>
      <c r="W17" s="56"/>
      <c r="X17" s="57"/>
    </row>
    <row r="18" spans="2:24" x14ac:dyDescent="0.35">
      <c r="B18" s="4" t="s">
        <v>5</v>
      </c>
      <c r="C18" s="12">
        <v>0</v>
      </c>
      <c r="D18" s="12">
        <v>0</v>
      </c>
      <c r="E18" s="12">
        <v>0</v>
      </c>
      <c r="H18" s="63"/>
      <c r="I18" s="22" t="s">
        <v>5</v>
      </c>
      <c r="J18" s="32">
        <v>0.99</v>
      </c>
      <c r="K18" s="32">
        <v>0</v>
      </c>
      <c r="L18" s="33">
        <v>44711</v>
      </c>
      <c r="M18" s="33">
        <v>44739</v>
      </c>
      <c r="O18" s="55"/>
      <c r="P18" s="56"/>
      <c r="Q18" s="56"/>
      <c r="R18" s="56"/>
      <c r="S18" s="56"/>
      <c r="T18" s="56"/>
      <c r="U18" s="56"/>
      <c r="V18" s="56"/>
      <c r="W18" s="56"/>
      <c r="X18" s="57"/>
    </row>
    <row r="19" spans="2:24" x14ac:dyDescent="0.35">
      <c r="C19" s="14"/>
      <c r="D19" s="14"/>
      <c r="E19" s="14"/>
      <c r="H19" s="61" t="s">
        <v>37</v>
      </c>
      <c r="I19" s="22" t="s">
        <v>11</v>
      </c>
      <c r="J19" s="32">
        <v>1.02</v>
      </c>
      <c r="K19" s="32">
        <v>0</v>
      </c>
      <c r="L19" s="33">
        <v>44712</v>
      </c>
      <c r="M19" s="33">
        <v>44739</v>
      </c>
      <c r="O19" s="55"/>
      <c r="P19" s="56"/>
      <c r="Q19" s="56"/>
      <c r="R19" s="56"/>
      <c r="S19" s="56"/>
      <c r="T19" s="56"/>
      <c r="U19" s="56"/>
      <c r="V19" s="56"/>
      <c r="W19" s="56"/>
      <c r="X19" s="57"/>
    </row>
    <row r="20" spans="2:24" x14ac:dyDescent="0.35">
      <c r="C20" s="14"/>
      <c r="D20" s="14"/>
      <c r="E20" s="14"/>
      <c r="H20" s="62"/>
      <c r="I20" s="22" t="s">
        <v>11</v>
      </c>
      <c r="J20" s="23">
        <v>0.97</v>
      </c>
      <c r="K20" s="23">
        <v>-7.98</v>
      </c>
      <c r="L20" s="24">
        <v>43740</v>
      </c>
      <c r="M20" s="24">
        <v>43867</v>
      </c>
      <c r="O20" s="55"/>
      <c r="P20" s="56"/>
      <c r="Q20" s="56"/>
      <c r="R20" s="56"/>
      <c r="S20" s="56"/>
      <c r="T20" s="56"/>
      <c r="U20" s="56"/>
      <c r="V20" s="56"/>
      <c r="W20" s="56"/>
      <c r="X20" s="57"/>
    </row>
    <row r="21" spans="2:24" x14ac:dyDescent="0.35">
      <c r="B21" s="3" t="s">
        <v>37</v>
      </c>
      <c r="C21" s="3" t="s">
        <v>0</v>
      </c>
      <c r="D21" s="3" t="s">
        <v>1</v>
      </c>
      <c r="E21" s="3" t="s">
        <v>2</v>
      </c>
      <c r="H21" s="62"/>
      <c r="I21" s="22" t="s">
        <v>5</v>
      </c>
      <c r="J21" s="23">
        <v>0.89</v>
      </c>
      <c r="K21" s="23">
        <v>0</v>
      </c>
      <c r="L21" s="24">
        <v>43514</v>
      </c>
      <c r="M21" s="24">
        <v>43559</v>
      </c>
      <c r="O21" s="55"/>
      <c r="P21" s="56"/>
      <c r="Q21" s="56"/>
      <c r="R21" s="56"/>
      <c r="S21" s="56"/>
      <c r="T21" s="56"/>
      <c r="U21" s="56"/>
      <c r="V21" s="56"/>
      <c r="W21" s="56"/>
      <c r="X21" s="57"/>
    </row>
    <row r="22" spans="2:24" x14ac:dyDescent="0.35">
      <c r="B22" s="4" t="s">
        <v>11</v>
      </c>
      <c r="C22" s="12">
        <v>0</v>
      </c>
      <c r="D22" s="12">
        <v>0</v>
      </c>
      <c r="E22" s="12">
        <v>0</v>
      </c>
      <c r="H22" s="63"/>
      <c r="I22" s="22" t="s">
        <v>5</v>
      </c>
      <c r="J22" s="32">
        <v>1.04</v>
      </c>
      <c r="K22" s="32">
        <v>0</v>
      </c>
      <c r="L22" s="33">
        <v>44712</v>
      </c>
      <c r="M22" s="33">
        <v>44739</v>
      </c>
      <c r="O22" s="55"/>
      <c r="P22" s="56"/>
      <c r="Q22" s="56"/>
      <c r="R22" s="56"/>
      <c r="S22" s="56"/>
      <c r="T22" s="56"/>
      <c r="U22" s="56"/>
      <c r="V22" s="56"/>
      <c r="W22" s="56"/>
      <c r="X22" s="57"/>
    </row>
    <row r="23" spans="2:24" x14ac:dyDescent="0.35">
      <c r="B23" s="4" t="s">
        <v>5</v>
      </c>
      <c r="C23" s="12">
        <v>0</v>
      </c>
      <c r="D23" s="12">
        <v>0</v>
      </c>
      <c r="E23" s="12">
        <v>0</v>
      </c>
      <c r="H23" s="61" t="s">
        <v>24</v>
      </c>
      <c r="I23" s="34" t="s">
        <v>11</v>
      </c>
      <c r="J23" s="32">
        <v>0.99</v>
      </c>
      <c r="K23" s="32">
        <v>-1.59</v>
      </c>
      <c r="L23" s="33">
        <v>44896</v>
      </c>
      <c r="M23" s="33">
        <v>44945</v>
      </c>
      <c r="O23" s="55"/>
      <c r="P23" s="56"/>
      <c r="Q23" s="56"/>
      <c r="R23" s="56"/>
      <c r="S23" s="56"/>
      <c r="T23" s="56"/>
      <c r="U23" s="56"/>
      <c r="V23" s="56"/>
      <c r="W23" s="56"/>
      <c r="X23" s="57"/>
    </row>
    <row r="24" spans="2:24" x14ac:dyDescent="0.35">
      <c r="C24" s="14"/>
      <c r="D24" s="14"/>
      <c r="E24" s="14"/>
      <c r="H24" s="62"/>
      <c r="I24" s="1" t="s">
        <v>11</v>
      </c>
      <c r="J24" s="35">
        <v>0.71</v>
      </c>
      <c r="K24" s="35">
        <v>-4.67</v>
      </c>
      <c r="L24" s="24">
        <v>43860</v>
      </c>
      <c r="M24" s="24">
        <v>43964</v>
      </c>
      <c r="O24" s="55"/>
      <c r="P24" s="56"/>
      <c r="Q24" s="56"/>
      <c r="R24" s="56"/>
      <c r="S24" s="56"/>
      <c r="T24" s="56"/>
      <c r="U24" s="56"/>
      <c r="V24" s="56"/>
      <c r="W24" s="56"/>
      <c r="X24" s="57"/>
    </row>
    <row r="25" spans="2:24" x14ac:dyDescent="0.35">
      <c r="C25" s="14"/>
      <c r="D25" s="14"/>
      <c r="E25" s="14"/>
      <c r="H25" s="62"/>
      <c r="I25" s="34" t="s">
        <v>5</v>
      </c>
      <c r="J25" s="32">
        <v>1.02</v>
      </c>
      <c r="K25" s="32">
        <v>-2.0299999999999998</v>
      </c>
      <c r="L25" s="33">
        <v>44896</v>
      </c>
      <c r="M25" s="33">
        <v>44945</v>
      </c>
      <c r="O25" s="55"/>
      <c r="P25" s="56"/>
      <c r="Q25" s="56"/>
      <c r="R25" s="56"/>
      <c r="S25" s="56"/>
      <c r="T25" s="56"/>
      <c r="U25" s="56"/>
      <c r="V25" s="56"/>
      <c r="W25" s="56"/>
      <c r="X25" s="57"/>
    </row>
    <row r="26" spans="2:24" x14ac:dyDescent="0.35">
      <c r="C26" s="14"/>
      <c r="D26" s="14"/>
      <c r="E26" s="14"/>
      <c r="H26" s="63"/>
      <c r="I26" s="34" t="s">
        <v>5</v>
      </c>
      <c r="J26" s="23">
        <v>0.78</v>
      </c>
      <c r="K26" s="23">
        <v>0</v>
      </c>
      <c r="L26" s="24">
        <v>43860</v>
      </c>
      <c r="M26" s="24">
        <v>43964</v>
      </c>
      <c r="O26" s="55"/>
      <c r="P26" s="56"/>
      <c r="Q26" s="56"/>
      <c r="R26" s="56"/>
      <c r="S26" s="56"/>
      <c r="T26" s="56"/>
      <c r="U26" s="56"/>
      <c r="V26" s="56"/>
      <c r="W26" s="56"/>
      <c r="X26" s="57"/>
    </row>
    <row r="27" spans="2:24" x14ac:dyDescent="0.35">
      <c r="B27" s="3" t="s">
        <v>24</v>
      </c>
      <c r="C27" s="3" t="s">
        <v>0</v>
      </c>
      <c r="D27" s="3" t="s">
        <v>1</v>
      </c>
      <c r="E27" s="3" t="s">
        <v>2</v>
      </c>
      <c r="H27" s="61" t="s">
        <v>27</v>
      </c>
      <c r="I27" s="11" t="s">
        <v>11</v>
      </c>
      <c r="J27" s="28">
        <v>1</v>
      </c>
      <c r="K27" s="28">
        <v>0</v>
      </c>
      <c r="L27" s="30" t="s">
        <v>49</v>
      </c>
      <c r="M27" s="24">
        <v>44054</v>
      </c>
      <c r="O27" s="55"/>
      <c r="P27" s="56"/>
      <c r="Q27" s="56"/>
      <c r="R27" s="56"/>
      <c r="S27" s="56"/>
      <c r="T27" s="56"/>
      <c r="U27" s="56"/>
      <c r="V27" s="56"/>
      <c r="W27" s="56"/>
      <c r="X27" s="57"/>
    </row>
    <row r="28" spans="2:24" x14ac:dyDescent="0.35">
      <c r="B28" s="4" t="s">
        <v>11</v>
      </c>
      <c r="C28" s="12">
        <v>0</v>
      </c>
      <c r="D28" s="12">
        <v>0</v>
      </c>
      <c r="E28" s="12">
        <v>0</v>
      </c>
      <c r="H28" s="62"/>
      <c r="I28" s="11" t="s">
        <v>11</v>
      </c>
      <c r="J28" s="36">
        <v>1.48</v>
      </c>
      <c r="K28" s="36">
        <v>-9.4499999999999993</v>
      </c>
      <c r="L28" s="37">
        <v>44223</v>
      </c>
      <c r="M28" s="37">
        <v>44312</v>
      </c>
      <c r="O28" s="55"/>
      <c r="P28" s="56"/>
      <c r="Q28" s="56"/>
      <c r="R28" s="56"/>
      <c r="S28" s="56"/>
      <c r="T28" s="56"/>
      <c r="U28" s="56"/>
      <c r="V28" s="56"/>
      <c r="W28" s="56"/>
      <c r="X28" s="57"/>
    </row>
    <row r="29" spans="2:24" x14ac:dyDescent="0.35">
      <c r="B29" s="4" t="s">
        <v>5</v>
      </c>
      <c r="C29" s="12">
        <v>0</v>
      </c>
      <c r="D29" s="12">
        <v>0</v>
      </c>
      <c r="E29" s="12">
        <v>0</v>
      </c>
      <c r="H29" s="62"/>
      <c r="I29" s="11" t="s">
        <v>5</v>
      </c>
      <c r="J29" s="36">
        <v>0.88</v>
      </c>
      <c r="K29" s="36">
        <v>0</v>
      </c>
      <c r="L29" s="37">
        <v>44223</v>
      </c>
      <c r="M29" s="37">
        <v>44312</v>
      </c>
      <c r="O29" s="55"/>
      <c r="P29" s="56"/>
      <c r="Q29" s="56"/>
      <c r="R29" s="56"/>
      <c r="S29" s="56"/>
      <c r="T29" s="56"/>
      <c r="U29" s="56"/>
      <c r="V29" s="56"/>
      <c r="W29" s="56"/>
      <c r="X29" s="57"/>
    </row>
    <row r="30" spans="2:24" x14ac:dyDescent="0.35">
      <c r="H30" s="63"/>
      <c r="I30" s="11" t="s">
        <v>5</v>
      </c>
      <c r="J30" s="28">
        <v>1.06</v>
      </c>
      <c r="K30" s="28">
        <v>-5.54</v>
      </c>
      <c r="L30" s="24">
        <v>43797</v>
      </c>
      <c r="M30" s="24">
        <v>43867</v>
      </c>
      <c r="O30" s="55"/>
      <c r="P30" s="56"/>
      <c r="Q30" s="56"/>
      <c r="R30" s="56"/>
      <c r="S30" s="56"/>
      <c r="T30" s="56"/>
      <c r="U30" s="56"/>
      <c r="V30" s="56"/>
      <c r="W30" s="56"/>
      <c r="X30" s="57"/>
    </row>
    <row r="31" spans="2:24" x14ac:dyDescent="0.35">
      <c r="H31" s="61" t="s">
        <v>28</v>
      </c>
      <c r="I31" s="11" t="s">
        <v>11</v>
      </c>
      <c r="J31" s="28">
        <v>0.97</v>
      </c>
      <c r="K31" s="28">
        <v>0</v>
      </c>
      <c r="L31" s="31">
        <v>44312</v>
      </c>
      <c r="M31" s="31">
        <v>44361</v>
      </c>
      <c r="O31" s="55"/>
      <c r="P31" s="56"/>
      <c r="Q31" s="56"/>
      <c r="R31" s="56"/>
      <c r="S31" s="56"/>
      <c r="T31" s="56"/>
      <c r="U31" s="56"/>
      <c r="V31" s="56"/>
      <c r="W31" s="56"/>
      <c r="X31" s="57"/>
    </row>
    <row r="32" spans="2:24" x14ac:dyDescent="0.35">
      <c r="H32" s="62"/>
      <c r="I32" s="11" t="s">
        <v>11</v>
      </c>
      <c r="J32" s="38">
        <v>0.99</v>
      </c>
      <c r="K32" s="38">
        <v>13.53</v>
      </c>
      <c r="L32" s="39">
        <v>44855</v>
      </c>
      <c r="M32" s="39">
        <v>44909</v>
      </c>
      <c r="O32" s="55"/>
      <c r="P32" s="56"/>
      <c r="Q32" s="56"/>
      <c r="R32" s="56"/>
      <c r="S32" s="56"/>
      <c r="T32" s="56"/>
      <c r="U32" s="56"/>
      <c r="V32" s="56"/>
      <c r="W32" s="56"/>
      <c r="X32" s="57"/>
    </row>
    <row r="33" spans="2:24" x14ac:dyDescent="0.35">
      <c r="B33" s="3" t="s">
        <v>34</v>
      </c>
      <c r="C33" s="3" t="s">
        <v>0</v>
      </c>
      <c r="D33" s="3" t="s">
        <v>1</v>
      </c>
      <c r="E33" s="3" t="s">
        <v>2</v>
      </c>
      <c r="H33" s="62"/>
      <c r="I33" s="11" t="s">
        <v>5</v>
      </c>
      <c r="J33" s="28">
        <v>1.44</v>
      </c>
      <c r="K33" s="28">
        <v>-0.65</v>
      </c>
      <c r="L33" s="31">
        <v>44312</v>
      </c>
      <c r="M33" s="31">
        <v>44361</v>
      </c>
      <c r="O33" s="55"/>
      <c r="P33" s="56"/>
      <c r="Q33" s="56"/>
      <c r="R33" s="56"/>
      <c r="S33" s="56"/>
      <c r="T33" s="56"/>
      <c r="U33" s="56"/>
      <c r="V33" s="56"/>
      <c r="W33" s="56"/>
      <c r="X33" s="57"/>
    </row>
    <row r="34" spans="2:24" x14ac:dyDescent="0.35">
      <c r="B34" s="4" t="s">
        <v>11</v>
      </c>
      <c r="C34" s="12">
        <v>0</v>
      </c>
      <c r="D34" s="12">
        <v>0</v>
      </c>
      <c r="E34" s="12">
        <v>0</v>
      </c>
      <c r="H34" s="63"/>
      <c r="I34" s="11" t="s">
        <v>5</v>
      </c>
      <c r="J34" s="38">
        <v>1.04</v>
      </c>
      <c r="K34" s="38">
        <v>0</v>
      </c>
      <c r="L34" s="39">
        <v>44855</v>
      </c>
      <c r="M34" s="39">
        <v>44909</v>
      </c>
      <c r="O34" s="55"/>
      <c r="P34" s="56"/>
      <c r="Q34" s="56"/>
      <c r="R34" s="56"/>
      <c r="S34" s="56"/>
      <c r="T34" s="56"/>
      <c r="U34" s="56"/>
      <c r="V34" s="56"/>
      <c r="W34" s="56"/>
      <c r="X34" s="57"/>
    </row>
    <row r="35" spans="2:24" x14ac:dyDescent="0.35">
      <c r="B35" s="4" t="s">
        <v>5</v>
      </c>
      <c r="C35" s="12">
        <v>0</v>
      </c>
      <c r="D35" s="12">
        <v>0</v>
      </c>
      <c r="E35" s="12">
        <v>0</v>
      </c>
      <c r="H35" s="61" t="s">
        <v>29</v>
      </c>
      <c r="I35" s="11" t="s">
        <v>11</v>
      </c>
      <c r="J35" s="44">
        <v>0.95</v>
      </c>
      <c r="K35" s="44">
        <v>11.2</v>
      </c>
      <c r="L35" s="45">
        <v>44543</v>
      </c>
      <c r="M35" s="45">
        <v>44582</v>
      </c>
      <c r="O35" s="55"/>
      <c r="P35" s="56"/>
      <c r="Q35" s="56"/>
      <c r="R35" s="56"/>
      <c r="S35" s="56"/>
      <c r="T35" s="56"/>
      <c r="U35" s="56"/>
      <c r="V35" s="56"/>
      <c r="W35" s="56"/>
      <c r="X35" s="57"/>
    </row>
    <row r="36" spans="2:24" x14ac:dyDescent="0.35">
      <c r="B36" s="16"/>
      <c r="C36" s="16"/>
      <c r="D36" s="16"/>
      <c r="E36" s="16"/>
      <c r="H36" s="62"/>
      <c r="I36" s="11" t="s">
        <v>11</v>
      </c>
      <c r="J36" s="38">
        <v>1.01</v>
      </c>
      <c r="K36" s="38">
        <v>2.5099999999999998</v>
      </c>
      <c r="L36" s="33">
        <v>44958</v>
      </c>
      <c r="M36" s="33">
        <v>45012</v>
      </c>
      <c r="O36" s="55"/>
      <c r="P36" s="56"/>
      <c r="Q36" s="56"/>
      <c r="R36" s="56"/>
      <c r="S36" s="56"/>
      <c r="T36" s="56"/>
      <c r="U36" s="56"/>
      <c r="V36" s="56"/>
      <c r="W36" s="56"/>
      <c r="X36" s="57"/>
    </row>
    <row r="37" spans="2:24" x14ac:dyDescent="0.35">
      <c r="B37" s="3" t="s">
        <v>35</v>
      </c>
      <c r="C37" s="3" t="s">
        <v>0</v>
      </c>
      <c r="D37" s="3" t="s">
        <v>1</v>
      </c>
      <c r="E37" s="3" t="s">
        <v>2</v>
      </c>
      <c r="H37" s="62"/>
      <c r="I37" s="11" t="s">
        <v>5</v>
      </c>
      <c r="J37" s="38">
        <v>0.74</v>
      </c>
      <c r="K37" s="38">
        <v>0</v>
      </c>
      <c r="L37" s="33">
        <v>44958</v>
      </c>
      <c r="M37" s="33">
        <v>45012</v>
      </c>
      <c r="O37" s="55"/>
      <c r="P37" s="56"/>
      <c r="Q37" s="56"/>
      <c r="R37" s="56"/>
      <c r="S37" s="56"/>
      <c r="T37" s="56"/>
      <c r="U37" s="56"/>
      <c r="V37" s="56"/>
      <c r="W37" s="56"/>
      <c r="X37" s="57"/>
    </row>
    <row r="38" spans="2:24" x14ac:dyDescent="0.35">
      <c r="B38" s="4" t="s">
        <v>11</v>
      </c>
      <c r="C38" s="12">
        <v>0</v>
      </c>
      <c r="D38" s="12">
        <v>0</v>
      </c>
      <c r="E38" s="12">
        <v>0</v>
      </c>
      <c r="H38" s="63"/>
      <c r="I38" s="11" t="s">
        <v>5</v>
      </c>
      <c r="J38" s="28">
        <v>0.78</v>
      </c>
      <c r="K38" s="28">
        <v>0</v>
      </c>
      <c r="L38" s="45">
        <v>44543</v>
      </c>
      <c r="M38" s="45">
        <v>44582</v>
      </c>
      <c r="O38" s="55"/>
      <c r="P38" s="56"/>
      <c r="Q38" s="56"/>
      <c r="R38" s="56"/>
      <c r="S38" s="56"/>
      <c r="T38" s="56"/>
      <c r="U38" s="56"/>
      <c r="V38" s="56"/>
      <c r="W38" s="56"/>
      <c r="X38" s="57"/>
    </row>
    <row r="39" spans="2:24" x14ac:dyDescent="0.35">
      <c r="B39" s="4" t="s">
        <v>5</v>
      </c>
      <c r="C39" s="12">
        <v>0</v>
      </c>
      <c r="D39" s="12">
        <v>0</v>
      </c>
      <c r="E39" s="12">
        <v>0</v>
      </c>
      <c r="H39" s="61" t="s">
        <v>30</v>
      </c>
      <c r="I39" s="11" t="s">
        <v>11</v>
      </c>
      <c r="J39" s="38">
        <v>0.94</v>
      </c>
      <c r="K39" s="38">
        <v>9.0500000000000007</v>
      </c>
      <c r="L39" s="33">
        <v>44546</v>
      </c>
      <c r="M39" s="33">
        <v>44594</v>
      </c>
      <c r="O39" s="55"/>
      <c r="P39" s="56"/>
      <c r="Q39" s="56"/>
      <c r="R39" s="56"/>
      <c r="S39" s="56"/>
      <c r="T39" s="56"/>
      <c r="U39" s="56"/>
      <c r="V39" s="56"/>
      <c r="W39" s="56"/>
      <c r="X39" s="57"/>
    </row>
    <row r="40" spans="2:24" x14ac:dyDescent="0.35">
      <c r="C40" s="14"/>
      <c r="D40" s="14"/>
      <c r="E40" s="14"/>
      <c r="H40" s="62"/>
      <c r="I40" s="11" t="s">
        <v>11</v>
      </c>
      <c r="J40" s="28">
        <v>0.8</v>
      </c>
      <c r="K40" s="28">
        <v>-8.59</v>
      </c>
      <c r="L40" s="24">
        <v>43812</v>
      </c>
      <c r="M40" s="24">
        <v>43867</v>
      </c>
      <c r="O40" s="55"/>
      <c r="P40" s="56"/>
      <c r="Q40" s="56"/>
      <c r="R40" s="56"/>
      <c r="S40" s="56"/>
      <c r="T40" s="56"/>
      <c r="U40" s="56"/>
      <c r="V40" s="56"/>
      <c r="W40" s="56"/>
      <c r="X40" s="57"/>
    </row>
    <row r="41" spans="2:24" x14ac:dyDescent="0.35">
      <c r="C41" s="14"/>
      <c r="D41" s="18"/>
      <c r="E41" s="14"/>
      <c r="H41" s="62"/>
      <c r="I41" s="11" t="s">
        <v>5</v>
      </c>
      <c r="J41" s="38">
        <v>0.84</v>
      </c>
      <c r="K41" s="38">
        <v>21.77</v>
      </c>
      <c r="L41" s="33">
        <v>44546</v>
      </c>
      <c r="M41" s="33">
        <v>44594</v>
      </c>
      <c r="O41" s="55"/>
      <c r="P41" s="56"/>
      <c r="Q41" s="56"/>
      <c r="R41" s="56"/>
      <c r="S41" s="56"/>
      <c r="T41" s="56"/>
      <c r="U41" s="56"/>
      <c r="V41" s="56"/>
      <c r="W41" s="56"/>
      <c r="X41" s="57"/>
    </row>
    <row r="42" spans="2:24" x14ac:dyDescent="0.35">
      <c r="B42" s="3" t="s">
        <v>31</v>
      </c>
      <c r="C42" s="3" t="s">
        <v>0</v>
      </c>
      <c r="D42" s="3" t="s">
        <v>1</v>
      </c>
      <c r="E42" s="3" t="s">
        <v>2</v>
      </c>
      <c r="H42" s="63"/>
      <c r="I42" s="11" t="s">
        <v>5</v>
      </c>
      <c r="J42" s="28">
        <v>0.83</v>
      </c>
      <c r="K42" s="28">
        <v>18.27</v>
      </c>
      <c r="L42" s="24">
        <v>43812</v>
      </c>
      <c r="M42" s="24">
        <v>43867</v>
      </c>
      <c r="O42" s="55"/>
      <c r="P42" s="56"/>
      <c r="Q42" s="56"/>
      <c r="R42" s="56"/>
      <c r="S42" s="56"/>
      <c r="T42" s="56"/>
      <c r="U42" s="56"/>
      <c r="V42" s="56"/>
      <c r="W42" s="56"/>
      <c r="X42" s="57"/>
    </row>
    <row r="43" spans="2:24" x14ac:dyDescent="0.35">
      <c r="B43" s="4" t="s">
        <v>11</v>
      </c>
      <c r="C43" s="12">
        <v>0</v>
      </c>
      <c r="D43" s="12">
        <v>0</v>
      </c>
      <c r="E43" s="12">
        <v>0</v>
      </c>
      <c r="H43" s="47" t="s">
        <v>31</v>
      </c>
      <c r="I43" s="40" t="s">
        <v>11</v>
      </c>
      <c r="J43" s="23">
        <v>1.31</v>
      </c>
      <c r="K43" s="23">
        <v>-29.82</v>
      </c>
      <c r="L43" s="24">
        <v>43396</v>
      </c>
      <c r="M43" s="24">
        <v>43538</v>
      </c>
      <c r="O43" s="55"/>
      <c r="P43" s="56"/>
      <c r="Q43" s="56"/>
      <c r="R43" s="56"/>
      <c r="S43" s="56"/>
      <c r="T43" s="56"/>
      <c r="U43" s="56"/>
      <c r="V43" s="56"/>
      <c r="W43" s="56"/>
      <c r="X43" s="57"/>
    </row>
    <row r="44" spans="2:24" x14ac:dyDescent="0.35">
      <c r="B44" s="4" t="s">
        <v>5</v>
      </c>
      <c r="C44" s="12">
        <v>0</v>
      </c>
      <c r="D44" s="12">
        <v>0</v>
      </c>
      <c r="E44" s="12">
        <v>0</v>
      </c>
      <c r="H44" s="48"/>
      <c r="I44" s="4" t="s">
        <v>11</v>
      </c>
      <c r="J44" s="41">
        <v>0.97</v>
      </c>
      <c r="K44" s="41">
        <v>0</v>
      </c>
      <c r="L44" s="33">
        <v>44865</v>
      </c>
      <c r="M44" s="33">
        <v>44909</v>
      </c>
      <c r="O44" s="55"/>
      <c r="P44" s="56"/>
      <c r="Q44" s="56"/>
      <c r="R44" s="56"/>
      <c r="S44" s="56"/>
      <c r="T44" s="56"/>
      <c r="U44" s="56"/>
      <c r="V44" s="56"/>
      <c r="W44" s="56"/>
      <c r="X44" s="57"/>
    </row>
    <row r="45" spans="2:24" x14ac:dyDescent="0.35">
      <c r="B45" s="4" t="s">
        <v>4</v>
      </c>
      <c r="C45" s="12">
        <v>0</v>
      </c>
      <c r="D45" s="17">
        <v>0</v>
      </c>
      <c r="E45" s="12">
        <v>0</v>
      </c>
      <c r="H45" s="48"/>
      <c r="I45" s="40" t="s">
        <v>5</v>
      </c>
      <c r="J45" s="23">
        <v>0.86</v>
      </c>
      <c r="K45" s="23">
        <v>0</v>
      </c>
      <c r="L45" s="24">
        <v>43396</v>
      </c>
      <c r="M45" s="24">
        <v>43538</v>
      </c>
      <c r="O45" s="55"/>
      <c r="P45" s="56"/>
      <c r="Q45" s="56"/>
      <c r="R45" s="56"/>
      <c r="S45" s="56"/>
      <c r="T45" s="56"/>
      <c r="U45" s="56"/>
      <c r="V45" s="56"/>
      <c r="W45" s="56"/>
      <c r="X45" s="57"/>
    </row>
    <row r="46" spans="2:24" x14ac:dyDescent="0.35">
      <c r="B46" s="4" t="s">
        <v>33</v>
      </c>
      <c r="C46" s="12">
        <v>0</v>
      </c>
      <c r="D46" s="17">
        <v>0</v>
      </c>
      <c r="E46" s="12">
        <v>0</v>
      </c>
      <c r="H46" s="48"/>
      <c r="I46" s="40" t="s">
        <v>5</v>
      </c>
      <c r="J46" s="42">
        <v>0.88</v>
      </c>
      <c r="K46" s="42">
        <v>0</v>
      </c>
      <c r="L46" s="33">
        <v>44865</v>
      </c>
      <c r="M46" s="33">
        <v>44909</v>
      </c>
      <c r="O46" s="55"/>
      <c r="P46" s="56"/>
      <c r="Q46" s="56"/>
      <c r="R46" s="56"/>
      <c r="S46" s="56"/>
      <c r="T46" s="56"/>
      <c r="U46" s="56"/>
      <c r="V46" s="56"/>
      <c r="W46" s="56"/>
      <c r="X46" s="57"/>
    </row>
    <row r="47" spans="2:24" x14ac:dyDescent="0.35">
      <c r="C47" s="14"/>
      <c r="D47" s="18"/>
      <c r="E47" s="14"/>
      <c r="H47" s="48"/>
      <c r="I47" s="40" t="s">
        <v>4</v>
      </c>
      <c r="J47" s="43">
        <v>0.72</v>
      </c>
      <c r="K47" s="43">
        <v>0</v>
      </c>
      <c r="L47" s="24">
        <v>43396</v>
      </c>
      <c r="M47" s="24">
        <v>43538</v>
      </c>
      <c r="O47" s="55"/>
      <c r="P47" s="56"/>
      <c r="Q47" s="56"/>
      <c r="R47" s="56"/>
      <c r="S47" s="56"/>
      <c r="T47" s="56"/>
      <c r="U47" s="56"/>
      <c r="V47" s="56"/>
      <c r="W47" s="56"/>
      <c r="X47" s="57"/>
    </row>
    <row r="48" spans="2:24" x14ac:dyDescent="0.35">
      <c r="B48" s="3" t="s">
        <v>32</v>
      </c>
      <c r="C48" s="3" t="s">
        <v>0</v>
      </c>
      <c r="D48" s="3" t="s">
        <v>1</v>
      </c>
      <c r="E48" s="3" t="s">
        <v>2</v>
      </c>
      <c r="H48" s="48"/>
      <c r="I48" s="40" t="s">
        <v>4</v>
      </c>
      <c r="J48" s="42">
        <v>0.97</v>
      </c>
      <c r="K48" s="42">
        <v>-3.25</v>
      </c>
      <c r="L48" s="33">
        <v>44865</v>
      </c>
      <c r="M48" s="33">
        <v>44909</v>
      </c>
      <c r="O48" s="55"/>
      <c r="P48" s="56"/>
      <c r="Q48" s="56"/>
      <c r="R48" s="56"/>
      <c r="S48" s="56"/>
      <c r="T48" s="56"/>
      <c r="U48" s="56"/>
      <c r="V48" s="56"/>
      <c r="W48" s="56"/>
      <c r="X48" s="57"/>
    </row>
    <row r="49" spans="2:24" x14ac:dyDescent="0.35">
      <c r="B49" s="4" t="s">
        <v>11</v>
      </c>
      <c r="C49" s="12">
        <v>0</v>
      </c>
      <c r="D49" s="12">
        <v>0</v>
      </c>
      <c r="E49" s="12">
        <v>0</v>
      </c>
      <c r="H49" s="48"/>
      <c r="I49" s="40" t="s">
        <v>33</v>
      </c>
      <c r="J49" s="35">
        <v>13.09</v>
      </c>
      <c r="K49" s="35">
        <v>18.82</v>
      </c>
      <c r="L49" s="24">
        <v>43396</v>
      </c>
      <c r="M49" s="24">
        <v>43237</v>
      </c>
      <c r="O49" s="55"/>
      <c r="P49" s="56"/>
      <c r="Q49" s="56"/>
      <c r="R49" s="56"/>
      <c r="S49" s="56"/>
      <c r="T49" s="56"/>
      <c r="U49" s="56"/>
      <c r="V49" s="56"/>
      <c r="W49" s="56"/>
      <c r="X49" s="57"/>
    </row>
    <row r="50" spans="2:24" x14ac:dyDescent="0.35">
      <c r="B50" s="4" t="s">
        <v>5</v>
      </c>
      <c r="C50" s="12">
        <v>0</v>
      </c>
      <c r="D50" s="12">
        <v>0</v>
      </c>
      <c r="E50" s="12">
        <v>0</v>
      </c>
      <c r="H50" s="49"/>
      <c r="I50" s="40" t="s">
        <v>33</v>
      </c>
      <c r="J50" s="32">
        <v>88.31</v>
      </c>
      <c r="K50" s="32">
        <v>0</v>
      </c>
      <c r="L50" s="33">
        <v>44865</v>
      </c>
      <c r="M50" s="33">
        <v>44909</v>
      </c>
      <c r="O50" s="55"/>
      <c r="P50" s="56"/>
      <c r="Q50" s="56"/>
      <c r="R50" s="56"/>
      <c r="S50" s="56"/>
      <c r="T50" s="56"/>
      <c r="U50" s="56"/>
      <c r="V50" s="56"/>
      <c r="W50" s="56"/>
      <c r="X50" s="57"/>
    </row>
    <row r="51" spans="2:24" x14ac:dyDescent="0.35">
      <c r="B51" s="4" t="s">
        <v>4</v>
      </c>
      <c r="C51" s="12">
        <v>0</v>
      </c>
      <c r="D51" s="17">
        <v>0</v>
      </c>
      <c r="E51" s="12">
        <v>0</v>
      </c>
      <c r="H51" s="47" t="s">
        <v>32</v>
      </c>
      <c r="I51" s="4" t="s">
        <v>11</v>
      </c>
      <c r="J51" s="32">
        <v>1.01</v>
      </c>
      <c r="K51" s="32">
        <v>0</v>
      </c>
      <c r="L51" s="33">
        <v>44894</v>
      </c>
      <c r="M51" s="33">
        <v>44909</v>
      </c>
      <c r="O51" s="55"/>
      <c r="P51" s="56"/>
      <c r="Q51" s="56"/>
      <c r="R51" s="56"/>
      <c r="S51" s="56"/>
      <c r="T51" s="56"/>
      <c r="U51" s="56"/>
      <c r="V51" s="56"/>
      <c r="W51" s="56"/>
      <c r="X51" s="57"/>
    </row>
    <row r="52" spans="2:24" x14ac:dyDescent="0.35">
      <c r="B52" s="4" t="s">
        <v>33</v>
      </c>
      <c r="C52" s="12">
        <v>0</v>
      </c>
      <c r="D52" s="17">
        <v>0</v>
      </c>
      <c r="E52" s="12">
        <v>0</v>
      </c>
      <c r="H52" s="48"/>
      <c r="I52" s="4" t="s">
        <v>11</v>
      </c>
      <c r="J52" s="23">
        <v>1.06</v>
      </c>
      <c r="K52" s="23">
        <v>-2.42</v>
      </c>
      <c r="L52" s="24">
        <v>43720</v>
      </c>
      <c r="M52" s="24">
        <v>43755</v>
      </c>
      <c r="O52" s="55"/>
      <c r="P52" s="56"/>
      <c r="Q52" s="56"/>
      <c r="R52" s="56"/>
      <c r="S52" s="56"/>
      <c r="T52" s="56"/>
      <c r="U52" s="56"/>
      <c r="V52" s="56"/>
      <c r="W52" s="56"/>
      <c r="X52" s="57"/>
    </row>
    <row r="53" spans="2:24" ht="15" thickBot="1" x14ac:dyDescent="0.4">
      <c r="H53" s="48"/>
      <c r="I53" s="4" t="s">
        <v>5</v>
      </c>
      <c r="J53" s="32">
        <v>0.79</v>
      </c>
      <c r="K53" s="32">
        <v>0</v>
      </c>
      <c r="L53" s="33">
        <v>44894</v>
      </c>
      <c r="M53" s="33">
        <v>44909</v>
      </c>
      <c r="O53" s="58"/>
      <c r="P53" s="59"/>
      <c r="Q53" s="59"/>
      <c r="R53" s="59"/>
      <c r="S53" s="59"/>
      <c r="T53" s="59"/>
      <c r="U53" s="59"/>
      <c r="V53" s="59"/>
      <c r="W53" s="59"/>
      <c r="X53" s="60"/>
    </row>
    <row r="54" spans="2:24" x14ac:dyDescent="0.35">
      <c r="C54" s="19"/>
      <c r="D54" s="19"/>
      <c r="E54" s="19"/>
      <c r="H54" s="48"/>
      <c r="I54" s="4" t="s">
        <v>5</v>
      </c>
      <c r="J54" s="23">
        <v>0.7</v>
      </c>
      <c r="K54" s="23">
        <v>0</v>
      </c>
      <c r="L54" s="24">
        <v>43720</v>
      </c>
      <c r="M54" s="24">
        <v>43755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x14ac:dyDescent="0.35">
      <c r="B55" s="20" t="s">
        <v>24</v>
      </c>
      <c r="C55" s="46" t="s">
        <v>41</v>
      </c>
      <c r="D55" s="46"/>
      <c r="E55" s="46"/>
      <c r="H55" s="48"/>
      <c r="I55" s="4" t="s">
        <v>4</v>
      </c>
      <c r="J55" s="32">
        <v>1.03</v>
      </c>
      <c r="K55" s="32">
        <v>-20.5</v>
      </c>
      <c r="L55" s="33">
        <v>44894</v>
      </c>
      <c r="M55" s="33">
        <v>44909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x14ac:dyDescent="0.35">
      <c r="B56" s="4" t="s">
        <v>4</v>
      </c>
      <c r="C56" s="46" t="s">
        <v>40</v>
      </c>
      <c r="D56" s="46"/>
      <c r="E56" s="46"/>
      <c r="H56" s="48"/>
      <c r="I56" s="4" t="s">
        <v>4</v>
      </c>
      <c r="J56" s="23">
        <v>1</v>
      </c>
      <c r="K56" s="23">
        <v>0</v>
      </c>
      <c r="L56" s="24">
        <v>43626</v>
      </c>
      <c r="M56" s="24">
        <v>43594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x14ac:dyDescent="0.35">
      <c r="B57" s="4" t="s">
        <v>33</v>
      </c>
      <c r="C57" s="46" t="s">
        <v>40</v>
      </c>
      <c r="D57" s="46"/>
      <c r="E57" s="46"/>
      <c r="H57" s="48"/>
      <c r="I57" s="4" t="s">
        <v>33</v>
      </c>
      <c r="J57" s="23">
        <v>170.48</v>
      </c>
      <c r="K57" s="23">
        <v>13.21</v>
      </c>
      <c r="L57" s="24">
        <v>43373</v>
      </c>
      <c r="M57" s="24">
        <v>43620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x14ac:dyDescent="0.35">
      <c r="B58" s="4" t="s">
        <v>11</v>
      </c>
      <c r="C58" s="46" t="s">
        <v>43</v>
      </c>
      <c r="D58" s="46"/>
      <c r="E58" s="46"/>
      <c r="H58" s="49"/>
      <c r="I58" s="4" t="s">
        <v>33</v>
      </c>
      <c r="J58" s="32">
        <v>1030.1400000000001</v>
      </c>
      <c r="K58" s="32">
        <v>-0.61</v>
      </c>
      <c r="L58" s="33">
        <v>44894</v>
      </c>
      <c r="M58" s="33">
        <v>44909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4" x14ac:dyDescent="0.35">
      <c r="B59" s="4" t="s">
        <v>42</v>
      </c>
      <c r="C59" s="46" t="s">
        <v>43</v>
      </c>
      <c r="D59" s="46"/>
      <c r="E59" s="46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2:24" x14ac:dyDescent="0.35">
      <c r="C60" s="19"/>
      <c r="D60" s="19"/>
      <c r="E60" s="19"/>
      <c r="H60" s="13"/>
      <c r="I60" s="13"/>
      <c r="J60" s="13"/>
      <c r="K60" s="13"/>
      <c r="L60" s="13"/>
      <c r="M60" s="13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x14ac:dyDescent="0.35">
      <c r="B61" s="20" t="s">
        <v>34</v>
      </c>
      <c r="C61" s="46" t="s">
        <v>41</v>
      </c>
      <c r="D61" s="46"/>
      <c r="E61" s="46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x14ac:dyDescent="0.35">
      <c r="B62" s="4" t="s">
        <v>4</v>
      </c>
      <c r="C62" s="46" t="s">
        <v>40</v>
      </c>
      <c r="D62" s="46"/>
      <c r="E62" s="46"/>
      <c r="P62" s="2"/>
      <c r="Q62" s="2"/>
      <c r="R62" s="2"/>
      <c r="S62" s="2"/>
      <c r="T62" s="2"/>
      <c r="U62" s="2"/>
      <c r="V62" s="10"/>
      <c r="W62" s="10"/>
      <c r="X62" s="10"/>
    </row>
    <row r="63" spans="2:24" x14ac:dyDescent="0.35">
      <c r="B63" s="4" t="s">
        <v>33</v>
      </c>
      <c r="C63" s="46" t="s">
        <v>40</v>
      </c>
      <c r="D63" s="46"/>
      <c r="E63" s="46"/>
      <c r="P63" s="2"/>
      <c r="Q63" s="2"/>
      <c r="R63" s="2"/>
      <c r="S63" s="2"/>
      <c r="T63" s="2"/>
      <c r="U63" s="2"/>
      <c r="V63" s="10"/>
      <c r="W63" s="10"/>
      <c r="X63" s="10"/>
    </row>
    <row r="64" spans="2:24" x14ac:dyDescent="0.35">
      <c r="B64" s="4" t="s">
        <v>11</v>
      </c>
      <c r="C64" s="46" t="s">
        <v>43</v>
      </c>
      <c r="D64" s="46"/>
      <c r="E64" s="46"/>
      <c r="V64" s="10"/>
      <c r="W64" s="10"/>
      <c r="X64" s="10"/>
    </row>
    <row r="65" spans="2:24" x14ac:dyDescent="0.35">
      <c r="B65" s="4" t="s">
        <v>42</v>
      </c>
      <c r="C65" s="46" t="s">
        <v>43</v>
      </c>
      <c r="D65" s="46"/>
      <c r="E65" s="46"/>
      <c r="H65" s="9" t="s">
        <v>51</v>
      </c>
      <c r="O65" s="13"/>
      <c r="P65" s="13"/>
      <c r="Q65" s="13"/>
      <c r="R65" s="13"/>
      <c r="S65" s="13"/>
      <c r="T65" s="13"/>
      <c r="U65" s="13"/>
      <c r="V65" s="2"/>
      <c r="W65" s="2"/>
      <c r="X65" s="2"/>
    </row>
    <row r="66" spans="2:24" x14ac:dyDescent="0.35">
      <c r="B66" s="16"/>
      <c r="Q66" s="6"/>
      <c r="V66" s="2"/>
      <c r="W66" s="2"/>
      <c r="X66" s="2"/>
    </row>
    <row r="67" spans="2:24" x14ac:dyDescent="0.35">
      <c r="B67" s="20" t="s">
        <v>35</v>
      </c>
      <c r="C67" s="46" t="s">
        <v>41</v>
      </c>
      <c r="D67" s="46"/>
      <c r="E67" s="46"/>
      <c r="I67" s="5" t="s">
        <v>12</v>
      </c>
      <c r="J67" s="5" t="s">
        <v>13</v>
      </c>
      <c r="K67" s="5" t="s">
        <v>14</v>
      </c>
      <c r="L67" s="5" t="s">
        <v>15</v>
      </c>
      <c r="M67" s="3" t="s">
        <v>16</v>
      </c>
      <c r="N67" s="3" t="s">
        <v>17</v>
      </c>
      <c r="O67" s="3" t="s">
        <v>18</v>
      </c>
      <c r="P67" s="3" t="s">
        <v>19</v>
      </c>
      <c r="Q67" s="3" t="s">
        <v>20</v>
      </c>
      <c r="R67" s="3" t="s">
        <v>21</v>
      </c>
      <c r="S67" s="3" t="s">
        <v>22</v>
      </c>
      <c r="T67" s="3" t="s">
        <v>23</v>
      </c>
      <c r="U67" s="3">
        <v>2023</v>
      </c>
      <c r="V67" s="2"/>
      <c r="W67" s="2"/>
      <c r="X67" s="2"/>
    </row>
    <row r="68" spans="2:24" x14ac:dyDescent="0.35">
      <c r="B68" s="4" t="s">
        <v>4</v>
      </c>
      <c r="C68" s="46" t="s">
        <v>40</v>
      </c>
      <c r="D68" s="46"/>
      <c r="E68" s="46"/>
      <c r="H68" s="7" t="s">
        <v>36</v>
      </c>
      <c r="I68" s="21">
        <f>INDEX([1]!HFUIBIZMN1,1,1)</f>
        <v>276.49027599999999</v>
      </c>
      <c r="J68" s="21">
        <f>INDEX([1]!HFUIBIZMN1,1,2)</f>
        <v>83.130555000000001</v>
      </c>
      <c r="K68" s="21">
        <f>INDEX([1]!HFUIBIZMN1,1,3)</f>
        <v>0</v>
      </c>
      <c r="L68" s="21">
        <f>INDEX([1]!HFUIBIZMN1,1,4)</f>
        <v>0</v>
      </c>
      <c r="M68" s="25">
        <f>INDEX([1]!HFUIBIZMN1,1,5)</f>
        <v>0</v>
      </c>
      <c r="N68" s="25">
        <f>INDEX([1]!HFUIBIZMN1,1,6)</f>
        <v>0</v>
      </c>
      <c r="O68" s="25">
        <f>INDEX([1]!HFUIBIZMN1,1,7)</f>
        <v>0</v>
      </c>
      <c r="P68" s="25">
        <f>INDEX([1]!HFUIBIZMN1,1,8)</f>
        <v>0</v>
      </c>
      <c r="Q68" s="25">
        <f>INDEX([1]!HFUIBIZMN1,1,9)</f>
        <v>0</v>
      </c>
      <c r="R68" s="25">
        <f>INDEX([1]!HFUIBIZMN1,1,10)</f>
        <v>0</v>
      </c>
      <c r="S68" s="25">
        <f>INDEX([1]!HFUIBIZMN1,1,11)</f>
        <v>0</v>
      </c>
      <c r="T68" s="25">
        <f>INDEX([1]!HFUIBIZMN1,1,12)</f>
        <v>0</v>
      </c>
      <c r="U68" s="8">
        <f>SUM(I68:T68)</f>
        <v>359.62083100000001</v>
      </c>
      <c r="V68" s="2"/>
      <c r="W68" s="2"/>
      <c r="X68" s="2"/>
    </row>
    <row r="69" spans="2:24" x14ac:dyDescent="0.35">
      <c r="B69" s="4" t="s">
        <v>33</v>
      </c>
      <c r="C69" s="46" t="s">
        <v>40</v>
      </c>
      <c r="D69" s="46"/>
      <c r="E69" s="46"/>
      <c r="H69" s="7" t="s">
        <v>39</v>
      </c>
      <c r="I69" s="21">
        <f>INDEX([1]!HFUIBIZMN2,1,1)</f>
        <v>97.274996999999999</v>
      </c>
      <c r="J69" s="21">
        <f>INDEX([1]!HFUIBIZMN2,1,2)</f>
        <v>214.845832</v>
      </c>
      <c r="K69" s="21">
        <f>INDEX([1]!HFUIBIZMN2,1,3)</f>
        <v>0</v>
      </c>
      <c r="L69" s="21">
        <f>INDEX([1]!HFUIBIZMN2,1,4)</f>
        <v>0</v>
      </c>
      <c r="M69" s="25">
        <f>INDEX([1]!HFUIBIZMN2,1,5)</f>
        <v>0</v>
      </c>
      <c r="N69" s="25">
        <f>INDEX([1]!HFUIBIZMN2,1,6)</f>
        <v>0</v>
      </c>
      <c r="O69" s="25">
        <f>INDEX([1]!HFUIBIZMN2,1,7)</f>
        <v>0</v>
      </c>
      <c r="P69" s="25">
        <f>INDEX([1]!HFUIBIZMN2,1,8)</f>
        <v>0</v>
      </c>
      <c r="Q69" s="25">
        <f>INDEX([1]!HFUIBIZMN2,1,9)</f>
        <v>0</v>
      </c>
      <c r="R69" s="25">
        <f>INDEX([1]!HFUIBIZMN2,1,10)</f>
        <v>0</v>
      </c>
      <c r="S69" s="25">
        <f>INDEX([1]!HFUIBIZMN2,1,11)</f>
        <v>0</v>
      </c>
      <c r="T69" s="25">
        <f>INDEX([1]!HFUIBIZMN2,1,12)</f>
        <v>0</v>
      </c>
      <c r="U69" s="8">
        <f>SUM(I69:T69)</f>
        <v>312.12082900000001</v>
      </c>
      <c r="V69" s="2"/>
      <c r="W69" s="2"/>
      <c r="X69" s="2"/>
    </row>
    <row r="70" spans="2:24" x14ac:dyDescent="0.35">
      <c r="B70" s="4" t="s">
        <v>11</v>
      </c>
      <c r="C70" s="46" t="s">
        <v>43</v>
      </c>
      <c r="D70" s="46"/>
      <c r="E70" s="46"/>
      <c r="H70" s="7" t="s">
        <v>38</v>
      </c>
      <c r="I70" s="21">
        <f>INDEX([1]!HFUIBIZMN3,1,1)</f>
        <v>32.725000000000001</v>
      </c>
      <c r="J70" s="21">
        <f>INDEX([1]!HFUIBIZMN3,1,2)</f>
        <v>61.026386000000002</v>
      </c>
      <c r="K70" s="21">
        <f>INDEX([1]!HFUIBIZMN3,1,3)</f>
        <v>0</v>
      </c>
      <c r="L70" s="21">
        <f>INDEX([1]!HFUIBIZMN3,1,4)</f>
        <v>0</v>
      </c>
      <c r="M70" s="25">
        <f>INDEX([1]!HFUIBIZMN3,1,5)</f>
        <v>0</v>
      </c>
      <c r="N70" s="25">
        <f>INDEX([1]!HFUIBIZMN3,1,6)</f>
        <v>0</v>
      </c>
      <c r="O70" s="25">
        <f>INDEX([1]!HFUIBIZMN3,1,7)</f>
        <v>0</v>
      </c>
      <c r="P70" s="25">
        <f>INDEX([1]!HFUIBIZMN3,1,8)</f>
        <v>0</v>
      </c>
      <c r="Q70" s="25">
        <f>INDEX([1]!HFUIBIZMN3,1,9)</f>
        <v>0</v>
      </c>
      <c r="R70" s="25">
        <f>INDEX([1]!HFUIBIZMN3,1,10)</f>
        <v>0</v>
      </c>
      <c r="S70" s="25">
        <f>INDEX([1]!HFUIBIZMN3,1,11)</f>
        <v>0</v>
      </c>
      <c r="T70" s="25">
        <f>INDEX([1]!HFUIBIZMN3,1,12)</f>
        <v>0</v>
      </c>
      <c r="U70" s="8">
        <f t="shared" ref="U70:U79" si="0">SUM(I70:T70)</f>
        <v>93.751385999999997</v>
      </c>
      <c r="V70" s="2"/>
      <c r="W70" s="2"/>
      <c r="X70" s="2"/>
    </row>
    <row r="71" spans="2:24" x14ac:dyDescent="0.35">
      <c r="B71" s="4" t="s">
        <v>42</v>
      </c>
      <c r="C71" s="46" t="s">
        <v>43</v>
      </c>
      <c r="D71" s="46"/>
      <c r="E71" s="46"/>
      <c r="H71" s="7" t="s">
        <v>37</v>
      </c>
      <c r="I71" s="21">
        <f>INDEX([1]!HFUIBIZMN4,1,1)</f>
        <v>109.35833100000001</v>
      </c>
      <c r="J71" s="21">
        <f>INDEX([1]!HFUIBIZMN4,1,2)</f>
        <v>127.555555</v>
      </c>
      <c r="K71" s="21">
        <f>INDEX([1]!HFUIBIZMN4,1,3)</f>
        <v>0</v>
      </c>
      <c r="L71" s="21">
        <f>INDEX([1]!HFUIBIZMN4,1,4)</f>
        <v>0</v>
      </c>
      <c r="M71" s="25">
        <f>INDEX([1]!HFUIBIZMN4,1,5)</f>
        <v>0</v>
      </c>
      <c r="N71" s="25">
        <f>INDEX([1]!HFUIBIZMN4,1,6)</f>
        <v>0</v>
      </c>
      <c r="O71" s="25">
        <f>INDEX([1]!HFUIBIZMN4,1,7)</f>
        <v>0</v>
      </c>
      <c r="P71" s="25">
        <f>INDEX([1]!HFUIBIZMN4,1,8)</f>
        <v>0</v>
      </c>
      <c r="Q71" s="25">
        <f>INDEX([1]!HFUIBIZMN4,1,9)</f>
        <v>0</v>
      </c>
      <c r="R71" s="25">
        <f>INDEX([1]!HFUIBIZMN4,1,10)</f>
        <v>0</v>
      </c>
      <c r="S71" s="25">
        <f>INDEX([1]!HFUIBIZMN4,1,11)</f>
        <v>0</v>
      </c>
      <c r="T71" s="25">
        <f>INDEX([1]!HFUIBIZMN4,1,12)</f>
        <v>0</v>
      </c>
      <c r="U71" s="8">
        <f t="shared" si="0"/>
        <v>236.91388599999999</v>
      </c>
      <c r="V71" s="2"/>
      <c r="W71" s="2"/>
      <c r="X71" s="2"/>
    </row>
    <row r="72" spans="2:24" x14ac:dyDescent="0.35">
      <c r="C72" s="50"/>
      <c r="D72" s="50"/>
      <c r="E72" s="50"/>
      <c r="H72" s="7" t="s">
        <v>44</v>
      </c>
      <c r="I72" s="21">
        <f>INDEX([1]!HFUIBIZTG1,1,1)</f>
        <v>4.8027759999999997</v>
      </c>
      <c r="J72" s="21">
        <f>INDEX([1]!HFUIBIZTG1,1,2)</f>
        <v>3.3013880000000002</v>
      </c>
      <c r="K72" s="21">
        <f>INDEX([1]!HFUIBIZTG1,1,3)</f>
        <v>0</v>
      </c>
      <c r="L72" s="21">
        <f>INDEX([1]!HFUIBIZTG1,1,4)</f>
        <v>0</v>
      </c>
      <c r="M72" s="25">
        <f>INDEX([1]!HFUIBIZTG1,1,5)</f>
        <v>0</v>
      </c>
      <c r="N72" s="25">
        <f>INDEX([1]!HFUIBIZTG1,1,6)</f>
        <v>0</v>
      </c>
      <c r="O72" s="25">
        <f>INDEX([1]!HFUIBIZTG1,1,7)</f>
        <v>0</v>
      </c>
      <c r="P72" s="25">
        <f>INDEX([1]!HFUIBIZTG1,1,8)</f>
        <v>0</v>
      </c>
      <c r="Q72" s="25">
        <f>INDEX([1]!HFUIBIZTG1,1,9)</f>
        <v>0</v>
      </c>
      <c r="R72" s="25">
        <f>INDEX([1]!HFUIBIZTG1,1,10)</f>
        <v>0</v>
      </c>
      <c r="S72" s="25">
        <f>INDEX([1]!HFUIBIZTG1,1,11)</f>
        <v>0</v>
      </c>
      <c r="T72" s="25">
        <f>INDEX([1]!HFUIBIZTG1,1,12)</f>
        <v>0</v>
      </c>
      <c r="U72" s="8">
        <f t="shared" si="0"/>
        <v>8.1041640000000008</v>
      </c>
      <c r="V72" s="2"/>
      <c r="W72" s="2"/>
      <c r="X72" s="2"/>
    </row>
    <row r="73" spans="2:24" x14ac:dyDescent="0.35">
      <c r="H73" s="7" t="s">
        <v>46</v>
      </c>
      <c r="I73" s="21">
        <f>INDEX([1]!HFUIBIZTG2,1,1)</f>
        <v>5.1805560000000002</v>
      </c>
      <c r="J73" s="21">
        <f>INDEX([1]!HFUIBIZTG2,1,2)</f>
        <v>3.4222220000000001</v>
      </c>
      <c r="K73" s="21">
        <f>INDEX([1]!HFUIBIZTG2,1,3)</f>
        <v>0</v>
      </c>
      <c r="L73" s="21">
        <f>INDEX([1]!HFUIBIZTG2,1,4)</f>
        <v>0</v>
      </c>
      <c r="M73" s="25">
        <f>INDEX([1]!HFUIBIZTG2,1,5)</f>
        <v>0</v>
      </c>
      <c r="N73" s="25">
        <f>INDEX([1]!HFUIBIZTG2,1,6)</f>
        <v>0</v>
      </c>
      <c r="O73" s="25">
        <f>INDEX([1]!HFUIBIZTG2,1,7)</f>
        <v>0</v>
      </c>
      <c r="P73" s="25">
        <f>INDEX([1]!HFUIBIZTG2,1,8)</f>
        <v>0</v>
      </c>
      <c r="Q73" s="25">
        <f>INDEX([1]!HFUIBIZTG2,1,9)</f>
        <v>0</v>
      </c>
      <c r="R73" s="25">
        <f>INDEX([1]!HFUIBIZTG2,1,10)</f>
        <v>0</v>
      </c>
      <c r="S73" s="25">
        <f>INDEX([1]!HFUIBIZTG2,1,11)</f>
        <v>0</v>
      </c>
      <c r="T73" s="25">
        <f>INDEX([1]!HFUIBIZTG2,1,12)</f>
        <v>0</v>
      </c>
      <c r="U73" s="8">
        <f t="shared" si="0"/>
        <v>8.6027780000000007</v>
      </c>
    </row>
    <row r="74" spans="2:24" x14ac:dyDescent="0.35">
      <c r="B74" s="16"/>
      <c r="H74" s="7" t="s">
        <v>47</v>
      </c>
      <c r="I74" s="21">
        <f>INDEX([1]!HFUIBIZTG3,1,1)</f>
        <v>4.9888890000000004</v>
      </c>
      <c r="J74" s="21">
        <f>INDEX([1]!HFUIBIZTG3,1,2)</f>
        <v>3.3888880000000001</v>
      </c>
      <c r="K74" s="21">
        <f>INDEX([1]!HFUIBIZTG3,1,3)</f>
        <v>0</v>
      </c>
      <c r="L74" s="21">
        <f>INDEX([1]!HFUIBIZTG3,1,4)</f>
        <v>0</v>
      </c>
      <c r="M74" s="25">
        <f>INDEX([1]!HFUIBIZTG3,1,5)</f>
        <v>0</v>
      </c>
      <c r="N74" s="25">
        <f>INDEX([1]!HFUIBIZTG3,1,6)</f>
        <v>0</v>
      </c>
      <c r="O74" s="25">
        <f>INDEX([1]!HFUIBIZTG3,1,7)</f>
        <v>0</v>
      </c>
      <c r="P74" s="25">
        <f>INDEX([1]!HFUIBIZTG3,1,8)</f>
        <v>0</v>
      </c>
      <c r="Q74" s="25">
        <f>INDEX([1]!HFUIBIZTG3,1,9)</f>
        <v>0</v>
      </c>
      <c r="R74" s="25">
        <f>INDEX([1]!HFUIBIZTG3,1,10)</f>
        <v>0</v>
      </c>
      <c r="S74" s="25">
        <f>INDEX([1]!HFUIBIZTG3,1,11)</f>
        <v>0</v>
      </c>
      <c r="T74" s="25">
        <f>INDEX([1]!HFUIBIZTG3,1,12)</f>
        <v>0</v>
      </c>
      <c r="U74" s="8">
        <f t="shared" si="0"/>
        <v>8.377777</v>
      </c>
    </row>
    <row r="75" spans="2:24" x14ac:dyDescent="0.35">
      <c r="C75" s="50"/>
      <c r="D75" s="50"/>
      <c r="E75" s="50"/>
      <c r="H75" s="7" t="s">
        <v>48</v>
      </c>
      <c r="I75" s="21">
        <f>INDEX([1]!HFUIBIZTG4,1,1)</f>
        <v>4.3166650000000004</v>
      </c>
      <c r="J75" s="21">
        <f>INDEX([1]!HFUIBIZTG4,1,2)</f>
        <v>1.108333</v>
      </c>
      <c r="K75" s="21">
        <f>INDEX([1]!HFUIBIZTG4,1,3)</f>
        <v>0</v>
      </c>
      <c r="L75" s="21">
        <f>INDEX([1]!HFUIBIZTG4,1,4)</f>
        <v>0</v>
      </c>
      <c r="M75" s="25">
        <f>INDEX([1]!HFUIBIZTG4,1,5)</f>
        <v>0</v>
      </c>
      <c r="N75" s="25">
        <f>INDEX([1]!HFUIBIZTG4,1,6)</f>
        <v>0</v>
      </c>
      <c r="O75" s="25">
        <f>INDEX([1]!HFUIBIZTG4,1,7)</f>
        <v>0</v>
      </c>
      <c r="P75" s="25">
        <f>INDEX([1]!HFUIBIZTG4,1,8)</f>
        <v>0</v>
      </c>
      <c r="Q75" s="25">
        <f>INDEX([1]!HFUIBIZTG4,1,9)</f>
        <v>0</v>
      </c>
      <c r="R75" s="25">
        <f>INDEX([1]!HFUIBIZTG4,1,10)</f>
        <v>0</v>
      </c>
      <c r="S75" s="25">
        <f>INDEX([1]!HFUIBIZTG4,1,11)</f>
        <v>0</v>
      </c>
      <c r="T75" s="25">
        <f>INDEX([1]!HFUIBIZTG4,1,12)</f>
        <v>0</v>
      </c>
      <c r="U75" s="8">
        <f t="shared" si="0"/>
        <v>5.4249980000000004</v>
      </c>
    </row>
    <row r="76" spans="2:24" x14ac:dyDescent="0.35">
      <c r="C76" s="50"/>
      <c r="D76" s="50"/>
      <c r="E76" s="50"/>
      <c r="H76" s="7" t="s">
        <v>24</v>
      </c>
      <c r="I76" s="21">
        <f>INDEX([1]!HFUIBIZTG5,1,1)</f>
        <v>3.1583320000000001</v>
      </c>
      <c r="J76" s="21">
        <f>INDEX([1]!HFUIBIZTG5,1,2)</f>
        <v>0</v>
      </c>
      <c r="K76" s="21">
        <f>INDEX([1]!HFUIBIZTG5,1,3)</f>
        <v>0</v>
      </c>
      <c r="L76" s="21">
        <f>INDEX([1]!HFUIBIZTG5,1,4)</f>
        <v>0</v>
      </c>
      <c r="M76" s="25">
        <f>INDEX([1]!HFUIBIZTG5,1,5)</f>
        <v>0</v>
      </c>
      <c r="N76" s="25">
        <f>INDEX([1]!HFUIBIZTG5,1,6)</f>
        <v>0</v>
      </c>
      <c r="O76" s="25">
        <f>INDEX([1]!HFUIBIZTG5,1,7)</f>
        <v>0</v>
      </c>
      <c r="P76" s="25">
        <f>INDEX([1]!HFUIBIZTG5,1,8)</f>
        <v>0</v>
      </c>
      <c r="Q76" s="25">
        <f>INDEX([1]!HFUIBIZTG5,1,9)</f>
        <v>0</v>
      </c>
      <c r="R76" s="25">
        <f>INDEX([1]!HFUIBIZTG5,1,10)</f>
        <v>0</v>
      </c>
      <c r="S76" s="25">
        <f>INDEX([1]!HFUIBIZTG5,1,11)</f>
        <v>0</v>
      </c>
      <c r="T76" s="25">
        <f>INDEX([1]!HFUIBIZTG5,1,12)</f>
        <v>0</v>
      </c>
      <c r="U76" s="8">
        <f t="shared" si="0"/>
        <v>3.1583320000000001</v>
      </c>
    </row>
    <row r="77" spans="2:24" x14ac:dyDescent="0.35">
      <c r="C77" s="50"/>
      <c r="D77" s="50"/>
      <c r="E77" s="50"/>
      <c r="H77" s="7" t="s">
        <v>34</v>
      </c>
      <c r="I77" s="21">
        <f>INDEX([1]!HFUIBIZTG6,1,1)</f>
        <v>3.7229165000000002</v>
      </c>
      <c r="J77" s="21">
        <f>INDEX([1]!HFUIBIZTG6,1,2)</f>
        <v>14.412499</v>
      </c>
      <c r="K77" s="21">
        <f>INDEX([1]!HFUIBIZTG6,1,3)</f>
        <v>0</v>
      </c>
      <c r="L77" s="21">
        <f>INDEX([1]!HFUIBIZTG6,1,4)</f>
        <v>0</v>
      </c>
      <c r="M77" s="26">
        <f>INDEX([1]!HFUIBIZTG6,1,5)</f>
        <v>0</v>
      </c>
      <c r="N77" s="25">
        <f>INDEX([1]!HFUIBIZTG6,1,6)</f>
        <v>0</v>
      </c>
      <c r="O77" s="25">
        <f>INDEX([1]!HFUIBIZTG6,1,7)</f>
        <v>0</v>
      </c>
      <c r="P77" s="25">
        <f>INDEX([1]!HFUIBIZTG6,1,8)</f>
        <v>0</v>
      </c>
      <c r="Q77" s="25">
        <f>INDEX([1]!HFUIBIZTG6,1,9)</f>
        <v>0</v>
      </c>
      <c r="R77" s="25">
        <f>INDEX([1]!HFUIBIZTG6,1,10)</f>
        <v>0</v>
      </c>
      <c r="S77" s="25">
        <f>INDEX([1]!HFUIBIZTG6,1,11)</f>
        <v>0</v>
      </c>
      <c r="T77" s="25">
        <f>INDEX([1]!HFUIBIZTG6,1,12)</f>
        <v>0</v>
      </c>
      <c r="U77" s="8">
        <f t="shared" si="0"/>
        <v>18.135415500000001</v>
      </c>
    </row>
    <row r="78" spans="2:24" x14ac:dyDescent="0.35">
      <c r="C78" s="50"/>
      <c r="D78" s="50"/>
      <c r="E78" s="50"/>
      <c r="H78" s="7" t="s">
        <v>35</v>
      </c>
      <c r="I78" s="21">
        <f>INDEX([1]!HFUIBIZTG7,1,1)</f>
        <v>16.101389000000001</v>
      </c>
      <c r="J78" s="21">
        <f>INDEX([1]!HFUIBIZTG7,1,2)</f>
        <v>94.130553000000006</v>
      </c>
      <c r="K78" s="21">
        <f>INDEX([1]!HFUIBIZTG7,1,3)</f>
        <v>0</v>
      </c>
      <c r="L78" s="21">
        <f>INDEX([1]!HFUIBIZTG7,1,4)</f>
        <v>0</v>
      </c>
      <c r="M78" s="25">
        <f>INDEX([1]!HFUIBIZTG7,1,5)</f>
        <v>0</v>
      </c>
      <c r="N78" s="25">
        <f>INDEX([1]!HFUIBIZTG7,1,6)</f>
        <v>0</v>
      </c>
      <c r="O78" s="25">
        <f>INDEX([1]!HFUIBIZTG7,1,7)</f>
        <v>0</v>
      </c>
      <c r="P78" s="25">
        <f>INDEX([1]!HFUIBIZTG7,1,8)</f>
        <v>0</v>
      </c>
      <c r="Q78" s="25">
        <f>INDEX([1]!HFUIBIZTG7,1,9)</f>
        <v>0</v>
      </c>
      <c r="R78" s="25">
        <f>INDEX([1]!HFUIBIZTG7,1,10)</f>
        <v>0</v>
      </c>
      <c r="S78" s="25">
        <f>INDEX([1]!HFUIBIZTG7,1,11)</f>
        <v>0</v>
      </c>
      <c r="T78" s="25">
        <f>INDEX([1]!HFUIBIZTG7,1,12)</f>
        <v>0</v>
      </c>
      <c r="U78" s="8">
        <f t="shared" si="0"/>
        <v>110.231942</v>
      </c>
    </row>
    <row r="79" spans="2:24" x14ac:dyDescent="0.35">
      <c r="H79" s="15" t="s">
        <v>31</v>
      </c>
      <c r="I79" s="21">
        <f>INDEX([1]!HFUIBIZBW8,1,1)</f>
        <v>1.7569440000000001</v>
      </c>
      <c r="J79" s="21">
        <f>INDEX([1]!HFUIBIZBW8,1,2)</f>
        <v>0</v>
      </c>
      <c r="K79" s="21">
        <f>INDEX([1]!HFUIBIZBW8,1,3)</f>
        <v>0</v>
      </c>
      <c r="L79" s="21">
        <f>INDEX([1]!HFUIBIZBW8,1,4)</f>
        <v>0</v>
      </c>
      <c r="M79" s="25">
        <f>INDEX([1]!HFUIBIZBW8,1,5)</f>
        <v>0</v>
      </c>
      <c r="N79" s="25">
        <f>INDEX([1]!HFUIBIZBW8,1,6)</f>
        <v>0</v>
      </c>
      <c r="O79" s="25">
        <f>INDEX([1]!HFUIBIZBW8,1,7)</f>
        <v>0</v>
      </c>
      <c r="P79" s="25">
        <f>INDEX([1]!HFUIBIZBW8,1,8)</f>
        <v>0</v>
      </c>
      <c r="Q79" s="25">
        <f>INDEX([1]!HFUIBIZBW8,1,9)</f>
        <v>0</v>
      </c>
      <c r="R79" s="25">
        <f>INDEX([1]!HFUIBIZBW8,1,10)</f>
        <v>0</v>
      </c>
      <c r="S79" s="25">
        <f>INDEX([1]!HFUIBIZBW8,1,11)</f>
        <v>0</v>
      </c>
      <c r="T79" s="25">
        <f>INDEX([1]!HFUIBIZBW8,1,12)</f>
        <v>0</v>
      </c>
      <c r="U79" s="8">
        <f t="shared" si="0"/>
        <v>1.7569440000000001</v>
      </c>
    </row>
    <row r="80" spans="2:24" x14ac:dyDescent="0.35">
      <c r="H80" s="15" t="s">
        <v>32</v>
      </c>
      <c r="I80" s="21">
        <f>INDEX([1]!HFUIBIZBW9,1,1)</f>
        <v>0</v>
      </c>
      <c r="J80" s="21">
        <f>INDEX([1]!HFUIBIZBW9,1,2)</f>
        <v>1.856943</v>
      </c>
      <c r="K80" s="21">
        <f>INDEX([1]!HFUIBIZBW9,1,3)</f>
        <v>0</v>
      </c>
      <c r="L80" s="21">
        <f>INDEX([1]!HFUIBIZBW9,1,4)</f>
        <v>0</v>
      </c>
      <c r="M80" s="27">
        <f>INDEX([1]!HFUIBIZBW9,1,5)</f>
        <v>0</v>
      </c>
      <c r="N80" s="27">
        <f>INDEX([1]!HFUIBIZBW9,1,6)</f>
        <v>0</v>
      </c>
      <c r="O80" s="27">
        <f>INDEX([1]!HFUIBIZBW9,1,7)</f>
        <v>0</v>
      </c>
      <c r="P80" s="27">
        <f>INDEX([1]!HFUIBIZBW9,1,8)</f>
        <v>0</v>
      </c>
      <c r="Q80" s="27">
        <f>INDEX([1]!HFUIBIZBW9,1,9)</f>
        <v>0</v>
      </c>
      <c r="R80" s="27">
        <f>INDEX([1]!HFUIBIZBW9,1,10)</f>
        <v>0</v>
      </c>
      <c r="S80" s="4">
        <f>INDEX([1]!HFUIBIZBW9,1,11)</f>
        <v>0</v>
      </c>
      <c r="T80" s="29">
        <f>INDEX([1]!HFUIBIZBW9,1,12)</f>
        <v>0</v>
      </c>
      <c r="U80" s="8">
        <f>SUM(I80:T80)</f>
        <v>1.856943</v>
      </c>
    </row>
    <row r="81" spans="8:21" x14ac:dyDescent="0.35">
      <c r="I81"/>
      <c r="J81"/>
      <c r="K81"/>
      <c r="L81"/>
      <c r="M81"/>
      <c r="N81"/>
      <c r="O81"/>
      <c r="P81"/>
      <c r="Q81"/>
      <c r="R81"/>
      <c r="S81"/>
      <c r="T81"/>
      <c r="U81"/>
    </row>
    <row r="84" spans="8:21" x14ac:dyDescent="0.35">
      <c r="H84" s="9" t="s">
        <v>52</v>
      </c>
    </row>
    <row r="86" spans="8:21" x14ac:dyDescent="0.35">
      <c r="I86" s="5" t="s">
        <v>12</v>
      </c>
      <c r="J86" s="5" t="s">
        <v>13</v>
      </c>
      <c r="K86" s="5" t="s">
        <v>14</v>
      </c>
      <c r="L86" s="5" t="s">
        <v>15</v>
      </c>
      <c r="M86" s="3" t="s">
        <v>16</v>
      </c>
      <c r="N86" s="3" t="s">
        <v>17</v>
      </c>
      <c r="O86" s="3" t="s">
        <v>18</v>
      </c>
      <c r="P86" s="3" t="s">
        <v>19</v>
      </c>
      <c r="Q86" s="3" t="s">
        <v>20</v>
      </c>
      <c r="R86" s="3" t="s">
        <v>21</v>
      </c>
      <c r="S86" s="3" t="s">
        <v>22</v>
      </c>
      <c r="T86" s="3" t="s">
        <v>23</v>
      </c>
      <c r="U86" s="3">
        <f>U67</f>
        <v>2023</v>
      </c>
    </row>
    <row r="87" spans="8:21" x14ac:dyDescent="0.35">
      <c r="H87" s="7" t="s">
        <v>44</v>
      </c>
      <c r="I87" s="21">
        <f>INDEX([1]!HFUFORMTG1,1,1)</f>
        <v>3.3624990000000001</v>
      </c>
      <c r="J87" s="21">
        <f>INDEX([1]!HFUFORMTG1,1,2)</f>
        <v>3.4388869999999998</v>
      </c>
      <c r="K87" s="21">
        <f>INDEX([1]!HFUFORMTG1,1,3)</f>
        <v>0</v>
      </c>
      <c r="L87" s="21">
        <f>INDEX([1]!HFUFORMTG1,1,4)</f>
        <v>0</v>
      </c>
      <c r="M87" s="21">
        <f>INDEX([1]!HFUFORMTG1,1,5)</f>
        <v>0</v>
      </c>
      <c r="N87" s="25">
        <f>INDEX([1]!HFUFORMTG1,1,6)</f>
        <v>0</v>
      </c>
      <c r="O87" s="25">
        <f>INDEX([1]!HFUFORMTG1,1,7)</f>
        <v>0</v>
      </c>
      <c r="P87" s="25">
        <f>INDEX([1]!HFUFORMTG1,1,8)</f>
        <v>0</v>
      </c>
      <c r="Q87" s="25">
        <f>INDEX([1]!HFUFORMTG1,1,9)</f>
        <v>0</v>
      </c>
      <c r="R87" s="25">
        <f>INDEX([1]!HFUFORMTG1,1,10)</f>
        <v>0</v>
      </c>
      <c r="S87" s="25">
        <f>INDEX([1]!HFUFORMTG1,1,11)</f>
        <v>0</v>
      </c>
      <c r="T87" s="25">
        <f>INDEX([1]!HFUFORMTG1,1,12)</f>
        <v>0</v>
      </c>
      <c r="U87" s="8">
        <f>SUM(I87:T87)</f>
        <v>6.8013859999999999</v>
      </c>
    </row>
    <row r="88" spans="8:21" x14ac:dyDescent="0.35">
      <c r="H88" s="7" t="s">
        <v>45</v>
      </c>
      <c r="I88" s="21">
        <f>INDEX([1]!HFUFORM_GE,1,1)</f>
        <v>0</v>
      </c>
      <c r="J88" s="21">
        <f>INDEX([1]!HFUFORM_GE,1,2)</f>
        <v>0</v>
      </c>
      <c r="K88" s="21">
        <f>INDEX([1]!HFUFORM_GE,1,3)</f>
        <v>0</v>
      </c>
      <c r="L88" s="21">
        <f>INDEX([1]!HFUFORM_GE,1,4)</f>
        <v>0</v>
      </c>
      <c r="M88" s="21">
        <f>INDEX([1]!HFUFORM_GE,1,5)</f>
        <v>0</v>
      </c>
      <c r="N88" s="25">
        <f>INDEX([1]!HFUFORM_GE,1,6)</f>
        <v>0</v>
      </c>
      <c r="O88" s="25">
        <f>INDEX([1]!HFUFORM_GE,1,7)</f>
        <v>0</v>
      </c>
      <c r="P88" s="25">
        <f>INDEX([1]!HFUFORM_GE,1,8)</f>
        <v>0</v>
      </c>
      <c r="Q88" s="25">
        <f>INDEX([1]!HFUFORM_GE,1,9)</f>
        <v>0</v>
      </c>
      <c r="R88" s="25">
        <f>INDEX([1]!HFUFORM_GE,1,10)</f>
        <v>0</v>
      </c>
      <c r="S88" s="25">
        <f>INDEX([1]!HFUFORM_GE,1,11)</f>
        <v>0</v>
      </c>
      <c r="T88" s="25">
        <f>INDEX([1]!HFUFORM_GE,1,12)</f>
        <v>0</v>
      </c>
      <c r="U88" s="8">
        <f t="shared" ref="U88" si="1">SUM(I88:T88)</f>
        <v>0</v>
      </c>
    </row>
    <row r="97" ht="14.25" customHeight="1" x14ac:dyDescent="0.35"/>
  </sheetData>
  <mergeCells count="34">
    <mergeCell ref="B2:E2"/>
    <mergeCell ref="H4:M4"/>
    <mergeCell ref="O5:X53"/>
    <mergeCell ref="C62:E62"/>
    <mergeCell ref="H7:H10"/>
    <mergeCell ref="H11:H14"/>
    <mergeCell ref="H15:H18"/>
    <mergeCell ref="H19:H22"/>
    <mergeCell ref="H27:H30"/>
    <mergeCell ref="H31:H34"/>
    <mergeCell ref="H35:H38"/>
    <mergeCell ref="H39:H42"/>
    <mergeCell ref="H43:H50"/>
    <mergeCell ref="H23:H26"/>
    <mergeCell ref="C58:E58"/>
    <mergeCell ref="C59:E59"/>
    <mergeCell ref="C75:E75"/>
    <mergeCell ref="C76:E76"/>
    <mergeCell ref="C77:E77"/>
    <mergeCell ref="C78:E78"/>
    <mergeCell ref="C64:E64"/>
    <mergeCell ref="C67:E67"/>
    <mergeCell ref="C68:E68"/>
    <mergeCell ref="C71:E71"/>
    <mergeCell ref="C72:E72"/>
    <mergeCell ref="C65:E65"/>
    <mergeCell ref="C69:E69"/>
    <mergeCell ref="C70:E70"/>
    <mergeCell ref="C61:E61"/>
    <mergeCell ref="C63:E63"/>
    <mergeCell ref="H51:H58"/>
    <mergeCell ref="C55:E55"/>
    <mergeCell ref="C56:E56"/>
    <mergeCell ref="C57:E57"/>
  </mergeCells>
  <pageMargins left="0.7" right="0.7" top="0.75" bottom="0.75" header="0.3" footer="0.3"/>
  <pageSetup orientation="portrait" r:id="rId1"/>
  <headerFooter>
    <oddFooter>&amp;C&amp;1#&amp;"Calibri"&amp;10&amp;K000000Bureau Veritas Group | C2 -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Eivissa</vt:lpstr>
    </vt:vector>
  </TitlesOfParts>
  <Company>Enel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Duran, Clara</dc:creator>
  <cp:lastModifiedBy>Clara OLIVER</cp:lastModifiedBy>
  <dcterms:created xsi:type="dcterms:W3CDTF">2019-02-07T11:34:00Z</dcterms:created>
  <dcterms:modified xsi:type="dcterms:W3CDTF">2024-03-21T07:10:42Z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2022-07-22T07:55:20Z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941f3f16-4e3a-4ed3-b6f7-c6fea71e780d</vt:lpwstr>
  </property>
  <property fmtid="{D5CDD505-2E9C-101B-9397-08002B2CF9AE}" pid="8" name="MSIP_Label_797ad33d-ed35-43c0-b526-22bc83c17deb_ContentBits">
    <vt:lpwstr>1</vt:lpwstr>
  </property>
  <property fmtid="{D5CDD505-2E9C-101B-9397-08002B2CF9AE}" pid="9" name="MSIP_Label_39903d81-26ea-446d-9b9f-b42e2424be19_Enabled">
    <vt:lpwstr>true</vt:lpwstr>
  </property>
  <property fmtid="{D5CDD505-2E9C-101B-9397-08002B2CF9AE}" pid="10" name="MSIP_Label_39903d81-26ea-446d-9b9f-b42e2424be19_SetDate">
    <vt:lpwstr>2023-07-17T10:18:32Z</vt:lpwstr>
  </property>
  <property fmtid="{D5CDD505-2E9C-101B-9397-08002B2CF9AE}" pid="11" name="MSIP_Label_39903d81-26ea-446d-9b9f-b42e2424be19_Method">
    <vt:lpwstr>Standard</vt:lpwstr>
  </property>
  <property fmtid="{D5CDD505-2E9C-101B-9397-08002B2CF9AE}" pid="12" name="MSIP_Label_39903d81-26ea-446d-9b9f-b42e2424be19_Name">
    <vt:lpwstr>C2 Internal SWE</vt:lpwstr>
  </property>
  <property fmtid="{D5CDD505-2E9C-101B-9397-08002B2CF9AE}" pid="13" name="MSIP_Label_39903d81-26ea-446d-9b9f-b42e2424be19_SiteId">
    <vt:lpwstr>fffad414-b6a3-4f32-a9bd-42d28fc811f1</vt:lpwstr>
  </property>
  <property fmtid="{D5CDD505-2E9C-101B-9397-08002B2CF9AE}" pid="14" name="MSIP_Label_39903d81-26ea-446d-9b9f-b42e2424be19_ActionId">
    <vt:lpwstr>88d4313b-7c95-4143-b3a1-24110bfaa563</vt:lpwstr>
  </property>
  <property fmtid="{D5CDD505-2E9C-101B-9397-08002B2CF9AE}" pid="15" name="MSIP_Label_39903d81-26ea-446d-9b9f-b42e2424be19_ContentBits">
    <vt:lpwstr>2</vt:lpwstr>
  </property>
</Properties>
</file>